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<sst xmlns="http://schemas.openxmlformats.org/spreadsheetml/2006/main" uniqueCount="13187">
  <si>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</si>
  <si>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</si>
  <si>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</si>
  <si>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</si>
  <si>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</si>
  <si>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</si>
  <si>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</si>
  <si>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</si>
  <si>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</si>
  <si>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</si>
  <si>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</si>
  <si>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</si>
  <si>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</si>
  <si>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</si>
  <si>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</si>
  <si>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</si>
  <si>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</si>
  <si>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</si>
  <si>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</si>
  <si>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</si>
  <si>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</si>
  <si>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</si>
  <si>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</si>
  <si>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</si>
  <si>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</si>
  <si>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</si>
  <si>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</si>
  <si>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</si>
  <si>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</si>
  <si>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</si>
  <si>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</si>
  <si>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</si>
  <si>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</si>
  <si>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</si>
  <si>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</si>
  <si>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</si>
  <si>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</si>
  <si>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</si>
  <si>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</si>
  <si>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</si>
  <si>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</si>
  <si>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</si>
  <si>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</si>
  <si>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</si>
  <si>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</si>
  <si>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</si>
  <si>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</si>
  <si>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</si>
  <si>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</si>
  <si>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</si>
  <si>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</si>
  <si>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</si>
  <si>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</si>
  <si>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</si>
  <si>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</si>
  <si>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</si>
  <si>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</si>
  <si>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</si>
  <si>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</si>
  <si>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</si>
  <si>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</si>
  <si>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</si>
  <si>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</si>
  <si>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</si>
  <si>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</si>
  <si>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</si>
  <si>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</si>
  <si>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</si>
  <si>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</si>
  <si>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</si>
  <si>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</si>
  <si>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</si>
  <si>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</si>
  <si>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</si>
  <si>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</si>
  <si>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</si>
  <si>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MBA-ACM</t>
  </si>
  <si>
    <t>2026-2028</t>
  </si>
  <si>
    <t>P26700001</t>
  </si>
  <si>
    <t>Om</t>
  </si>
  <si>
    <t>Girish</t>
  </si>
  <si>
    <t>Keley</t>
  </si>
  <si>
    <t>Om Girish Keley</t>
  </si>
  <si>
    <t>omgkeley@gmail.com</t>
  </si>
  <si>
    <t>P26700001@student.nicmar.ac.in</t>
  </si>
  <si>
    <t>Male</t>
  </si>
  <si>
    <t>16-Oct-2003</t>
  </si>
  <si>
    <t>Single</t>
  </si>
  <si>
    <t>Hindi,English,Marathi</t>
  </si>
  <si>
    <t>Traveling,Movies,Sports, Racing</t>
  </si>
  <si>
    <t>O+</t>
  </si>
  <si>
    <t>Girish N. Keley</t>
  </si>
  <si>
    <t>Farmer</t>
  </si>
  <si>
    <t>Nalini G. Keley</t>
  </si>
  <si>
    <t>Home Maker</t>
  </si>
  <si>
    <t>Plot no. 186-A, N-3, CIDCO, Aurangabad</t>
  </si>
  <si>
    <t>Aurangabad</t>
  </si>
  <si>
    <t>Maharashtra</t>
  </si>
  <si>
    <t>NA</t>
  </si>
  <si>
    <t>Podar International School</t>
  </si>
  <si>
    <t>Central Board of Secondary Education, Aurangabad, Maharashtra</t>
  </si>
  <si>
    <t>2018-May</t>
  </si>
  <si>
    <t>2019-May</t>
  </si>
  <si>
    <t>Shiv Chhatrapati College</t>
  </si>
  <si>
    <t>Higher Secondary Certificate Examination, Aurangabad, Maharashtra</t>
  </si>
  <si>
    <t>Science (PCM)</t>
  </si>
  <si>
    <t>2019-Jun</t>
  </si>
  <si>
    <t>2021-Jun</t>
  </si>
  <si>
    <t>Dr. Babasaheb Ambedkar Technological University</t>
  </si>
  <si>
    <t>Deogiri Institute of Engineering and Management Studies</t>
  </si>
  <si>
    <t>Bachelor of Technology (B.Tech)</t>
  </si>
  <si>
    <t>Civil Engineering</t>
  </si>
  <si>
    <t>2021-Oct</t>
  </si>
  <si>
    <t>2025-Aug</t>
  </si>
  <si>
    <t>AutoCAD,MS Excel,MS Office,MS Project,Primavera</t>
  </si>
  <si>
    <t>Quantum ProjectInfra Pvt. Ltd. | Engineer | Mumbai | Aug 2025 | Jun 2026 | 0 Years, 9 Months, 11 Days | 3.5</t>
  </si>
  <si>
    <t>9 month(s)</t>
  </si>
  <si>
    <t>Quantum ProjectInfra Pvt. Ltd | Intern | Mumbai | Mar 2025 | Jun 2025 | 13 Weeks</t>
  </si>
  <si>
    <t>Verified</t>
  </si>
  <si>
    <t>P26700002</t>
  </si>
  <si>
    <t>Aditya Sreeram</t>
  </si>
  <si>
    <t>Dharmavaram</t>
  </si>
  <si>
    <t>Aditya Sreeram Dharmavaram</t>
  </si>
  <si>
    <t>adityasreeram08@gmail.com</t>
  </si>
  <si>
    <t>P26700002@student.nicmar.ac.in</t>
  </si>
  <si>
    <t>29-Aug-2003</t>
  </si>
  <si>
    <t>Telugu,Hindi,English,Kannada</t>
  </si>
  <si>
    <t>Reading,Movies,Music,Exploring AI,Basketball,Fitness,Meditation &amp; Shambhavi Kriya,Volunteering</t>
  </si>
  <si>
    <t>D Prabhakar</t>
  </si>
  <si>
    <t>Retired MEO</t>
  </si>
  <si>
    <t>D Rupavani</t>
  </si>
  <si>
    <t>Homemaker</t>
  </si>
  <si>
    <t>11/629 GDS Street</t>
  </si>
  <si>
    <t>Kadapa</t>
  </si>
  <si>
    <t>Andhra Pradesh</t>
  </si>
  <si>
    <t>Nirmala English Medium High School</t>
  </si>
  <si>
    <t>Board Of Secondary Education Andhra Pradesh</t>
  </si>
  <si>
    <t>2017-Apr</t>
  </si>
  <si>
    <t>2018-Apr</t>
  </si>
  <si>
    <t>Narayana Junior College</t>
  </si>
  <si>
    <t>Board Of Intermediate Education Andhra Pradesh</t>
  </si>
  <si>
    <t>2018-Jun</t>
  </si>
  <si>
    <t>2020-May</t>
  </si>
  <si>
    <t>JNTUA, Ananthapuramu</t>
  </si>
  <si>
    <t>KSRM College Of Engineering Andhra Pradesh</t>
  </si>
  <si>
    <t>2021-Jan</t>
  </si>
  <si>
    <t>2024-May</t>
  </si>
  <si>
    <t>AutoCAD,MS Office,MS Project,Agisoft Metashape,Sketchup</t>
  </si>
  <si>
    <t>MEIL (EPPL Payroll) | Project Planning &amp; Coordination – Civil(GET) | Bagalkot, Karnataka | Jun 2024 | Aug 2025 | 1 Years, 1 Months, 24 Days | 2.39</t>
  </si>
  <si>
    <t>13 month(s)</t>
  </si>
  <si>
    <t>L &amp; T -Buildings &amp; Factories | Project Intern | Hyderabad-Telangana | Sep 2023 | Oct 2023 | 3 Weeks</t>
  </si>
  <si>
    <t>NPTEL-Municipal Solid Waste Management
NPTEL-Introduction to Internet of Things
Excel-Microsoft Excel course Beginner to Expert 2023 
AutoCAD-2D Workshop</t>
  </si>
  <si>
    <t>P26700003</t>
  </si>
  <si>
    <t>Sudeep</t>
  </si>
  <si>
    <t>Sudarshan</t>
  </si>
  <si>
    <t>Hemadri</t>
  </si>
  <si>
    <t>Sudeep Sudarshan Hemadri</t>
  </si>
  <si>
    <t>sudeephemadri2003@gmail.com</t>
  </si>
  <si>
    <t>P26700003@student.nicmar.ac.in</t>
  </si>
  <si>
    <t>25-Apr-2003</t>
  </si>
  <si>
    <t>English,hindi,kannada</t>
  </si>
  <si>
    <t>Table tennis,travelling,wildlife photography</t>
  </si>
  <si>
    <t>B+</t>
  </si>
  <si>
    <t>Business</t>
  </si>
  <si>
    <t>Vani</t>
  </si>
  <si>
    <t>Home maker</t>
  </si>
  <si>
    <t>no.1 beside ABMM hostel shanti colony(s) vidyanagar, Hubli-580021</t>
  </si>
  <si>
    <t>Hubli</t>
  </si>
  <si>
    <t>Karnataka</t>
  </si>
  <si>
    <t>Smt. Nirmala K Thakkar English Medium High School</t>
  </si>
  <si>
    <t>Karnataka secondary education examination board</t>
  </si>
  <si>
    <t>2019-Apr</t>
  </si>
  <si>
    <t>Vidyanikaten PU Science Collage</t>
  </si>
  <si>
    <t>Department of pre university education</t>
  </si>
  <si>
    <t>Science (PCMB)</t>
  </si>
  <si>
    <t>2021-Jul</t>
  </si>
  <si>
    <t>KLE Technological University Hubli</t>
  </si>
  <si>
    <t>Hubli, Karnataka</t>
  </si>
  <si>
    <t>Bachelor of Engineering (B.E.)</t>
  </si>
  <si>
    <t>2021-Dec</t>
  </si>
  <si>
    <t>2025-Jul</t>
  </si>
  <si>
    <t>Autocad,MS Office,Excel,MS Project,Asta power project,primavera</t>
  </si>
  <si>
    <t>Total Environment Building Systems | Graduate Engineer Trainee | Bengaluru | Aug 2025 | Apr 2026 | 0 Years, 8 Months, 24 Days | 5.5</t>
  </si>
  <si>
    <t>8 month(s)</t>
  </si>
  <si>
    <t>Total-Environment Building Systems Pvt.Ltd | Intern | Bengaluru | Jan 2025 | Jul 2025 | 25 Weeks</t>
  </si>
  <si>
    <t>P26700004</t>
  </si>
  <si>
    <t>P26700004@student.nicmar.ac.in</t>
  </si>
  <si>
    <t>No Uploaded</t>
  </si>
  <si>
    <t>Pending</t>
  </si>
  <si>
    <t>P26700005</t>
  </si>
  <si>
    <t>Bhagyashree</t>
  </si>
  <si>
    <t>Dinesh</t>
  </si>
  <si>
    <t>Chaube</t>
  </si>
  <si>
    <t>Bhagyashree Dinesh Chaube</t>
  </si>
  <si>
    <t>bhagyashreechaube@gmail.com</t>
  </si>
  <si>
    <t>P26700005@student.nicmar.ac.in</t>
  </si>
  <si>
    <t>Female</t>
  </si>
  <si>
    <t>22-Jan-2001</t>
  </si>
  <si>
    <t>English,Hindi</t>
  </si>
  <si>
    <t>Reading,Travelling,Gaming</t>
  </si>
  <si>
    <t>Dinesh Chaube</t>
  </si>
  <si>
    <t>Government Engineer</t>
  </si>
  <si>
    <t>Sonali Chaube</t>
  </si>
  <si>
    <t>Teacher</t>
  </si>
  <si>
    <t>A, 306, Sarang, Nanded City</t>
  </si>
  <si>
    <t>Pune</t>
  </si>
  <si>
    <t>Sinhgad Spring Dale School</t>
  </si>
  <si>
    <t>SSC, Pune</t>
  </si>
  <si>
    <t>2016-Jun</t>
  </si>
  <si>
    <t>2017-Jul</t>
  </si>
  <si>
    <t>Sou. Venutai Chavan Polytechnic</t>
  </si>
  <si>
    <t>2020-Nov</t>
  </si>
  <si>
    <t>Mumbai University</t>
  </si>
  <si>
    <t>A. P. Shah, Thane</t>
  </si>
  <si>
    <t>2023-May</t>
  </si>
  <si>
    <t>AutoCAD,MS OFFICE,MS PROJECTS,EXCEL</t>
  </si>
  <si>
    <t>KEC International | Associate | Worli, Mumbai | Aug 2023 | Dec 2024 | 1 Years, 4 Months, 22 Days | 4.29</t>
  </si>
  <si>
    <t>16 month(s)</t>
  </si>
  <si>
    <t>Mahalaxmi Constructions | Tendering Engineer | Pune | Jan 2025 | Mar 2026 | 63 Weeks</t>
  </si>
  <si>
    <t>International Research Journal of Engineering and Technology (IRJET)</t>
  </si>
  <si>
    <t>P26700006</t>
  </si>
  <si>
    <t>Kartavya</t>
  </si>
  <si>
    <t>Satish</t>
  </si>
  <si>
    <t>Waghchoure</t>
  </si>
  <si>
    <t>Kartavya Satish Waghchoure</t>
  </si>
  <si>
    <t>kartavya.w22@gmail.com</t>
  </si>
  <si>
    <t>P26700006@student.nicmar.ac.in</t>
  </si>
  <si>
    <t>22-Sep-2003</t>
  </si>
  <si>
    <t>hindi ,marath,english</t>
  </si>
  <si>
    <t>bike and horse riding,music,sports,travel,pencil and charcoal sketching</t>
  </si>
  <si>
    <t>Satish Arjun Waghchoure</t>
  </si>
  <si>
    <t>Government Official</t>
  </si>
  <si>
    <t>Shilpa Satish Waghchoure</t>
  </si>
  <si>
    <t>Librarian</t>
  </si>
  <si>
    <t>A603/ Building 109, Rajshree Flora, Chembur Shiv Shakti CHS LTD, Tilak Nagar, Chembur</t>
  </si>
  <si>
    <t>Mumbai City</t>
  </si>
  <si>
    <t>Dr.  Antonio da Silva High Schoo;</t>
  </si>
  <si>
    <t>Mumbai</t>
  </si>
  <si>
    <t xml:space="preserve">D.G. Ruparel College of Arts, Commerce and Science  </t>
  </si>
  <si>
    <t>2020-Jun</t>
  </si>
  <si>
    <t>2021-Mar</t>
  </si>
  <si>
    <t>Mumbai  University</t>
  </si>
  <si>
    <t>Sardar Patel College of Engineering, Mumbai</t>
  </si>
  <si>
    <t>2026-Mar</t>
  </si>
  <si>
    <t>AutoCAD, MS office,MS Project, Primavera ,revit</t>
  </si>
  <si>
    <t>Maharashtra State Road Development Corporation | Intern | Mumbai | Jan 2026 | Apr 2026 | 16 Weeks</t>
  </si>
  <si>
    <t>P26700007</t>
  </si>
  <si>
    <t>Shravani</t>
  </si>
  <si>
    <t>Vinod</t>
  </si>
  <si>
    <t>Bhoite</t>
  </si>
  <si>
    <t>Shravani Vinod Bhoite</t>
  </si>
  <si>
    <t>shravanibhoite23@gmail.com</t>
  </si>
  <si>
    <t>P26700007@student.nicmar.ac.in</t>
  </si>
  <si>
    <t>23-Aug-2003</t>
  </si>
  <si>
    <t xml:space="preserve">Marathi, Hindi ,English </t>
  </si>
  <si>
    <t>Sketching, Designing,Running</t>
  </si>
  <si>
    <t>Supriya</t>
  </si>
  <si>
    <t>Housemaker</t>
  </si>
  <si>
    <t>At. Post Wagholi, Takula Koregaon, District Satara</t>
  </si>
  <si>
    <t>Satara</t>
  </si>
  <si>
    <t>Chhatrapati Shahu Academy, Satara</t>
  </si>
  <si>
    <t>SSC Maharashtra</t>
  </si>
  <si>
    <t>2019-Mar</t>
  </si>
  <si>
    <t>HSC Maharashtra</t>
  </si>
  <si>
    <t>2021-Feb</t>
  </si>
  <si>
    <t>Sir J.J. College Of Architecture, Mumbai</t>
  </si>
  <si>
    <t>Bachelor of Architecture (B.Arch.)</t>
  </si>
  <si>
    <t>Architecture</t>
  </si>
  <si>
    <t>2026-Apr</t>
  </si>
  <si>
    <t>AutoCAD, Sketchup,Lumion,Revit,Enscape,Vray,Photoshop,Microsoft projects</t>
  </si>
  <si>
    <t>Landmark Design Group, Pune | Intern | Pune | Dec 2024 | Apr 2025 | 19 Weeks</t>
  </si>
  <si>
    <t>P26700008</t>
  </si>
  <si>
    <t>ADITYA</t>
  </si>
  <si>
    <t>RAJWAL</t>
  </si>
  <si>
    <t>Aditya Rajwal</t>
  </si>
  <si>
    <t>adityarajwal@gmail.com</t>
  </si>
  <si>
    <t>P26700008@student.nicmar.ac.in</t>
  </si>
  <si>
    <t>27-May-2002</t>
  </si>
  <si>
    <t xml:space="preserve">Hindi,English </t>
  </si>
  <si>
    <t>Playing Indoor Video Games</t>
  </si>
  <si>
    <t xml:space="preserve">AJAY KUMAR </t>
  </si>
  <si>
    <t>Engineering Assistant Director</t>
  </si>
  <si>
    <t>ANJU BALA</t>
  </si>
  <si>
    <t>Housewife</t>
  </si>
  <si>
    <t>#261-C, CANVAS , WAVE ESTATE, SECTOR 85 , PO-SOHANA, SAS NAGAR , PUNJAB, 140308</t>
  </si>
  <si>
    <t>Mohali</t>
  </si>
  <si>
    <t>Punjab</t>
  </si>
  <si>
    <t xml:space="preserve">Ryan International School, Chandigarh </t>
  </si>
  <si>
    <t xml:space="preserve">Central Board of Secondary Education </t>
  </si>
  <si>
    <t>2020-Jul</t>
  </si>
  <si>
    <t xml:space="preserve">Chitkara University , Rajpura , District-Patiala , Punjab </t>
  </si>
  <si>
    <t>Chitkara University  Institute of Engineering and Technology, Rajpura</t>
  </si>
  <si>
    <t>2021-Aug</t>
  </si>
  <si>
    <t>AutoCAD , MS office,MS Excel</t>
  </si>
  <si>
    <t>P26700009</t>
  </si>
  <si>
    <t>Ashutosh</t>
  </si>
  <si>
    <t>Nayak</t>
  </si>
  <si>
    <t>Ashutosh Nayak</t>
  </si>
  <si>
    <t>ashutoshnayak493@gmail.com</t>
  </si>
  <si>
    <t>P26700009@student.nicmar.ac.in</t>
  </si>
  <si>
    <t>06-Feb-2005</t>
  </si>
  <si>
    <t>English,Hindi,Odia</t>
  </si>
  <si>
    <t>Singing,Reading Fictions ,Exploring new Ideas Facts &amp; knoledge</t>
  </si>
  <si>
    <t>Tapas Kumar Nayak</t>
  </si>
  <si>
    <t>Accountant</t>
  </si>
  <si>
    <t>Aparajita Bhoi</t>
  </si>
  <si>
    <t>Deuli,At/Po Basudevpur,Bhadrak</t>
  </si>
  <si>
    <t>Bhadrak</t>
  </si>
  <si>
    <t>Odisha</t>
  </si>
  <si>
    <t>Saraswati Shishu Vidya Mandir, Basudevpur</t>
  </si>
  <si>
    <t>Board of secondary Education, Odisha</t>
  </si>
  <si>
    <t>2020-Feb</t>
  </si>
  <si>
    <t>JHADESWAR SC. RES.H.S.SCH, REMUNA, Remuna</t>
  </si>
  <si>
    <t>COUNCIL OF HIGHER SECONDARY EDUCATION, ODISHA</t>
  </si>
  <si>
    <t>2020-Apr</t>
  </si>
  <si>
    <t>2022-Feb</t>
  </si>
  <si>
    <t>BIJU PATNAIK UNIVERSITY OF TECHNOLOGY, ODISHA</t>
  </si>
  <si>
    <t>Parala Maharaja Engineering College, bERHAMPUR</t>
  </si>
  <si>
    <t>2022-Sep</t>
  </si>
  <si>
    <t>2026-May</t>
  </si>
  <si>
    <t>AutoCAD,MS Office,MS Project,REVIT</t>
  </si>
  <si>
    <t>Adani Ports and Logistics | Summer Intern | DPCL, ADANI  PORT, DHAMRA  | Jun 2025 | Jun 2025 | 4 Weeks
WORKS DEPARTMENT, BHADRAK (R&amp;B) DIVISION BHADRAK | Summer Practical Training | Bhadrak | Jun 2024 | Jul 2024 | 4 Weeks</t>
  </si>
  <si>
    <t>AutoCAD 2D 
REVIT</t>
  </si>
  <si>
    <t>P26700010</t>
  </si>
  <si>
    <t>Kamalakannan</t>
  </si>
  <si>
    <t>M</t>
  </si>
  <si>
    <t>Kamalakannan M</t>
  </si>
  <si>
    <t>kamalakannan110504@gmail.com</t>
  </si>
  <si>
    <t>P26700010@student.nicmar.ac.in</t>
  </si>
  <si>
    <t>11-May-2004</t>
  </si>
  <si>
    <t>Tamil,English</t>
  </si>
  <si>
    <t>Music, Driving,Gym,Cleaning</t>
  </si>
  <si>
    <t>Murugavelan K</t>
  </si>
  <si>
    <t>Buisness</t>
  </si>
  <si>
    <t>Angaiyarkanni K</t>
  </si>
  <si>
    <t>Govt. Health Visitor</t>
  </si>
  <si>
    <t>2/219 New Dharapuram road, North Indra Nagar, Palani</t>
  </si>
  <si>
    <t>Dindigul</t>
  </si>
  <si>
    <t>Tamil Nadu</t>
  </si>
  <si>
    <t>Velan Vikhass Matriculation Higher Secondary School</t>
  </si>
  <si>
    <t>State of Board Education of Tamilnadu</t>
  </si>
  <si>
    <t>2021-May</t>
  </si>
  <si>
    <t>Amrita Vishwa Vidhyapeetham</t>
  </si>
  <si>
    <t>Amrita School of Engineering, Coimabatore</t>
  </si>
  <si>
    <t>2025-May</t>
  </si>
  <si>
    <t>AutoCAD,MS Project,Primavera,MS office,Revit,SCIA,STAD Pro,Tekla Tedds,SAFE,SketchUp,Enscape</t>
  </si>
  <si>
    <t>CADS Software and Design Services India Ltd. | Junior Structural Engineer | Coimbatore, Tamilnadu | May 2025 | Mar 2026 | 0 Years, 10 Months, 16 Days | 2.4</t>
  </si>
  <si>
    <t>10 month(s)</t>
  </si>
  <si>
    <t>National Institute of Technology  | Summer internship  | NIT Trichy | Jun 2024 | Jun 2024 | 2 Weeks
Kadai Eswari Ready Mix Concrete | Inplant trainee | Sulur, Tamilnadu | Jan 2023 | Jan 2023 | 0 Weeks
Dalmia Cements | Inplant Trainee | Ariyalur, Tamilnadu | Jul 2023 | Jul 2023 | 0 Weeks
L&amp;T Edutech | Industrial Internship Training  | Chennai, Tamilnadu  | Jul 2023 | Aug 2023 | 1 Weeks</t>
  </si>
  <si>
    <t xml:space="preserve">Concreting Techniques and Practices 
Building Information and Modelling
Bridge Engineering Design Practices 
Design of Structural Steel Members
Precast Members - Systems and Construction 
Sustainable construction of buildings </t>
  </si>
  <si>
    <t>P26700011</t>
  </si>
  <si>
    <t>Sneha</t>
  </si>
  <si>
    <t>Vijaykumar</t>
  </si>
  <si>
    <t>Bhosale</t>
  </si>
  <si>
    <t>Sneha Vijaykumar Bhosale</t>
  </si>
  <si>
    <t>snehabhosale1803@gmail.com</t>
  </si>
  <si>
    <t>P26700011@student.nicmar.ac.in</t>
  </si>
  <si>
    <t>18-Mar-2004</t>
  </si>
  <si>
    <t>English,Hindi, Marathi</t>
  </si>
  <si>
    <t>Reading Fiction, Exploring new places</t>
  </si>
  <si>
    <t>AB+</t>
  </si>
  <si>
    <t>Retired Government Personnel</t>
  </si>
  <si>
    <t>Seema</t>
  </si>
  <si>
    <t>'Manas' Plot-169 Balajinagar, Kupwad Road, Sangli.</t>
  </si>
  <si>
    <t>Sangli</t>
  </si>
  <si>
    <t>Shri Parshwanath English School, Sangli</t>
  </si>
  <si>
    <t>Maharashtra State Board of Secondary and Higher Secondary Education, Pune</t>
  </si>
  <si>
    <t>Diploma in Civil Engineering</t>
  </si>
  <si>
    <t>Walchand College of Engineering, Sangli</t>
  </si>
  <si>
    <t>2020-Dec</t>
  </si>
  <si>
    <t>2023-Jun</t>
  </si>
  <si>
    <t>Savitribai Phule Pune University</t>
  </si>
  <si>
    <t>Sinhgad College of Engineering, Pune</t>
  </si>
  <si>
    <t>2023-Sep</t>
  </si>
  <si>
    <t>2026-Jul</t>
  </si>
  <si>
    <t>AutoCAD,MS office</t>
  </si>
  <si>
    <t>Studio 888 | Industrial Trainee | Sangli | Jul 2022 | Aug 2022 | 5 Weeks
Vardhan Buildcon | Civil Engineering Intern / Trainee | Sangli | Dec 2024 | Jan 2025 | 4 Weeks</t>
  </si>
  <si>
    <t>P26700012</t>
  </si>
  <si>
    <t xml:space="preserve">Kanchana </t>
  </si>
  <si>
    <t>S</t>
  </si>
  <si>
    <t>Kanchana  S</t>
  </si>
  <si>
    <t>kanchanapreetha@gmail.com</t>
  </si>
  <si>
    <t>P26700012@student.nicmar.ac.in</t>
  </si>
  <si>
    <t>23-May-2004</t>
  </si>
  <si>
    <t>English,Malayalam,Hindi</t>
  </si>
  <si>
    <t>Music, Craft ,outdoor sports</t>
  </si>
  <si>
    <t>Sivasankar P</t>
  </si>
  <si>
    <t>Retired Fire Force Officer</t>
  </si>
  <si>
    <t>Preetha Mol R</t>
  </si>
  <si>
    <t>Government Servant-Senior U.D. Clerk</t>
  </si>
  <si>
    <t>PARANKIMAMVILA VEEDU , KADAVOOR PERINAD PO KOLLAM,691601</t>
  </si>
  <si>
    <t>Kollam</t>
  </si>
  <si>
    <t>Kerala</t>
  </si>
  <si>
    <t>VIMALA HRIDAYA HSS FOR GIRLS</t>
  </si>
  <si>
    <t>Kerala Board of Public Examinations,Kerala</t>
  </si>
  <si>
    <t>2020-Mar</t>
  </si>
  <si>
    <t>NSSHSS Prakkulam</t>
  </si>
  <si>
    <t>Board of Higher Secondary Education,Kerala</t>
  </si>
  <si>
    <t>2022-Mar</t>
  </si>
  <si>
    <t>APJ Abdul Kalam Technological University(KTU)</t>
  </si>
  <si>
    <t>TKM College of Engineering, Kollam, Kerala</t>
  </si>
  <si>
    <t>2022-Nov</t>
  </si>
  <si>
    <t>MS Project,MS powerpoint,MS excel,AutoCAD</t>
  </si>
  <si>
    <t>Larsen &amp; Toubro | Civil Engineering Intern | Manapakkam , chennai, TamilNadu | Jun 2025 | Jun 2025 | 1 Weeks</t>
  </si>
  <si>
    <t>P26700013</t>
  </si>
  <si>
    <t>ADITI</t>
  </si>
  <si>
    <t>DEVIDAS</t>
  </si>
  <si>
    <t>PATIL</t>
  </si>
  <si>
    <t>Aditi Devidas Patil</t>
  </si>
  <si>
    <t>patiladiti224@gmail.com</t>
  </si>
  <si>
    <t>P26700013@student.nicmar.ac.in</t>
  </si>
  <si>
    <t>15-Apr-2002</t>
  </si>
  <si>
    <t>English,Hindi,Marathi</t>
  </si>
  <si>
    <t>Sketching,Drawing,Cooking,Interior Design &amp; Space Planning</t>
  </si>
  <si>
    <t>Devidas Patil</t>
  </si>
  <si>
    <t>Retired Teacher</t>
  </si>
  <si>
    <t>Archana Patil</t>
  </si>
  <si>
    <t>Bl.206, Sumit Complex, Motiram Talav Road, Pen</t>
  </si>
  <si>
    <t>Raigad</t>
  </si>
  <si>
    <t xml:space="preserve"> SAU M. N. NENE KANYA VIDYALAYA, PEN</t>
  </si>
  <si>
    <t>MAHARASTRA STATE BOARD OF SECONDARY AND HIGHER SECONDARY EDUCATION</t>
  </si>
  <si>
    <t>2017-Jun</t>
  </si>
  <si>
    <t>PEN EDUCATION SOCIETY'S PRIVATE HIGHSCHOOL AND JUNIOR COLLEGE, PEN</t>
  </si>
  <si>
    <t>DR. BABASAHEB AMBEDKAR TECHNOLOGICAL UNIVERSITY, MAHARASHTRA</t>
  </si>
  <si>
    <t>DR. BABASAHEB AMBEDKAR TECHNOLOGICAL UNIVERSITY, LONERE</t>
  </si>
  <si>
    <t>2019-Jul</t>
  </si>
  <si>
    <t>2023-Aug</t>
  </si>
  <si>
    <t>AutoCAD,MS Office,MS Project,Farvision</t>
  </si>
  <si>
    <t>ISPRAVA VESTA PRIVATE LIMITED | Executive Operations Analyst | Mumbai, Maharashtra, India | Aug 2024 | May 2026 | 1 Years, 9 Months, 27 Days | 4.2</t>
  </si>
  <si>
    <t>22 month(s)</t>
  </si>
  <si>
    <t>ISPRAVA VESTA PRIVATE LIMITED | Operations Intern | Mumbai, Maharashtra, India | Feb 2024 | Jul 2024 | 25 Weeks
CIDCO | Intern | Kharghar, Navi Mumbai | Apr 2023 | Jun 2023 | 8 Weeks
CIDCO | Intern | Taloja, Navi Mumbai | Feb 2023 | Mar 2023 | 4 Weeks</t>
  </si>
  <si>
    <t>AutoCAD</t>
  </si>
  <si>
    <t>P26700014</t>
  </si>
  <si>
    <t>Dhanush</t>
  </si>
  <si>
    <t>p</t>
  </si>
  <si>
    <t>Dhanush P</t>
  </si>
  <si>
    <t>dhanush61999@gmail.com</t>
  </si>
  <si>
    <t>P26700014@student.nicmar.ac.in</t>
  </si>
  <si>
    <t>16-Jun-2003</t>
  </si>
  <si>
    <t>English,kannada,telugu,hindi</t>
  </si>
  <si>
    <t xml:space="preserve">travelling ,trekking ,cricket ,swimming,Volleyball ,music,Badminton </t>
  </si>
  <si>
    <t>ParashuRam.R</t>
  </si>
  <si>
    <t xml:space="preserve">Building Contractor </t>
  </si>
  <si>
    <t>Padma.A</t>
  </si>
  <si>
    <t>House Wife</t>
  </si>
  <si>
    <t>#81, Sri Manjunatha Nelaya, 2nd floor, 3rd cross, near Annapurneshwari Nagar , GT residency , Bengaluru - 560058</t>
  </si>
  <si>
    <t>Bangalore Urban</t>
  </si>
  <si>
    <t>Sri Chaitanya Techno School</t>
  </si>
  <si>
    <t xml:space="preserve">Central Board Of Secondary Education, Bengaluru, Karnataka </t>
  </si>
  <si>
    <t>KMWA PU College</t>
  </si>
  <si>
    <t>Department Of Pre-University Education, Bengaluru, Karanataka</t>
  </si>
  <si>
    <t xml:space="preserve">Visvesvaraya Technological University, Belagavi, Karanataka </t>
  </si>
  <si>
    <t>Acharya NRV School Of Architecture</t>
  </si>
  <si>
    <t>Bachelor of Architecture</t>
  </si>
  <si>
    <t>BIM Certficate ,NSDC Certficate,Autodesk revit certificate,Bently certficate (4d 5d 6d) (SYNCHRO 4D PRO),Naviswork in BIM and REVIT,4D 5D AND 6D In BIM</t>
  </si>
  <si>
    <t>Aedium Design | Architecture Intern | Halasuru, Bengaluru, Karanataka | Dec 2025 | Apr 2026 | 18 Weeks</t>
  </si>
  <si>
    <t xml:space="preserve">BIM Novatr Course </t>
  </si>
  <si>
    <t>P26700015</t>
  </si>
  <si>
    <t>Devang</t>
  </si>
  <si>
    <t xml:space="preserve">Pratap </t>
  </si>
  <si>
    <t>Sood</t>
  </si>
  <si>
    <t>Devang Pratap  Sood</t>
  </si>
  <si>
    <t>devangsood987@gmail.com</t>
  </si>
  <si>
    <t>P26700015@student.nicmar.ac.in</t>
  </si>
  <si>
    <t>08-Aug-1999</t>
  </si>
  <si>
    <t xml:space="preserve">English, Hindi, Marathi </t>
  </si>
  <si>
    <t>Traveling, Driving</t>
  </si>
  <si>
    <t>Pratap</t>
  </si>
  <si>
    <t>Retired</t>
  </si>
  <si>
    <t>Shilpa</t>
  </si>
  <si>
    <t>House wife</t>
  </si>
  <si>
    <t>1499, Yashoda Yashwant Niwas, Opposite Petrolpump Kodavali, Rajapur, Tal.- Rajapur, Dist.- Ratnagiri</t>
  </si>
  <si>
    <t>Ratnagiri</t>
  </si>
  <si>
    <t>Flat No.- D401, Surabhi Mangalam Housing Society, Dhanori, Pune-411015</t>
  </si>
  <si>
    <t>Rajapur Highschool Rajapur</t>
  </si>
  <si>
    <t>Maharashtra State Board of Secondary and Higher Secondary Education</t>
  </si>
  <si>
    <t>2014-Jun</t>
  </si>
  <si>
    <t>2015-Jun</t>
  </si>
  <si>
    <t>Navjeevan Junior College, Rajapur</t>
  </si>
  <si>
    <t>2016-Jul</t>
  </si>
  <si>
    <t>2017-May</t>
  </si>
  <si>
    <t>Three Year Diploma Programme in Civil Engineering</t>
  </si>
  <si>
    <t>Government Polytechnic Kolhapur</t>
  </si>
  <si>
    <t>Sinhgad Institute of Technology and science, Narhe</t>
  </si>
  <si>
    <t>2023-Jul</t>
  </si>
  <si>
    <t>AutoCAD,MS Project,MS Office,CTDEO</t>
  </si>
  <si>
    <t>SSK Bharat Management and Media Ltd. | Junior Civil Engineer | Mumbai, Varanasi | Oct 2023 | Oct 2024 | 1 Years, 0 Months, 30 Days | 1.81
J Kumar Infraproject Ltd. | Junior Engineer | Ulwe, Navi-Mumbai | Nov 2024 | Jun 2026 | 1 Years, 7 Months, 18 Days | 2.4</t>
  </si>
  <si>
    <t>32 month(s)</t>
  </si>
  <si>
    <t>V. V. Associates | Intern | Pune | Feb 2022 | Apr 2022 | 12 Weeks</t>
  </si>
  <si>
    <t>AutoCAD
Computer Typing &amp; Data Entry Operator Certificate</t>
  </si>
  <si>
    <t>P26700016</t>
  </si>
  <si>
    <t>Yashvardhan</t>
  </si>
  <si>
    <t>Anantsingh</t>
  </si>
  <si>
    <t>Rajput</t>
  </si>
  <si>
    <t>Yashvardhan Anantsingh Rajput</t>
  </si>
  <si>
    <t>panvelkaryashvardhan@gmail.com</t>
  </si>
  <si>
    <t>P26700016@student.nicmar.ac.in</t>
  </si>
  <si>
    <t>12-Oct-2002</t>
  </si>
  <si>
    <t>English, Marathi,hindi</t>
  </si>
  <si>
    <t>Reading,travelling</t>
  </si>
  <si>
    <t>Anantsingh Shankarsingh Rajput</t>
  </si>
  <si>
    <t>Government Servant</t>
  </si>
  <si>
    <t>Sunita Anantsingh Rajput</t>
  </si>
  <si>
    <t>504, Siddhineel Arcade, Sector - 5, D-Mart, New Panvel</t>
  </si>
  <si>
    <t>St. Joseph High School</t>
  </si>
  <si>
    <t>S. S. High School &amp; Jr. College</t>
  </si>
  <si>
    <t>Maharashtra State Board of Secondary &amp; Higher Secondary Education</t>
  </si>
  <si>
    <t>Shivaji University, Kolhapur</t>
  </si>
  <si>
    <t>autocad,ms office,ms project,primavera</t>
  </si>
  <si>
    <t>S. N. Joshi Consultants Pvt. Ltd. | Plumbing Design Engineer | Pune,  Maharashtra | Jun 2024 | Jul 2026 | 2 Years, 1 Months, 8 Days | 4.2</t>
  </si>
  <si>
    <t>25 month(s)</t>
  </si>
  <si>
    <t>Kotibhaskar Builders, Contractors and Developers | Site Intern | Sangli | Jan 2023 | Jan 2023 | 2 Weeks</t>
  </si>
  <si>
    <t>P26700017</t>
  </si>
  <si>
    <t>Balivada</t>
  </si>
  <si>
    <t>Manoj</t>
  </si>
  <si>
    <t>Balivada Manoj</t>
  </si>
  <si>
    <t>manojbalivada123@gmail.com</t>
  </si>
  <si>
    <t>P26700017@student.nicmar.ac.in</t>
  </si>
  <si>
    <t>11-May-2003</t>
  </si>
  <si>
    <t>Telugu,English,Hindi</t>
  </si>
  <si>
    <t>Cricket,Travelling,Music</t>
  </si>
  <si>
    <t>Balivada Srinivasa Rao</t>
  </si>
  <si>
    <t>Self Employed</t>
  </si>
  <si>
    <t>Balivada Archana</t>
  </si>
  <si>
    <t>44-7-39, Reddy Thatichetlapalem</t>
  </si>
  <si>
    <t>Visakhapatnam</t>
  </si>
  <si>
    <t>39-17-15/1, Madhavadhara Main road, Tenneti nagar</t>
  </si>
  <si>
    <t>Haragopal School</t>
  </si>
  <si>
    <t>Board of Secondary Education, Andhra Pradesh</t>
  </si>
  <si>
    <t>2017-Mar</t>
  </si>
  <si>
    <t>2018-Mar</t>
  </si>
  <si>
    <t>Sankethika Polytechnic College, PM Palem, Visakhapatnam</t>
  </si>
  <si>
    <t>2021-Apr</t>
  </si>
  <si>
    <t>Andhra University</t>
  </si>
  <si>
    <t>Sanketika Vidya Parishad Engineering College, Visakhapatnam</t>
  </si>
  <si>
    <t>2021-Sep</t>
  </si>
  <si>
    <t>2024-Apr</t>
  </si>
  <si>
    <t>Revit,Navis Works,MS Office,MS Project,AutoCAD</t>
  </si>
  <si>
    <t>Sevenhills Survey and Engineers  | Trainee Engineer  | Visakhapatnam | Mar 2024 | Aug 2024 | 23 Weeks</t>
  </si>
  <si>
    <t>Building Information Modelling (BIM)
Revit</t>
  </si>
  <si>
    <t>P26700018</t>
  </si>
  <si>
    <t>Akash</t>
  </si>
  <si>
    <t>P</t>
  </si>
  <si>
    <t>Akash P</t>
  </si>
  <si>
    <t>akash19padmanaban66@gmail.com</t>
  </si>
  <si>
    <t>P26700018@student.nicmar.ac.in</t>
  </si>
  <si>
    <t>19-Dec-2003</t>
  </si>
  <si>
    <t>English,Tamil,Telugu</t>
  </si>
  <si>
    <t>Basketball,Music,Personal Finance,Video games,gym,Trekking,Driving</t>
  </si>
  <si>
    <t>Padmanaban R</t>
  </si>
  <si>
    <t>Rengammal S</t>
  </si>
  <si>
    <t>Government School Teacher</t>
  </si>
  <si>
    <t>1/71,East street,Kulakkattakurichi,Thiruvengadam Taluk,Tenkasi</t>
  </si>
  <si>
    <t>Tenkasi</t>
  </si>
  <si>
    <t>Ravilla K R A Vidhyashram Matric Hr Sec School</t>
  </si>
  <si>
    <t>Tamil Nadu Board of Secondary Education, Tamil Nadu</t>
  </si>
  <si>
    <t>KVS Matriculation Higher Secondary School</t>
  </si>
  <si>
    <t>Tamil Nadu Board Of Higher Secondary Education,Tamil Nadu</t>
  </si>
  <si>
    <t>Anna University</t>
  </si>
  <si>
    <t>Government College of Technology, Coimbatore, Tamil Nadu</t>
  </si>
  <si>
    <t>Autocad,Revit,MS Project,Geo5</t>
  </si>
  <si>
    <t>CHENNAI PORT AUTHORITY | In-Plant Trainee | Chennai | Apr 2024 | May 2024 | 2 Weeks
A.Murugan Construction | Intern | Tiruppur | Jul 2025 | Jul 2025 | 2 Weeks</t>
  </si>
  <si>
    <t>P26700019</t>
  </si>
  <si>
    <t>Tejas</t>
  </si>
  <si>
    <t>Narendrabhai</t>
  </si>
  <si>
    <t>Pandya</t>
  </si>
  <si>
    <t>Tejas Narendrabhai Pandya</t>
  </si>
  <si>
    <t>pandyatejas61@gmail.com</t>
  </si>
  <si>
    <t>P26700019@student.nicmar.ac.in</t>
  </si>
  <si>
    <t>14-May-2003</t>
  </si>
  <si>
    <t>Gujarati,Hindi,English</t>
  </si>
  <si>
    <t>Dance,Sports,Yoga,Art</t>
  </si>
  <si>
    <t>Narendra</t>
  </si>
  <si>
    <t>Job</t>
  </si>
  <si>
    <t>Aarti</t>
  </si>
  <si>
    <t>Block no. 41/c, Butbhavani Krupa, New Parimal society street no. 2, B/H Akash Wani quarters</t>
  </si>
  <si>
    <t>Rajkot</t>
  </si>
  <si>
    <t>Gujarat</t>
  </si>
  <si>
    <t>Sinhar School</t>
  </si>
  <si>
    <t>Rajkot/Gujarat</t>
  </si>
  <si>
    <t>Innovative School</t>
  </si>
  <si>
    <t>Indubhai Parekh School Of Architecture</t>
  </si>
  <si>
    <t>AutoCAD,MS Office,MS Project,SketchUP,Photoshop,InDesign</t>
  </si>
  <si>
    <t>Beyond Green, Pune | Intern | Pune | Jun 2024 | Oct 2024 | 20 Weeks | Campus Internship</t>
  </si>
  <si>
    <t>Conserving the Past: Techniques, Tools, and Transition</t>
  </si>
  <si>
    <t>P26700020</t>
  </si>
  <si>
    <t>Ayush</t>
  </si>
  <si>
    <t>Ranjan</t>
  </si>
  <si>
    <t>Ayush Ranjan</t>
  </si>
  <si>
    <t>ayushsingh152000@gmail.com</t>
  </si>
  <si>
    <t>P26700020@student.nicmar.ac.in</t>
  </si>
  <si>
    <t>15-Jun-2002</t>
  </si>
  <si>
    <t xml:space="preserve">Hindi, English </t>
  </si>
  <si>
    <t xml:space="preserve">Playing Guitar , Singing </t>
  </si>
  <si>
    <t xml:space="preserve">Manoj Kumar Singh </t>
  </si>
  <si>
    <t>Private Job</t>
  </si>
  <si>
    <t xml:space="preserve">Ranjana Singh </t>
  </si>
  <si>
    <t>House maker</t>
  </si>
  <si>
    <t xml:space="preserve">Devi Mandap Road Hesal Ratu Road Ranchi Jharkhand </t>
  </si>
  <si>
    <t>Ranchi</t>
  </si>
  <si>
    <t>Jharkhand</t>
  </si>
  <si>
    <t xml:space="preserve">D.A.V Public School Hehal Ranchi </t>
  </si>
  <si>
    <t xml:space="preserve">Ranchi Jharkhand </t>
  </si>
  <si>
    <t xml:space="preserve">Manipal Institute of Technology </t>
  </si>
  <si>
    <t xml:space="preserve">Manipal Udupi Karnataka </t>
  </si>
  <si>
    <t>2020-Oct</t>
  </si>
  <si>
    <t>2024-Nov</t>
  </si>
  <si>
    <t>AutoCAD, MS Office, Etabs , Star pro , Arc Gis, Waldo</t>
  </si>
  <si>
    <t>Central Public Work Department- Hinoo, Ranchi | Intern-Field Training | Ranchi | Jun 2022 | Jul 2022 | 2 Weeks | Campus Internship
Central Vista Project Division- 7-CPWD, Vidyut Bhavan, New Delhi | Civil engineer Intern | New Delhi | Jul 2023 | Aug 2023 | 3 Weeks | Campus Internship
Supreme Court Project Division-II - CPWD | Civil Engineering Intern | New Delhi | Mar 2024 | Jul 2024 | 18 Weeks | Campus Internship</t>
  </si>
  <si>
    <t>P26700021</t>
  </si>
  <si>
    <t>Sowmya</t>
  </si>
  <si>
    <t>A</t>
  </si>
  <si>
    <t>Sowmya A</t>
  </si>
  <si>
    <t>sowmyaanandan004@gmail.com</t>
  </si>
  <si>
    <t>P26700021@student.nicmar.ac.in</t>
  </si>
  <si>
    <t>10-Nov-2004</t>
  </si>
  <si>
    <t>English,Tamil,Telugu,Hindi</t>
  </si>
  <si>
    <t xml:space="preserve">Completed initial grade in Guitar practical exam from Trinity College London,Completed grade 1 and 2 in theory of music exam from Trinity College London </t>
  </si>
  <si>
    <t>Anandan R</t>
  </si>
  <si>
    <t xml:space="preserve">Business </t>
  </si>
  <si>
    <t>Padma A</t>
  </si>
  <si>
    <t>No. 12, Rama Street
Nungambakkam, Chennai, Tamil Nadu - 600 034</t>
  </si>
  <si>
    <t>Chennai</t>
  </si>
  <si>
    <t>No. 12, Rama street
Nungambakkam, Chennai, Tamil Nadu - 600 034</t>
  </si>
  <si>
    <t>Maharishi Vidya Mandir Senior Secondary School Chetpet</t>
  </si>
  <si>
    <t>Central Board of Secondary Education</t>
  </si>
  <si>
    <t>2022-May</t>
  </si>
  <si>
    <t>College of Engineering Guindy, Chennai, Tamil Nadu</t>
  </si>
  <si>
    <t>2022-Oct</t>
  </si>
  <si>
    <t>AutoCAD,SketchUp,Revit,PowerBI,MS Office</t>
  </si>
  <si>
    <t>IIT Madras | Internship | Chennai, Tamil Nadu | Jun 2025 | Jul 2025 | 4 Weeks
RSB Arch Project Consultants | Internship | Chennai, Tamil Nadu | Dec 2024 | Dec 2024 | 1 Weeks
ACS Technologies Chennai | Internship | Chennai, Tamil Nadu | Jul 2024 | Jul 2024 | 2 Weeks
Anvil Projects  | Internship  | Chennai, Tamil Nadu  | Jun 2024 | Jun 2024 | 2 Weeks</t>
  </si>
  <si>
    <t>NPTEL - Structural Dynamics
CAD/BIM Specialization 
Introduction to Psychology course authorized by Yale University 
Initial Acoustic Guitar - Trinity College London
Grade 1 Theory of Music - Trinity College London
Grade 2 Theory of Music - Trinity College London</t>
  </si>
  <si>
    <t>P26700022</t>
  </si>
  <si>
    <t>Ninad</t>
  </si>
  <si>
    <t>Bapu</t>
  </si>
  <si>
    <t>Gaikwad</t>
  </si>
  <si>
    <t>Ninad Bapu Gaikwad</t>
  </si>
  <si>
    <t>ninadgaikwad697@gmail.com</t>
  </si>
  <si>
    <t>P26700022@student.nicmar.ac.in</t>
  </si>
  <si>
    <t>15-May-2000</t>
  </si>
  <si>
    <t>English,Marathi and Hindi</t>
  </si>
  <si>
    <t>Workout,Trecking ,Reading</t>
  </si>
  <si>
    <t>4590 5105 1920</t>
  </si>
  <si>
    <t>Bapu Rangrao Gaikwad</t>
  </si>
  <si>
    <t>Retired Government servant</t>
  </si>
  <si>
    <t>Babita Bapu Gaikwad</t>
  </si>
  <si>
    <t>Shree Datt vihar sankul B101 Phase2
Rameshwadi Badlapur west
Near Bhagawati Hospital</t>
  </si>
  <si>
    <t>Mumbai Suburban</t>
  </si>
  <si>
    <t>St. Anthony,s Higher Secondary School.</t>
  </si>
  <si>
    <t>Diploma In Civil Engineering</t>
  </si>
  <si>
    <t>Government Polytechnic Thane</t>
  </si>
  <si>
    <t>2016-Sep</t>
  </si>
  <si>
    <t>University of Mumbai</t>
  </si>
  <si>
    <t>Bharat College of Engineering</t>
  </si>
  <si>
    <t>2018-Aug</t>
  </si>
  <si>
    <t>2022-Aug</t>
  </si>
  <si>
    <t>AutoCAD, MS Office</t>
  </si>
  <si>
    <t>Hindustan Construction Company  | Site Engineer | Mumbai CSMT | Jan 2024 | Jun 2026 | 2 Years, 5 Months, 15 Days | 3.82
VB Group of Companies | Site Engineer | Thane | May 2023 | Jan 2024 | 0 Years, 7 Months, 12 Days | 2.16
Manikchand Concrete Floor | Site Engineer | Thane | Oct 2022 | May 2023 | 0 Years, 7 Months, 6 Days | 2.16</t>
  </si>
  <si>
    <t>44 month(s)</t>
  </si>
  <si>
    <t>P26700023</t>
  </si>
  <si>
    <t xml:space="preserve">Ashish </t>
  </si>
  <si>
    <t>Thomas</t>
  </si>
  <si>
    <t>Varghese</t>
  </si>
  <si>
    <t>Ashish  Thomas Varghese</t>
  </si>
  <si>
    <t>ashishthomas674@gmail.com</t>
  </si>
  <si>
    <t>P26700023@student.nicmar.ac.in</t>
  </si>
  <si>
    <t>03-Apr-2003</t>
  </si>
  <si>
    <t>English,Malayalam ,Hindi</t>
  </si>
  <si>
    <t>Guitarist ,Drawing,Football ,Badminton</t>
  </si>
  <si>
    <t>A+</t>
  </si>
  <si>
    <t>Varghese Thomas</t>
  </si>
  <si>
    <t>Vice President - Sales</t>
  </si>
  <si>
    <t xml:space="preserve">Mini Susan </t>
  </si>
  <si>
    <t>Thomas Villa, No.17, Avvai Nagar, Selaiyur PO, Chennai</t>
  </si>
  <si>
    <t>AC Gold apt, Flat no 1E, St James Road, Janatha road, Vytilla, Cochin, Kerala</t>
  </si>
  <si>
    <t>Ernakulam</t>
  </si>
  <si>
    <t>Toc-H Public School</t>
  </si>
  <si>
    <t>CBSE, Kerala</t>
  </si>
  <si>
    <t>Computer Science (CS)</t>
  </si>
  <si>
    <t xml:space="preserve">Rajagiri School of Engineering and Technology </t>
  </si>
  <si>
    <t>A.P.J. Abdul Kalam Technological University, Kerala</t>
  </si>
  <si>
    <t>AutoCAD,Revit,BIM basics ,3ds Max,Lumion ,Quantity Estimation ,Primavera</t>
  </si>
  <si>
    <t>Professional in 2D Drafting course
Professional in Architectural BIM Course
Professional in Interior and Exterior Designing Course</t>
  </si>
  <si>
    <t>P26700024</t>
  </si>
  <si>
    <t>Nikita</t>
  </si>
  <si>
    <t>Singh</t>
  </si>
  <si>
    <t>Nikita Singh</t>
  </si>
  <si>
    <t>niku6500@gmail.com</t>
  </si>
  <si>
    <t>P26700024@student.nicmar.ac.in</t>
  </si>
  <si>
    <t>03-Dec-2002</t>
  </si>
  <si>
    <t>Hindi, English</t>
  </si>
  <si>
    <t xml:space="preserve"> Cooking  ,Listening music</t>
  </si>
  <si>
    <t>Manoj Kumar</t>
  </si>
  <si>
    <t>Deputy Manager,IFFCO</t>
  </si>
  <si>
    <t>Nirmala</t>
  </si>
  <si>
    <t>Meerut One, Modipuram Meerut, NH58</t>
  </si>
  <si>
    <t>Meerut</t>
  </si>
  <si>
    <t>Uttar Pradesh</t>
  </si>
  <si>
    <t>DAYAWATI MODI ACADEMY MODIPURAM MEERUT UP</t>
  </si>
  <si>
    <t>CBSE, Meerut/ UP</t>
  </si>
  <si>
    <t>DIPLOMA IN CIVIL ENGINEERING</t>
  </si>
  <si>
    <t>SUBHARTI POLYTECHNIC COLLEGE</t>
  </si>
  <si>
    <t>SWAMI VIVEKANAND SUBHARTI UNIVERSITY</t>
  </si>
  <si>
    <t>SUBHARTI INSTITUTE OF TECHNOLOGY AND ENGINEERING, MEERUT/ UP</t>
  </si>
  <si>
    <t>AutoCAD, MS Project,MS Office</t>
  </si>
  <si>
    <t>P26700025</t>
  </si>
  <si>
    <t>Jayashree</t>
  </si>
  <si>
    <t>N</t>
  </si>
  <si>
    <t>Jayashree N</t>
  </si>
  <si>
    <t>jayashreechandu14052002@gmail.com</t>
  </si>
  <si>
    <t>P26700025@student.nicmar.ac.in</t>
  </si>
  <si>
    <t>14-May-2002</t>
  </si>
  <si>
    <t>Kannada, English,Telugu,Hindi</t>
  </si>
  <si>
    <t>Music, Reading,Sketching,Cooking</t>
  </si>
  <si>
    <t>Nagaraju</t>
  </si>
  <si>
    <t>Yashodha</t>
  </si>
  <si>
    <t>Basavanapura, Mayaganahalli Post, Kasaba Hobli, Ramanagara Taluk, Bangalore South.</t>
  </si>
  <si>
    <t>Ramanagara</t>
  </si>
  <si>
    <t>Shanthiniketan Public School</t>
  </si>
  <si>
    <t>Central Board Of Secondary Education, Karnataka</t>
  </si>
  <si>
    <t>Kumarans Comp PU College</t>
  </si>
  <si>
    <t>Department Of Pre-University Education, Karnataka</t>
  </si>
  <si>
    <t>Visvesvaraya Technological University, Belagavi</t>
  </si>
  <si>
    <t>Sir M Visvesvaraya Institute of Technology, Bangalore</t>
  </si>
  <si>
    <t>2024-Jul</t>
  </si>
  <si>
    <t>Autocad, Ms Office,MS project</t>
  </si>
  <si>
    <t>KARNATAKA STATE NATURAL DISATER MONITORING CENTRE | Student Intern | Yelahanka, Bangalore | Aug 2023 | Sep 2023 | 4 Weeks</t>
  </si>
  <si>
    <t>Academic Excellence During UG Programme.</t>
  </si>
  <si>
    <t>P26700026</t>
  </si>
  <si>
    <t xml:space="preserve">RUDRENDRA </t>
  </si>
  <si>
    <t>DUBEY</t>
  </si>
  <si>
    <t>Rudrendra  Dubey</t>
  </si>
  <si>
    <t>rudrendradubey1102@gmail.com</t>
  </si>
  <si>
    <t>P26700026@student.nicmar.ac.in</t>
  </si>
  <si>
    <t>11-Jul-2002</t>
  </si>
  <si>
    <t>Reading, Music</t>
  </si>
  <si>
    <t>Ashish Kumar Dubey</t>
  </si>
  <si>
    <t>Sarita Dubey</t>
  </si>
  <si>
    <t xml:space="preserve">255 Rk puram havelia jhushi </t>
  </si>
  <si>
    <t>Prayagraj</t>
  </si>
  <si>
    <t>BSS PUBLIC SCHOOL AMOL VIHAR</t>
  </si>
  <si>
    <t>CENTRAL BOARD OF SECONDARY EDUCATION Raebareli/Uttar Pradesh</t>
  </si>
  <si>
    <t>2016-Apr</t>
  </si>
  <si>
    <t xml:space="preserve">BSS PUBLIC SCHOOL AMOL VIHAR </t>
  </si>
  <si>
    <t>CENTRAL BOARD OF SECONDARY EDUCATION Raebareli/UttarPradesh</t>
  </si>
  <si>
    <t>Dr. A.P.J. Abdul Kalam Technical University, Lucknow</t>
  </si>
  <si>
    <t>INSTITUTE OF ENGINEERING AND RURAL TECHNOLOGY, Prayagraj/UttarPradesh</t>
  </si>
  <si>
    <t>2019-Aug</t>
  </si>
  <si>
    <t>AUTOCAD,EXCEL,MS PROJECT,PRIMAVERA</t>
  </si>
  <si>
    <t>JAL NIGAM  | INTERN | RAEBARELI | Jun 2022 | Aug 2022 | 6 Weeks</t>
  </si>
  <si>
    <t>P26700027</t>
  </si>
  <si>
    <t xml:space="preserve">Yeshwantagouda </t>
  </si>
  <si>
    <t>Patil</t>
  </si>
  <si>
    <t>Yeshwantagouda  Patil</t>
  </si>
  <si>
    <t>yeshwantgoudapatil@gmail.com</t>
  </si>
  <si>
    <t>P26700027@student.nicmar.ac.in</t>
  </si>
  <si>
    <t>25-Feb-2003</t>
  </si>
  <si>
    <t>English,Kannada,Hindi</t>
  </si>
  <si>
    <t>Football,Reading Books,Music</t>
  </si>
  <si>
    <t>Somanagouda Patil</t>
  </si>
  <si>
    <t>Employee</t>
  </si>
  <si>
    <t>Geetha Patil</t>
  </si>
  <si>
    <t>43/B,Siddharodh Nilay,Nirmal Nagar, Dharwad, Karnataka 580003</t>
  </si>
  <si>
    <t>Dharwad</t>
  </si>
  <si>
    <t>Rajiv Gandhi Vidyalaya,Dharwad,Karnataka</t>
  </si>
  <si>
    <t>CBSE,Karnataka</t>
  </si>
  <si>
    <t>2014-Mar</t>
  </si>
  <si>
    <t>Prism PU Science College,Dharwad,Karnataka</t>
  </si>
  <si>
    <t>Karnataka PU Board,Karnataka</t>
  </si>
  <si>
    <t>Visvesvaraya Technological University , Belagavi</t>
  </si>
  <si>
    <t>KLS Vishwanathrao Deshpande Institute of Technology, Haliyal</t>
  </si>
  <si>
    <t>AutoCAD,MS Project,Primavera P6,Revit</t>
  </si>
  <si>
    <t>INCH TO INCH DESIGN STUDIO | Site Engineer Intern | Dharwad,Karnataka | Aug 2023 | Sep 2023 | 4 Weeks</t>
  </si>
  <si>
    <t>Project Management By L&amp;T Edutech
Revit Architectural
Revit Structural
Primavera P6</t>
  </si>
  <si>
    <t>P26700028</t>
  </si>
  <si>
    <t xml:space="preserve">Yuvraj </t>
  </si>
  <si>
    <t>Narula</t>
  </si>
  <si>
    <t>Yuvraj  Narula</t>
  </si>
  <si>
    <t>yuvraj.nr04@gmail.com</t>
  </si>
  <si>
    <t>P26700028@student.nicmar.ac.in</t>
  </si>
  <si>
    <t>04-Sep-2004</t>
  </si>
  <si>
    <t>Tennis, swimming, reading</t>
  </si>
  <si>
    <t>Rajesh Narula</t>
  </si>
  <si>
    <t xml:space="preserve">Self Employed </t>
  </si>
  <si>
    <t>Rajni Narula</t>
  </si>
  <si>
    <t xml:space="preserve">901, Solitaire Apartment, Opp. DAV Nandraj School, Bariatu, Ranchi </t>
  </si>
  <si>
    <t>Sarala Birla Public School</t>
  </si>
  <si>
    <t>Central Board of Secondary Education, Ranchi/Jharkhand</t>
  </si>
  <si>
    <t>Central Board of Secondary Eduction, Ranchi/Jharkhand</t>
  </si>
  <si>
    <t>2022-Jul</t>
  </si>
  <si>
    <t>Manipal Academy of Higher Education, Manipal</t>
  </si>
  <si>
    <t xml:space="preserve">Manipal Institute of Technology, Manipal, Karnataka </t>
  </si>
  <si>
    <t>2026-Aug</t>
  </si>
  <si>
    <t>AutoCAD , MS Project, MS office, Stadpro</t>
  </si>
  <si>
    <t>GR Infraprojects Ltd (GRIL) | Intern | Uttar Pradesh | Jun 2025 | Jul 2025 | 4 Weeks</t>
  </si>
  <si>
    <t>P26700029</t>
  </si>
  <si>
    <t>Mugilan</t>
  </si>
  <si>
    <t>S T</t>
  </si>
  <si>
    <t>Mugilan S T</t>
  </si>
  <si>
    <t>stmugil2003@gmail.com</t>
  </si>
  <si>
    <t>P26700029@student.nicmar.ac.in</t>
  </si>
  <si>
    <t>21-Jan-2003</t>
  </si>
  <si>
    <t>english ,tamil</t>
  </si>
  <si>
    <t>running,swimming,music,movies,reading</t>
  </si>
  <si>
    <t>Thirunavukkarasu S</t>
  </si>
  <si>
    <t>Civil Engineer</t>
  </si>
  <si>
    <t>Sangeetha Priya</t>
  </si>
  <si>
    <t>Vinayagar Kovil 2nd street, Moolapalayam, Erode, Tamil Nadu</t>
  </si>
  <si>
    <t>Erode</t>
  </si>
  <si>
    <t>SSVM, Mettupalayam</t>
  </si>
  <si>
    <t>CBSE, Coimbatore, Tamil Nadu</t>
  </si>
  <si>
    <t>MIT, Manipal</t>
  </si>
  <si>
    <t xml:space="preserve">Udupi, Karnataka </t>
  </si>
  <si>
    <t>2026-Jun</t>
  </si>
  <si>
    <t>AutoCAD, MS Office,MS Project,QGIS,Agisoft Metashape,DJI Terra,STAAD.Pro,ETABS</t>
  </si>
  <si>
    <t>L&amp;T | GIS | Chennai | Jan 2026 | Jun 2026 | 21 Weeks</t>
  </si>
  <si>
    <t>P26700030</t>
  </si>
  <si>
    <t>Bachhav</t>
  </si>
  <si>
    <t>Tejas Bapu Bachhav</t>
  </si>
  <si>
    <t>tejasbachhav113@gmail.com</t>
  </si>
  <si>
    <t>P26700030@student.nicmar.ac.in</t>
  </si>
  <si>
    <t>05-Aug-2003</t>
  </si>
  <si>
    <t>Hindi, English, Marathi</t>
  </si>
  <si>
    <t>Travelling, Music,Reading</t>
  </si>
  <si>
    <t>Vanita</t>
  </si>
  <si>
    <t>House No N-41 Ja3/7/6 Sai Baba Chowk Sawata Nagar Cicdo Nashik</t>
  </si>
  <si>
    <t>Nashik</t>
  </si>
  <si>
    <t xml:space="preserve">Guru Gobind Singh Public School </t>
  </si>
  <si>
    <t xml:space="preserve">Maharashtra State Board Of Secondary And Higher Secondary Education </t>
  </si>
  <si>
    <t xml:space="preserve">Diploma In Civil Engineering </t>
  </si>
  <si>
    <t xml:space="preserve">Guru Gobind Singh Polytechnic College Of Engineering </t>
  </si>
  <si>
    <t xml:space="preserve">Savitribai Phule Pune University </t>
  </si>
  <si>
    <t xml:space="preserve">Gokhale Education Society R. H Sapat Collage Of Enginneering </t>
  </si>
  <si>
    <t>AutoCad,MS Project,Excel</t>
  </si>
  <si>
    <t>P26700031</t>
  </si>
  <si>
    <t>Sagar</t>
  </si>
  <si>
    <t>Rajaram</t>
  </si>
  <si>
    <t>Jadhavar</t>
  </si>
  <si>
    <t>Sagar Rajaram Jadhavar</t>
  </si>
  <si>
    <t>Sagarjadhvar206@gmail.com</t>
  </si>
  <si>
    <t>P26700031@student.nicmar.ac.in</t>
  </si>
  <si>
    <t>08-Nov-1997</t>
  </si>
  <si>
    <t>English,marathi,hindi</t>
  </si>
  <si>
    <t>Reading,Documentaries ,Adventure,Travelling</t>
  </si>
  <si>
    <t>Goverment Employee</t>
  </si>
  <si>
    <t>Lilavati</t>
  </si>
  <si>
    <t>Samarth colony ,Kasarwadi Road ,Barshi</t>
  </si>
  <si>
    <t>Solapur</t>
  </si>
  <si>
    <t>Bharat Highschool,Jeur</t>
  </si>
  <si>
    <t>MSBSHSE,PUNE</t>
  </si>
  <si>
    <t>2013-Jun</t>
  </si>
  <si>
    <t>MAHARASHTRA VIDYALAYA,BARSHI</t>
  </si>
  <si>
    <t>Science (PCB)</t>
  </si>
  <si>
    <t>2015-May</t>
  </si>
  <si>
    <t>2016-May</t>
  </si>
  <si>
    <t>CIVIL Engineering</t>
  </si>
  <si>
    <t>Bhagwant Institute of Technology ,Barshi</t>
  </si>
  <si>
    <t>Punyashlok Ahilyabai holkar University,Solapur</t>
  </si>
  <si>
    <t>MIT College of Engineering,Barshi</t>
  </si>
  <si>
    <t>2018-Jul</t>
  </si>
  <si>
    <t>AUTO-CAD ,MS PROJECT,EXCEL</t>
  </si>
  <si>
    <t>Supreme Infra  | Planning engineer &amp; Site engineer | Manjari,pune | May 2025 | Apr 2026 | 0 Years, 11 Months, 29 Days | 3</t>
  </si>
  <si>
    <t>12 month(s)</t>
  </si>
  <si>
    <t>Construction Management Specialization
Drafting Plans using AUTOCAD
Project Management - Initiation and Planning
AI Fundamentals for Non-Data Scientists
Municipal Solid Waste Management in Developing Countries
Renewable Energy and Green Building Entrepreneurship
Mastering bitumen for better roads and innovative applications</t>
  </si>
  <si>
    <t>P26700032</t>
  </si>
  <si>
    <t>Ehtesham</t>
  </si>
  <si>
    <t>Zakir Hussain</t>
  </si>
  <si>
    <t xml:space="preserve"> Sayed</t>
  </si>
  <si>
    <t>Ehtesham Zakir Hussain  Sayed</t>
  </si>
  <si>
    <t>ehtesham.sayed01@gmail.com</t>
  </si>
  <si>
    <t>P26700032@student.nicmar.ac.in</t>
  </si>
  <si>
    <t>05-Jan-2002</t>
  </si>
  <si>
    <t xml:space="preserve">Reading, travelling,Music </t>
  </si>
  <si>
    <t>Sayed Zakir Hussain</t>
  </si>
  <si>
    <t xml:space="preserve"> Service</t>
  </si>
  <si>
    <t>Sayed Shabina Banoo</t>
  </si>
  <si>
    <t xml:space="preserve">G-103, Chandresh Chayya, Lodha Complex, Mira Road East </t>
  </si>
  <si>
    <t>Thane</t>
  </si>
  <si>
    <t xml:space="preserve">N.H English Academy </t>
  </si>
  <si>
    <t>Maharashtra State Board of Secondary and Higher Secondary Education, Mumbai</t>
  </si>
  <si>
    <t>Royal College of Arts, Science and Commerce</t>
  </si>
  <si>
    <t>Pravin Patil College of Diploma Engineering &amp; Technology, Mira Bhayandar, Maharashtra</t>
  </si>
  <si>
    <t>M.H. Saboo Siddik College of Engineering, Mumbai, Maharashtra</t>
  </si>
  <si>
    <t>2022-Jun</t>
  </si>
  <si>
    <t>AutoCAD, MS Project, MS Excel,MS Word &amp; PowerPoint,Procurement &amp; Material Management,RMC Procurement &amp; Coordination,Rate Analysis &amp; Cost Estimation,Vendor Management</t>
  </si>
  <si>
    <t>Avenue Supermarts Ltd. | Assistant Manager - Procurement | Thane | Jun 2025 | Jul 2026 | 1 Years, 0 Months, 20 Days | 4.3</t>
  </si>
  <si>
    <t>SKAF Construction Pvt. Ltd. | Intern | Borivali, Mumbai | Dec 2024 | Jan 2025 | 4 Weeks</t>
  </si>
  <si>
    <t>P26700033</t>
  </si>
  <si>
    <t>Vinayak</t>
  </si>
  <si>
    <t>Shekharappa</t>
  </si>
  <si>
    <t>Halli</t>
  </si>
  <si>
    <t>Vinayak Shekharappa Halli</t>
  </si>
  <si>
    <t>hallivinayak0@gmail.com</t>
  </si>
  <si>
    <t>P26700033@student.nicmar.ac.in</t>
  </si>
  <si>
    <t>07-Aug-2003</t>
  </si>
  <si>
    <t>English,Kannada,Hindi,Telugu</t>
  </si>
  <si>
    <t>Music,Sports</t>
  </si>
  <si>
    <t>Shekharappa Halli</t>
  </si>
  <si>
    <t>Nothing</t>
  </si>
  <si>
    <t>Manjula Shekharappa Halli</t>
  </si>
  <si>
    <t>Sharanabasaveshwar Nagar Betageri Gadag Karnataka - 582102</t>
  </si>
  <si>
    <t>Gadag</t>
  </si>
  <si>
    <t>Lions G D Shah English Medium High School Gadag -582101</t>
  </si>
  <si>
    <t>Karnataka Secondary Education Examination Board (KSEEB)</t>
  </si>
  <si>
    <t>Anjuman E Islam Polytechnic Gadag 582101 -Karnataka</t>
  </si>
  <si>
    <t>2022-Dec</t>
  </si>
  <si>
    <t>Visvesvaraya Technological University Belagavi</t>
  </si>
  <si>
    <t>Tontadrya College of Engineering Gadag 582101 Karnataka</t>
  </si>
  <si>
    <t>2023-Nov</t>
  </si>
  <si>
    <t>Building Information Modelling,AutoCAD,3Ds Max</t>
  </si>
  <si>
    <t>EduCADD Learning Solutions Pvt Ltd  | Student Intern | EduCADD Kammanahalli Bangalore | Feb 2026 | May 2026 | 13 Weeks</t>
  </si>
  <si>
    <t>BIM Course Complition Certificate</t>
  </si>
  <si>
    <t>P26700034</t>
  </si>
  <si>
    <t>Prajwal</t>
  </si>
  <si>
    <t>Keshav</t>
  </si>
  <si>
    <t>Sonawane</t>
  </si>
  <si>
    <t>Prajwal Keshav Sonawane</t>
  </si>
  <si>
    <t>prajwalsonawane73@gmail.com</t>
  </si>
  <si>
    <t>P26700034@student.nicmar.ac.in</t>
  </si>
  <si>
    <t>20-Aug-2003</t>
  </si>
  <si>
    <t xml:space="preserve">Hindi, Marathi English </t>
  </si>
  <si>
    <t>Playing Videogames,Exploring,Cricket</t>
  </si>
  <si>
    <t>Keshav Sonawane</t>
  </si>
  <si>
    <t>Charushila Sonawane</t>
  </si>
  <si>
    <t xml:space="preserve">Government Teacher </t>
  </si>
  <si>
    <t>Shrimantyogi Bunglow, Devaji Nagar, Chaugaon Road, Satana, Nashik</t>
  </si>
  <si>
    <t>Central Board of Secondary Education, Nashik</t>
  </si>
  <si>
    <t>Gramoday Secondary and Higher secondary vidyalaya, Nashik</t>
  </si>
  <si>
    <t>Central Board of Secondary Education , Nashik</t>
  </si>
  <si>
    <t>Savitribai Phule Pune University,Pune</t>
  </si>
  <si>
    <t>Dr.D.Y.Patil College of Architecture, Akurdi</t>
  </si>
  <si>
    <t>Autocad 2d, sketchup 3d, MS Office , Photoshop , Unreal engine, lumion, Revit</t>
  </si>
  <si>
    <t>SPACEMEKK DESIGNERS PVT.LTD. | Architectural Intern | MSR Capital, Office No. 211, 212, Morwadi, Pimpri, Pune - 411018 | Jun 2025 | Nov 2025 | 21 Weeks</t>
  </si>
  <si>
    <t>Cricket Competition 
Avirbhav 2024 ( Event Management) 
Buildtech 2023-2024
Facade Design 
Farewell head Avirbhav 2025(event Management)
Elementary Grade Drawing Examination
Intermediate Grade Drawing Examination</t>
  </si>
  <si>
    <t>P26700035</t>
  </si>
  <si>
    <t>TALARI</t>
  </si>
  <si>
    <t>BHANU TEJA</t>
  </si>
  <si>
    <t>Talari Bhanu Teja</t>
  </si>
  <si>
    <t>bhanuteja272004@gmail.com</t>
  </si>
  <si>
    <t>P26700035@student.nicmar.ac.in</t>
  </si>
  <si>
    <t>02-Jul-2004</t>
  </si>
  <si>
    <t>ENGLISH,HINDI,TELUGU</t>
  </si>
  <si>
    <t>READING,PLAYING GAMES</t>
  </si>
  <si>
    <t>TALARI APPARAO</t>
  </si>
  <si>
    <t>FARMER</t>
  </si>
  <si>
    <t>TALARI KONDATHALLI</t>
  </si>
  <si>
    <t>HOUSE WIFE</t>
  </si>
  <si>
    <t>D.NO- 1-4,SATYAVARAM VILLAGE,V.MADUGULA MANDAL,ANAKAPALLI DISTRICT,ANDHRA PRADESH-531027</t>
  </si>
  <si>
    <t>Anakapalli</t>
  </si>
  <si>
    <t>SRI VIGNAN HIGH SCHOOL</t>
  </si>
  <si>
    <t>BOARD OF SECONDARY EDUCATION,ANDHRA PRADESH</t>
  </si>
  <si>
    <t>SAI GANAPATHI POLYTECHNIC,VISAKHAPATNAM</t>
  </si>
  <si>
    <t>2020-Sep</t>
  </si>
  <si>
    <t>JAWAHARLAL NEHRU TECHNOLIGICAL UNIVERSITY,KAKINADA</t>
  </si>
  <si>
    <t>GODAVARI INSTITUTE OF ENGINEERING AND TECHNOLOGY</t>
  </si>
  <si>
    <t>MS Project,Primavera,Autocad,Revit,MS Office</t>
  </si>
  <si>
    <t>KARLAN CONSTRUCTIONS LLP | INTERN | VISAKHAPATNAM | Mar 2026 | Jun 2026 | 14 Weeks
KOMAL BUILDCON PVT LTD | INTERN | VISAKHAPATNAM | Aug 2022 | Dec 2022 | 18 Weeks</t>
  </si>
  <si>
    <t>Building Materials as s Cornerstone to Sustainability
Quantity Surveying and Cost Estimation
Revit Architecture and BIM</t>
  </si>
  <si>
    <t>P26700036</t>
  </si>
  <si>
    <t>Neeraj</t>
  </si>
  <si>
    <t>Valsan</t>
  </si>
  <si>
    <t>Neeraj Valsan</t>
  </si>
  <si>
    <t>neerajvalsan@gmail.com</t>
  </si>
  <si>
    <t>P26700036@student.nicmar.ac.in</t>
  </si>
  <si>
    <t>07-Mar-2001</t>
  </si>
  <si>
    <t>English,Malayalam,Hindi,Tamil</t>
  </si>
  <si>
    <t>Football,Movies,Reading</t>
  </si>
  <si>
    <t>Valsan Moolakkat</t>
  </si>
  <si>
    <t>Nisha Kumari</t>
  </si>
  <si>
    <t>Lawyer</t>
  </si>
  <si>
    <t>'Cherath', Edachery, Pallikunnu PO, Kannur</t>
  </si>
  <si>
    <t>Kannur</t>
  </si>
  <si>
    <t>Chinmaya Vidyalaya</t>
  </si>
  <si>
    <t>CBSE,Kannur,Kerala</t>
  </si>
  <si>
    <t>St.Micheals AIHSS</t>
  </si>
  <si>
    <t>Board of Higher Secondary Education, Kerala</t>
  </si>
  <si>
    <t>SRM University</t>
  </si>
  <si>
    <t>SRM Institute of Science and Technology</t>
  </si>
  <si>
    <t>2024-Oct</t>
  </si>
  <si>
    <t>Autocad,MS Project,Revit,Sketchup,Lumion,Photoshop,MS Office</t>
  </si>
  <si>
    <t>Shiva's Architect and Planners | Intern Architect | Hyderabad | Jun 2023 | Nov 2023 | 20 Weeks</t>
  </si>
  <si>
    <t>P26700037</t>
  </si>
  <si>
    <t>Kulkarni</t>
  </si>
  <si>
    <t>Ankita</t>
  </si>
  <si>
    <t xml:space="preserve">Hanamant </t>
  </si>
  <si>
    <t xml:space="preserve">Kulkarni Ankita Hanamant </t>
  </si>
  <si>
    <t>ankitakulkarni410@gmail.com</t>
  </si>
  <si>
    <t>P26700037@student.nicmar.ac.in</t>
  </si>
  <si>
    <t>04-Oct-2003</t>
  </si>
  <si>
    <t>English,Hindi,Marathi,Kannada</t>
  </si>
  <si>
    <t>Dancing,Reading,Photography</t>
  </si>
  <si>
    <t>Hanamant Gangadhar Kulkarni</t>
  </si>
  <si>
    <t>Uma Hanamant Kulkarni</t>
  </si>
  <si>
    <t>M 48 Sahavas Nagar Jule Solapur near kumthekar hospital, Solapur</t>
  </si>
  <si>
    <t xml:space="preserve">INDIAN MODEL SCHOOL </t>
  </si>
  <si>
    <t>Solapur, Maharashtra</t>
  </si>
  <si>
    <t xml:space="preserve">Civil Engineering </t>
  </si>
  <si>
    <t>GOVERNMENT POLYTECHNIC, SOLAPUR</t>
  </si>
  <si>
    <t>DR. D. Y. PATIL INSTITUTE OF TECHNOLOGY, PIMPRI, PUNE</t>
  </si>
  <si>
    <t>2025-Jun</t>
  </si>
  <si>
    <t>AutoCAD,MS Office,MS Project,Primavera</t>
  </si>
  <si>
    <t>Godrej Properties | Senior Civil Officer | Pune | Jul 2025 | Oct 2025 | 0 Years, 3 Months, 26 Days | 3.2</t>
  </si>
  <si>
    <t>4 month(s)</t>
  </si>
  <si>
    <t>Godrej Properties  | Senior Civil Officer | Pune | Aug 2024 | Jun 2025 | 44 Weeks</t>
  </si>
  <si>
    <t>P26700038</t>
  </si>
  <si>
    <t xml:space="preserve">Dhanya </t>
  </si>
  <si>
    <t>Sibi</t>
  </si>
  <si>
    <t>Dhanya  Sibi</t>
  </si>
  <si>
    <t>dhanyasibipkd@gmail.com</t>
  </si>
  <si>
    <t>P26700038@student.nicmar.ac.in</t>
  </si>
  <si>
    <t>03-Nov-1999</t>
  </si>
  <si>
    <t>Malayalam,English,Hindi,Tamil</t>
  </si>
  <si>
    <t>Reading, sports</t>
  </si>
  <si>
    <t>Sibi George</t>
  </si>
  <si>
    <t>Beena Sibi</t>
  </si>
  <si>
    <t>Kizhakkeparambil House 
Karimkayam post 
Kizhakkencherry 
Mangalam Dam</t>
  </si>
  <si>
    <t>Palakkad</t>
  </si>
  <si>
    <t xml:space="preserve">Cherupushpam Girls Higher Secondary School </t>
  </si>
  <si>
    <t>2015-Mar</t>
  </si>
  <si>
    <t>Nemmara Boys School, Nemmara</t>
  </si>
  <si>
    <t>Karunya University</t>
  </si>
  <si>
    <t>Christ University</t>
  </si>
  <si>
    <t>Master of Technology (M.Tech)</t>
  </si>
  <si>
    <t>Structural Engineering</t>
  </si>
  <si>
    <t>Etabs,Autocad,MS office</t>
  </si>
  <si>
    <t>Designtree Consulatants pvt.ltd | Trainee Structural Design Engineer | Bengaluru | Jul 2023 | Apr 2024 | 0 Years, 9 Months, 2 Days | 3.6</t>
  </si>
  <si>
    <t>P26700039</t>
  </si>
  <si>
    <t>Purva</t>
  </si>
  <si>
    <t>Babasaheb</t>
  </si>
  <si>
    <t>Suryawanshi</t>
  </si>
  <si>
    <t>Purva Babasaheb Suryawanshi</t>
  </si>
  <si>
    <t>purvasuryawanshi633@gmail.com</t>
  </si>
  <si>
    <t>P26700039@student.nicmar.ac.in</t>
  </si>
  <si>
    <t>14-Jan-2002</t>
  </si>
  <si>
    <t>Hindi , English, Marathi</t>
  </si>
  <si>
    <t>Cooking ,painting</t>
  </si>
  <si>
    <t>Ex Servicemen</t>
  </si>
  <si>
    <t>Vijaya</t>
  </si>
  <si>
    <t>NEAR MEDICAL COLLEGE SOMWANSHI NAGAR (ARVI) LATUR 
BEHIND HANUMAN MANDIR</t>
  </si>
  <si>
    <t>Latur</t>
  </si>
  <si>
    <t>NARHE NEAR MAHARASHTRA BANK
LOTUS PARK BLDG</t>
  </si>
  <si>
    <t xml:space="preserve">Kripa Sadan Convent High School </t>
  </si>
  <si>
    <t>Maharashtra state board of secondary and higher secondary education.</t>
  </si>
  <si>
    <t xml:space="preserve">Government residential women's polytechnic </t>
  </si>
  <si>
    <t>2021-Nov</t>
  </si>
  <si>
    <t>savitribai phule pune university</t>
  </si>
  <si>
    <t xml:space="preserve">JSPM Rajeshri Shahu College of engineering </t>
  </si>
  <si>
    <t>2024-Jun</t>
  </si>
  <si>
    <t>Autocad , MS Office , MS Project</t>
  </si>
  <si>
    <t>KnowHow School LLP  | Intern  | Office 401, 97, Sonigara Bizz, BRT Link Rd, near Sonigara Presidency, Kiwale, Nigdi, Pimpri-Chinchwad, Maharashtra 412101 | Jan 2024 | Jun 2024 | 25 Weeks
PrimaVerse LLP  | Junior civil engineer  | ​Office No. 502, Tower B1, Symphony IT Park Nanded City, Sinhagad Road, Pune, Maharashtra – 411068 | Nov 2024 | May 2025 | 29 Weeks</t>
  </si>
  <si>
    <t>Onsite Civil Training on building construction 
2D drafting in boundry survey</t>
  </si>
  <si>
    <t>P26700040</t>
  </si>
  <si>
    <t>Aswin</t>
  </si>
  <si>
    <t>Varaha Sitaram Reddy</t>
  </si>
  <si>
    <t>Neelapu</t>
  </si>
  <si>
    <t>Aswin Varaha Sitaram Reddy Neelapu</t>
  </si>
  <si>
    <t>aswinreddy2109@gmail.com</t>
  </si>
  <si>
    <t>P26700040@student.nicmar.ac.in</t>
  </si>
  <si>
    <t>21-Sep-2005</t>
  </si>
  <si>
    <t>Telugu,English ,Hindi</t>
  </si>
  <si>
    <t>Singing,Cricket,Writing</t>
  </si>
  <si>
    <t>Neelapu Srinivasa Reddy</t>
  </si>
  <si>
    <t>Neelapu Aruna Kumari</t>
  </si>
  <si>
    <t xml:space="preserve">Housewife </t>
  </si>
  <si>
    <t>Don-5-190, SC and BC Colony, Venakatapuram, Gopalapatnam,Vishakapatnam-530029</t>
  </si>
  <si>
    <t>Balaji English Medium High School</t>
  </si>
  <si>
    <t>State Board of Andhra Pradesh</t>
  </si>
  <si>
    <t xml:space="preserve">Diploma in Civil Engineering </t>
  </si>
  <si>
    <t>Government Polytechnic-Pendurthi, Visakhapatnam, Andhra Pradesh</t>
  </si>
  <si>
    <t>2020-Aug</t>
  </si>
  <si>
    <t>2023-Apr</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</si>
  <si>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</si>
  <si>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</si>
  <si>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</si>
  <si>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t>
  </si>
  <si>
    <t>P26700041</t>
  </si>
  <si>
    <t>Atharv</t>
  </si>
  <si>
    <t>Bipin</t>
  </si>
  <si>
    <t>Korgaonkar</t>
  </si>
  <si>
    <t>Atharv Bipin Korgaonkar</t>
  </si>
  <si>
    <t>P26700041@student.nicmar.ac.in</t>
  </si>
  <si>
    <t>24-Nov-2003</t>
  </si>
  <si>
    <t>Marathi, English, Hindi</t>
  </si>
  <si>
    <t xml:space="preserve">Trekking, Talking to People,Gymming ,Acting ,Shooting </t>
  </si>
  <si>
    <t>Vaishali</t>
  </si>
  <si>
    <t>Banker</t>
  </si>
  <si>
    <t>Room 101, A-wing, Jagannatha Plaza, infront of Talathi Office, Kankavli</t>
  </si>
  <si>
    <t>Sindhudurg</t>
  </si>
  <si>
    <t>Room 101, A-wing, Jagannatha Plaza, infront of Talathi Office, Kankavli- 416602</t>
  </si>
  <si>
    <t>Ideal English School And Junior College of commerce &amp; science</t>
  </si>
  <si>
    <t xml:space="preserve">Maharashtra state board of secondary and higher secondary education, Kankavli, Maharashtra </t>
  </si>
  <si>
    <t xml:space="preserve">Mumbai university </t>
  </si>
  <si>
    <t>Sardar patel college of engineering, Mumbai, Maharashtra</t>
  </si>
  <si>
    <t>AutoCAD, MS Project, Canva</t>
  </si>
  <si>
    <t>SMC Infrastructure pvt. ltd. | Site Engineering Intern | Airoli, Navi Mumbai  | Jan 2026 | Apr 2026 | 14 Weeks | Campus Internship</t>
  </si>
  <si>
    <t>P26700042</t>
  </si>
  <si>
    <t>GIRISH</t>
  </si>
  <si>
    <t>RAGHUNATH</t>
  </si>
  <si>
    <t>YADAV</t>
  </si>
  <si>
    <t>Girish Raghunath Yadav</t>
  </si>
  <si>
    <t>P26700042@student.nicmar.ac.in</t>
  </si>
  <si>
    <t>03-Mar-1997</t>
  </si>
  <si>
    <t xml:space="preserve">MARATHI,HINDI,ENGLISH </t>
  </si>
  <si>
    <t>Writing short stories, Dancing ,Watching Anime,Music</t>
  </si>
  <si>
    <t>Raghunath</t>
  </si>
  <si>
    <t>Jayashri</t>
  </si>
  <si>
    <t>AT POST KHADKA TQ SONPETH DIST PARBHANI
Parbhani</t>
  </si>
  <si>
    <t>Parbhani</t>
  </si>
  <si>
    <t>Mahesh Galaxy, D wing Flat no. 1101, sinhagad road</t>
  </si>
  <si>
    <t>Mahatma Jyotiba Phule Vidyalay, Kalamnuri</t>
  </si>
  <si>
    <t>State Board Of Maharashtra</t>
  </si>
  <si>
    <t>2011-Jun</t>
  </si>
  <si>
    <t>2012-Jun</t>
  </si>
  <si>
    <t>Dr. Chandrabhanu Sonavane jr. College Latur</t>
  </si>
  <si>
    <t>Sate Board Of Maharashtra</t>
  </si>
  <si>
    <t>Government Polytechnic Ambad, Ambad</t>
  </si>
  <si>
    <t>2014-Aug</t>
  </si>
  <si>
    <t>Dr. Babasaheb Ambedkar Technological University, Lonere</t>
  </si>
  <si>
    <t>Shri Shivaji Institute Of Engineering And Management Studies, Parbhani</t>
  </si>
  <si>
    <t>CSC e-Governance Solutions | Block Technical Officer(RGSA) | Panchayat Samiti, Pathri | Apr 2021 | Jun 2022 | 1 Years, 2 Months, 29 Days | 2.4</t>
  </si>
  <si>
    <t>P26700043</t>
  </si>
  <si>
    <t>Viraj</t>
  </si>
  <si>
    <t>Nandkishor</t>
  </si>
  <si>
    <t>Jagtap</t>
  </si>
  <si>
    <t>Viraj Nandkishor Jagtap</t>
  </si>
  <si>
    <t>P26700043@student.nicmar.ac.in</t>
  </si>
  <si>
    <t>27-Aug-2004</t>
  </si>
  <si>
    <t>Playing Football,Gym &amp; Fitness Training,Listening to Music,Running,Watching documentaries</t>
  </si>
  <si>
    <t>Nandkishor Dattoba Jagtap</t>
  </si>
  <si>
    <t>Annapurna Nandkishor Jagtap</t>
  </si>
  <si>
    <t>At post Shelkewadi, Tal- Kavathemahankal, Dist - Sangli</t>
  </si>
  <si>
    <t>Kirloskar Highschool, Kirloskarvadi</t>
  </si>
  <si>
    <t xml:space="preserve">  SSC Board</t>
  </si>
  <si>
    <t>Rajput Junior College of Science</t>
  </si>
  <si>
    <t>Walchand College of Engineering Sangli</t>
  </si>
  <si>
    <t>AutoCAD ,MS Office,MS Project,Primavera,Revit</t>
  </si>
  <si>
    <t>Unity Buildtech Pvt. Ltd. | Civil Engineering Intern | Pune, Maharashtra | May 2025 | Jun 2025 | 6 Weeks
M/s. V. L. Wable &amp; Associates | Civil Engineering Intern – Transportation Engineering | Wadgaon Sahani, Tal. Junnar, Dist. Pune, Maharashtra | Dec 2025 | Jan 2026 | 8 Weeks</t>
  </si>
  <si>
    <t>P26700044</t>
  </si>
  <si>
    <t>Vatre</t>
  </si>
  <si>
    <t xml:space="preserve">Dhairyasheel </t>
  </si>
  <si>
    <t>Prakash</t>
  </si>
  <si>
    <t>Vatre Dhairyasheel  Prakash</t>
  </si>
  <si>
    <t>dpvatre@gmail.com</t>
  </si>
  <si>
    <t>P26700044@student.nicmar.ac.in</t>
  </si>
  <si>
    <t>02-Aug-2004</t>
  </si>
  <si>
    <t xml:space="preserve">Marathi ,English ,Hindi </t>
  </si>
  <si>
    <t xml:space="preserve">Working out , swimming,Volunteering,exploring new places </t>
  </si>
  <si>
    <t>5133 6782 3467</t>
  </si>
  <si>
    <t>Prakash vatre</t>
  </si>
  <si>
    <t>Nita vatre</t>
  </si>
  <si>
    <t xml:space="preserve">Paradise appartment wakhan road karad </t>
  </si>
  <si>
    <t>Holy family convent high school</t>
  </si>
  <si>
    <t>SSC karad Maharashtra</t>
  </si>
  <si>
    <t xml:space="preserve">Civil engineering </t>
  </si>
  <si>
    <t>Government Polytechnic Karad , Maharashtra</t>
  </si>
  <si>
    <t>MIT ADT Pune</t>
  </si>
  <si>
    <t>MIT ADT Pune Maharashtra</t>
  </si>
  <si>
    <t>AutoCAD, MS office.</t>
  </si>
  <si>
    <t>Vilas Javdekar Developers | Intern | Kharadi | Jan 2026 | Apr 2026 | 16 Weeks</t>
  </si>
  <si>
    <t>P26700045</t>
  </si>
  <si>
    <t>Yashika</t>
  </si>
  <si>
    <t>Khanna</t>
  </si>
  <si>
    <t>Yashika Khanna</t>
  </si>
  <si>
    <t>2811yashu@gmail.com</t>
  </si>
  <si>
    <t>P26700045@student.nicmar.ac.in</t>
  </si>
  <si>
    <t>28-Nov-2000</t>
  </si>
  <si>
    <t>Music,Fashion ,Travel</t>
  </si>
  <si>
    <t>Mr. Gagan Khanna</t>
  </si>
  <si>
    <t>Businessman</t>
  </si>
  <si>
    <t>Mrs. Veenu Khanna</t>
  </si>
  <si>
    <t>Businesswomen</t>
  </si>
  <si>
    <t>H. No. C-54, Street no. 2, Hardev Nagar, near Jharoda Majra, Burari, Delhi- 110084</t>
  </si>
  <si>
    <t>North Delhi</t>
  </si>
  <si>
    <t>Delhi</t>
  </si>
  <si>
    <t>Goodley Public School</t>
  </si>
  <si>
    <t>Guru Gobind Singh Indraprastha University</t>
  </si>
  <si>
    <t>MBS School of Planning and Architecture, Dwarka, New Delhi</t>
  </si>
  <si>
    <t>2019-Sep</t>
  </si>
  <si>
    <t>AutoCAD,Revit,MS Office,Navisworks,MS Project</t>
  </si>
  <si>
    <t>Creative Group LLP | Jr. Architect | Delhi | Oct 2024 | Jun 2026 | 1 Years, 8 Months, 13 Days | 3.96</t>
  </si>
  <si>
    <t>20 month(s)</t>
  </si>
  <si>
    <t>Studio Design Palette | Intern Architect | NSP, Delhi | Aug 2023 | Dec 2023 | 17 Weeks
Design Archito | Summer Intern | Rajouri Garden, New Delhi | Jul 2022 | Sep 2022 | 6 Weeks</t>
  </si>
  <si>
    <t>Professional Revit and BIM Certification Program</t>
  </si>
  <si>
    <t>P26700046</t>
  </si>
  <si>
    <t xml:space="preserve">Virdhawal </t>
  </si>
  <si>
    <t xml:space="preserve">Dadasaheb </t>
  </si>
  <si>
    <t xml:space="preserve">Darade </t>
  </si>
  <si>
    <t xml:space="preserve">Virdhawal  Dadasaheb  Darade </t>
  </si>
  <si>
    <t>virdhawaldarade830@gmail.com</t>
  </si>
  <si>
    <t>P26700046@student.nicmar.ac.in</t>
  </si>
  <si>
    <t>30-Dec-2000</t>
  </si>
  <si>
    <t xml:space="preserve">Marathi, English, Hindi </t>
  </si>
  <si>
    <t>Volunteering ,team sports ,Travel ,Bike Rides</t>
  </si>
  <si>
    <t xml:space="preserve">Dadasaheb Ramchandra Darade </t>
  </si>
  <si>
    <t xml:space="preserve">Teacher </t>
  </si>
  <si>
    <t xml:space="preserve">Swapna Dadasaheb Darade </t>
  </si>
  <si>
    <t xml:space="preserve">Government employee </t>
  </si>
  <si>
    <t>At - Akole, Post-Nirgude, Tal-Indapur, Dist-Pune</t>
  </si>
  <si>
    <t xml:space="preserve">DARADE VIRDHAWAL DADASAHEB </t>
  </si>
  <si>
    <t xml:space="preserve">Maharashtra state board </t>
  </si>
  <si>
    <t xml:space="preserve">Darade Virdhawal Dadasaheb </t>
  </si>
  <si>
    <t>2019-Feb</t>
  </si>
  <si>
    <t xml:space="preserve">Savitribai phule pune university </t>
  </si>
  <si>
    <t>Vidya Pratishthan's Kamalnayan Bajaj Institute of Engineering and Technology</t>
  </si>
  <si>
    <t>Ms excel,  Ms project</t>
  </si>
  <si>
    <t>Hella Infra Market Limited | Assistant Manager Quality Control | Pune | Sep 2023 | Jul 2026 | 2 Years, 9 Months, 9 Days | 5.08</t>
  </si>
  <si>
    <t>33 month(s)</t>
  </si>
  <si>
    <t>P26700047</t>
  </si>
  <si>
    <t>THANZEER</t>
  </si>
  <si>
    <t>Thanzeer N</t>
  </si>
  <si>
    <t>thanzz6481@gmail.com</t>
  </si>
  <si>
    <t>P26700047@student.nicmar.ac.in</t>
  </si>
  <si>
    <t>22-Aug-2000</t>
  </si>
  <si>
    <t>ENGLISH,MALAYALAM,HINDI,TAMIL</t>
  </si>
  <si>
    <t>SINGING,FOOTBALL,BIKING,TREKKING</t>
  </si>
  <si>
    <t>NASARUDEEN N H</t>
  </si>
  <si>
    <t>GOVT EMPLOYEE (RETIRED)</t>
  </si>
  <si>
    <t>SHAJIDHA B</t>
  </si>
  <si>
    <t>GOVT EMPLOYEE</t>
  </si>
  <si>
    <t>NAZAR MANZIL, ALENCHERRY, YEROOR (P.O)</t>
  </si>
  <si>
    <t>ST JOHN'S SCHOOL, ANCHAL</t>
  </si>
  <si>
    <t>CBSE, NEW DELHI</t>
  </si>
  <si>
    <t>VVHSS, POREDOM</t>
  </si>
  <si>
    <t>KERALA BOARD OF HIGHER SECONDARY EDUCAION, KERALA</t>
  </si>
  <si>
    <t xml:space="preserve">APJ ABDUL KALAM TECHNOLOGICAL UNIVERSITY, KERALA </t>
  </si>
  <si>
    <t xml:space="preserve">MAR BASEIOS COLLEGE OF ENGINEERING AD TECHNOLOGY, THIRUVANANTHAPURAM,  KERALA </t>
  </si>
  <si>
    <t xml:space="preserve">APJ ABDUL KALAM TECHNOLOGICAL UNIVERSITY,  KERALA </t>
  </si>
  <si>
    <t xml:space="preserve">TKM COLLEGE OF ENGINEERING, KOLLAM,  KERALA </t>
  </si>
  <si>
    <t>2024-Sep</t>
  </si>
  <si>
    <t>AutoCAD,Revit,ETABS,STAADPro,Lumion,MS Project,Primavera</t>
  </si>
  <si>
    <t>SOBHA Ltd. | Project Intern | Thiruvananthapuram | Jun 2025 | Aug 2025 | 7 Weeks</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</si>
  <si>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</si>
  <si>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P26700048</t>
  </si>
  <si>
    <t>Mohmmad</t>
  </si>
  <si>
    <t>Fazil</t>
  </si>
  <si>
    <t>Ashar</t>
  </si>
  <si>
    <t>Mohmmad Fazil Ashar</t>
  </si>
  <si>
    <t>fazilmuhammad537@gmail.com</t>
  </si>
  <si>
    <t>P26700048@student.nicmar.ac.in</t>
  </si>
  <si>
    <t>01-Dec-2001</t>
  </si>
  <si>
    <t>Hiking,    Exploring Offbeat places</t>
  </si>
  <si>
    <t>DOLPA4820N</t>
  </si>
  <si>
    <t>Abdus Salik</t>
  </si>
  <si>
    <t>Asma</t>
  </si>
  <si>
    <t>Khamgaon road , aqsa complex , Vyanktesh nagar , Shegaon</t>
  </si>
  <si>
    <t>Buldhana</t>
  </si>
  <si>
    <t>Shri Gajanan Maharaj English School</t>
  </si>
  <si>
    <t>Dr.D.Y.Patil Prathisthan’s Y.B.Patil Polytechnic,Akurdi,Pune</t>
  </si>
  <si>
    <t>2017-Aug</t>
  </si>
  <si>
    <t>Pillai HOC College of Engineering &amp; Technology</t>
  </si>
  <si>
    <t>AutoCad,Ms office</t>
  </si>
  <si>
    <t>Intertek India Private Limited | Site Engineer | Mumbai | Dec 2025 | Jun 2026 | 0 Years, 5 Months, 17 Days | 4.27</t>
  </si>
  <si>
    <t>5 month(s)</t>
  </si>
  <si>
    <t>Bharat petroleum Corporation limited | Civil Apprentice | Mumbai | Nov 2024 | Nov 2025 | 52 Weeks</t>
  </si>
  <si>
    <t>P26700049</t>
  </si>
  <si>
    <t>Kapish</t>
  </si>
  <si>
    <t>Mohit</t>
  </si>
  <si>
    <t>Mehrotra</t>
  </si>
  <si>
    <t>Kapish Mohit Mehrotra</t>
  </si>
  <si>
    <t>mmkapish@gmail.com</t>
  </si>
  <si>
    <t>P26700049@student.nicmar.ac.in</t>
  </si>
  <si>
    <t>17-Oct-2003</t>
  </si>
  <si>
    <t>Hindi,english,marathi</t>
  </si>
  <si>
    <t>Sports,Sudoku,Trekking,Hiking,Travelling,Mountaineering</t>
  </si>
  <si>
    <t>Mohit Mehrotra</t>
  </si>
  <si>
    <t>Smita Mehrotra</t>
  </si>
  <si>
    <t>Housequeen</t>
  </si>
  <si>
    <t>402,Shreeman Complex,A-Wing,Above Union Bank Of India,Dhantoli,Nagpur-440012</t>
  </si>
  <si>
    <t>Nagpur</t>
  </si>
  <si>
    <t>CENTRE POINT SCHOOL KATOL ROAD NAGPUR</t>
  </si>
  <si>
    <t>CBSE Maharashtra Nagpur</t>
  </si>
  <si>
    <t>Rashtrasant Tukadoji Maharaj Nagpur University</t>
  </si>
  <si>
    <t>YESHWANTRAO CHAVAN COLLEGE OF ENGINEERING Nagpur</t>
  </si>
  <si>
    <t>AutoCAD,Microsoft Excel,Basic Video Editing</t>
  </si>
  <si>
    <t>Vinayak  Agencies | Associate Engineer | Nagpur | Jan 2026 | Apr 2026 | 17 Weeks</t>
  </si>
  <si>
    <t>P26700050</t>
  </si>
  <si>
    <t>PRASHANT</t>
  </si>
  <si>
    <t>PRAMOD</t>
  </si>
  <si>
    <t>MANE</t>
  </si>
  <si>
    <t>Prashant Pramod Mane</t>
  </si>
  <si>
    <t>prashantmane325@gmail.com</t>
  </si>
  <si>
    <t>P26700050@student.nicmar.ac.in</t>
  </si>
  <si>
    <t>23-Jul-2001</t>
  </si>
  <si>
    <t>English Hindi Marathi</t>
  </si>
  <si>
    <t>Reading,Outdoor Sports,Hiking</t>
  </si>
  <si>
    <t>PRAMOD MANE</t>
  </si>
  <si>
    <t>RETIRED</t>
  </si>
  <si>
    <t>PRATIBHA MANE</t>
  </si>
  <si>
    <t>TEACHER</t>
  </si>
  <si>
    <t xml:space="preserve">
FLAT NO 6 ASAWARI APT NEAR BHIMSEN JOSHI NATYAGRAH AUNDH PUNE</t>
  </si>
  <si>
    <t>Aundh
FLAT NO 6 ASAWARI APT NEAR BHIMSEN JOSHI NATYAGRAH AUNDH PUNE</t>
  </si>
  <si>
    <t>VIDYA BHAVAN HIGH SCHOOL AND JUNIOR COLLEGE</t>
  </si>
  <si>
    <t>MAHARASHTRA STATE BOARD OF SECONDARY AND HIGHER SECONDARY EDUCATION-PUNE BOARD</t>
  </si>
  <si>
    <t>2011-May</t>
  </si>
  <si>
    <t>BHONSALA MILITARY SCHOOL NASHIK</t>
  </si>
  <si>
    <t>MAHARASHTRA STATE BOARD OF SECONDARY AND HIGHER SECONDARY EDUCATION-NASHIK BOARD</t>
  </si>
  <si>
    <t>SPPU UNIVERSITY PUNE</t>
  </si>
  <si>
    <t>JSPM'S RSCOE COLLEGE OF ENGINEERING TATHAWADE</t>
  </si>
  <si>
    <t>2025-Dec</t>
  </si>
  <si>
    <t>MS OFFICE MS PROJECT PRIMAVERA,Excel</t>
  </si>
  <si>
    <t>Rajpath Infracon Pvt.Ltd | Junior Engineer | Baner, Pune | Jan 2026 | Apr 2026 | 0 Years, 3 Months, 29 Days | 2.67</t>
  </si>
  <si>
    <t>P26700051</t>
  </si>
  <si>
    <t>Himanshu</t>
  </si>
  <si>
    <t>Kumar</t>
  </si>
  <si>
    <t>Himanshu Kumar</t>
  </si>
  <si>
    <t>saxena.himanshu698@gmail.com</t>
  </si>
  <si>
    <t>P26700051@student.nicmar.ac.in</t>
  </si>
  <si>
    <t>12-Apr-2003</t>
  </si>
  <si>
    <t>Hindi,English</t>
  </si>
  <si>
    <t>Travelling,Running,Photography,Sketching</t>
  </si>
  <si>
    <t>Hari Krishan</t>
  </si>
  <si>
    <t>Central Government Pensioner</t>
  </si>
  <si>
    <t>Sneh Lata</t>
  </si>
  <si>
    <t>Behind Of Prasad Cinema Kachcha Tundla, Near RPF Ground (Pal Chai Shop)</t>
  </si>
  <si>
    <t>Firozabad</t>
  </si>
  <si>
    <t>TINY TOTS ENG MEDIUM SCHOOL</t>
  </si>
  <si>
    <t>CENTRAL BOARD OF SECONDARY EDUCATION DELHI</t>
  </si>
  <si>
    <t>DIPLOMA IN ENGINEERING</t>
  </si>
  <si>
    <t>D.E.I. TECHNICAL COLLEGE AGRA</t>
  </si>
  <si>
    <t>DR. A.P.J. ABDUL KALAM TECHNICAL UNIVERSITY</t>
  </si>
  <si>
    <t>RISHI INSTITUTE OF ENGINEERING &amp; TECHNOLOGY, MEERUT</t>
  </si>
  <si>
    <t>MICROSOFT EXCEL,MICROSOFT PROJECT, MICROSOFT POWER BI , GENERATIVE AI , PROMPT ENGINEERING</t>
  </si>
  <si>
    <t>MICROSOFT EXCEL BY UDEMY
GENERATIVE AI FOUNDATION CERTIFICATE BY UPGRAD
AI TOOLS &amp; CLAUDE WORKSHOP BY BE10X
MICROSOFT POWER BI MICRO COURSE
MICROSOFT PROJECT</t>
  </si>
  <si>
    <t>P26700052</t>
  </si>
  <si>
    <t>Soumadeep</t>
  </si>
  <si>
    <t>Dey</t>
  </si>
  <si>
    <t>Modak</t>
  </si>
  <si>
    <t>Soumadeep Dey Modak</t>
  </si>
  <si>
    <t>soumadeepdey.100@gmail.com</t>
  </si>
  <si>
    <t>P26700052@student.nicmar.ac.in</t>
  </si>
  <si>
    <t>21-Nov-2001</t>
  </si>
  <si>
    <t>English, Hindi, Bengali</t>
  </si>
  <si>
    <t>Consultancy,Planning,Business Development,Contracts</t>
  </si>
  <si>
    <t>Basudeb Dey Modak</t>
  </si>
  <si>
    <t>Retired Government Employee</t>
  </si>
  <si>
    <t>Pratima Dey Modak</t>
  </si>
  <si>
    <t>1st Floor, Joy Guru Fruit Center, Opp. Lal Bazar Traffic Post, Lal Bazar More</t>
  </si>
  <si>
    <t>Bankura</t>
  </si>
  <si>
    <t>West Bengal</t>
  </si>
  <si>
    <t>Assembly of God Church School</t>
  </si>
  <si>
    <t>Indian Certificate of Secondary Education, West Bengal</t>
  </si>
  <si>
    <t>2012-Apr</t>
  </si>
  <si>
    <t>Central Academy</t>
  </si>
  <si>
    <t>Central Board of Secondary Education, Kota</t>
  </si>
  <si>
    <t>Jadavpur University</t>
  </si>
  <si>
    <t>Jadavpur University, Kolkata</t>
  </si>
  <si>
    <t>AutoCAD,Staad Pro,MS OFFICE,MS Project,Naviworks</t>
  </si>
  <si>
    <t>Tata Consulting Engineers | Senior Engineer | Kolkata | Aug 2024 | Jun 2026 | 1 Years, 10 Months, 24 Days | 6.02</t>
  </si>
  <si>
    <t>Power BI for Begineers</t>
  </si>
  <si>
    <t>P26700053</t>
  </si>
  <si>
    <t>Gauri</t>
  </si>
  <si>
    <t>Parag</t>
  </si>
  <si>
    <t>Gauri Parag Patil</t>
  </si>
  <si>
    <t>gauriparagpatil@gmail.com</t>
  </si>
  <si>
    <t>P26700053@student.nicmar.ac.in</t>
  </si>
  <si>
    <t>23-Nov-2002</t>
  </si>
  <si>
    <t>Architecture &amp; infrastructure photography,Problem-solving activities &amp; puzzles,3D modelling,Model making</t>
  </si>
  <si>
    <t>Parag Patil</t>
  </si>
  <si>
    <t>Consultant</t>
  </si>
  <si>
    <t>Anjali Patil</t>
  </si>
  <si>
    <t>Emilia-204,Nyati Meadows,Wadgaon Sheri, Pune</t>
  </si>
  <si>
    <t xml:space="preserve"> RYAN INTERNATIONAL SCHOOL</t>
  </si>
  <si>
    <t>COUNCIL FOR THE INDIAN SCHOOL CERTIFICATE EXAMINATIONS, Navi Mumbai Maharashtra</t>
  </si>
  <si>
    <t xml:space="preserve">GREENFINGERS GLOBAL SCHOOL KHARGHAR NAVI MUMBAI </t>
  </si>
  <si>
    <t>CENTRAL BOARD OF SECONDARY EDUCATION, Navi Mumbai Maharashtra</t>
  </si>
  <si>
    <t>MARATHWADA MITRA MANDAL'S INSTITUTE OF ENVIRONMENTAL AND DESIGN'S COLLEGE OF ARCHITECTURE</t>
  </si>
  <si>
    <t>Autocad,sketchup ,revit,Photoshop,Enscape,Lumion,vray,canva,ms project</t>
  </si>
  <si>
    <t>Studio 55 | Internship | Pune | Jan 2024 | Apr 2024 | 17 Weeks
Rudved Buildtech | Internship | Pune | Jul 2025 | Jan 2026 | 26 Weeks</t>
  </si>
  <si>
    <t>P26700054</t>
  </si>
  <si>
    <t>Omkar</t>
  </si>
  <si>
    <t>Malgave</t>
  </si>
  <si>
    <t>Omkar Babasaheb Malgave</t>
  </si>
  <si>
    <t>omkarmalgave2000@gmail.com</t>
  </si>
  <si>
    <t>P26700054@student.nicmar.ac.in</t>
  </si>
  <si>
    <t>09-Jan-2000</t>
  </si>
  <si>
    <t xml:space="preserve">English,Hindi,Marathi </t>
  </si>
  <si>
    <t>Exercise,Photography,Table Tennis</t>
  </si>
  <si>
    <t>Babasaheb Anna Malgave</t>
  </si>
  <si>
    <t>Retired Government Officer</t>
  </si>
  <si>
    <t xml:space="preserve">Anita Babasaheb Malgave </t>
  </si>
  <si>
    <t xml:space="preserve">1308, Sonarli Vasahat Road, Near Mahavir Mandir, Mahavir Nagar, Bhendavade, PO: Bhendawade, Dist: Kolhapur, Maharashtra - 416112 </t>
  </si>
  <si>
    <t>Kolhapur</t>
  </si>
  <si>
    <t>Kalsulkar English School, Sawantwadi</t>
  </si>
  <si>
    <t>Maharashtra State Board Of Secondary and Higher Secondary Education, Pune</t>
  </si>
  <si>
    <t>Vivekanand College, Kolhapur</t>
  </si>
  <si>
    <t>2016-Feb</t>
  </si>
  <si>
    <t>2017-Feb</t>
  </si>
  <si>
    <t>Shivaji University</t>
  </si>
  <si>
    <t>D. Y. Patil College of Engineering &amp; Technology, Kolhapur, Maharashtra</t>
  </si>
  <si>
    <t>MS Project, AutoCAD,SketchUp,Revit,Lumion,Adobe Photoshop,MS Word,MS Excel,MS PowerPoint</t>
  </si>
  <si>
    <t>Meinhardt EPCM India Pvt. Ltd. | Junior Manager - Architect | Bengaluru, Karnataka | Aug 2022 | Feb 2025 | 2 Years, 6 Months, 10 Days | 4.86
Egis India Consulting Engineer Pvt. Ltd. | Assistant Manager - Architect | Belagavi Airport, Sambra, Belagavi, Karnataka | Mar 2025 | Jun 2026 | 1 Years, 3 Months, 20 Days | 7.07</t>
  </si>
  <si>
    <t>46 month(s)</t>
  </si>
  <si>
    <t>Mahesh Naik Architects | Intern | Porvorim, Goa | Jul 2021 | Oct 2021 | 13 Weeks</t>
  </si>
  <si>
    <t>Project Management Professional (PMP®) - Project Management Institute 
Construction Project Management - Columbia University
Procurement &amp; Sourcing Introduction - Rutgers the State University of New Jersey
Certificate Of Completion - Revit Architecture Designing a House
Engineering Project Management - Scope, Time and Cost Management - RICE University
Initiating and Planning Projects</t>
  </si>
  <si>
    <t>P26700055</t>
  </si>
  <si>
    <t>Pushkar</t>
  </si>
  <si>
    <t>Atul</t>
  </si>
  <si>
    <t>Pushkar Atul Kulkarni</t>
  </si>
  <si>
    <t>pushkarkulkarni29032001@gmail.com</t>
  </si>
  <si>
    <t>P26700055@student.nicmar.ac.in</t>
  </si>
  <si>
    <t>29-Mar-2001</t>
  </si>
  <si>
    <t>English, Hindi, Marathi, Kannada</t>
  </si>
  <si>
    <t>Sketching, Sculpting, Gaming</t>
  </si>
  <si>
    <t>Atul Kulkarni</t>
  </si>
  <si>
    <t>Former Government Employee (Retired)</t>
  </si>
  <si>
    <t>Anushka Kulkarni</t>
  </si>
  <si>
    <t>C/21, Tara Rani CHS, Opposite Acharya Marathe College, NG Acharya Marg, Chembur East.</t>
  </si>
  <si>
    <t>OLPS High School</t>
  </si>
  <si>
    <t>Vivekanand Education Society's Junior College</t>
  </si>
  <si>
    <t xml:space="preserve">CTES College of Architecture, Mumbai. </t>
  </si>
  <si>
    <t>AutoCAD, ZWCAD, DraftSight, Vectorworks 12.5, Vectorworks 24, Photoshop, Twinmotion, Enscape, Rhino and Grasshopper, Power BI, MS Project, Primavera P6.</t>
  </si>
  <si>
    <t>Project Finance Analyst
Certificate of Appreciation 
Certificate of Excellence 
Parametric Design Certificate 
Design Esquee Award</t>
  </si>
  <si>
    <t>P26700056</t>
  </si>
  <si>
    <t xml:space="preserve">Gayatri </t>
  </si>
  <si>
    <t>Chandrabhan</t>
  </si>
  <si>
    <t>Katore</t>
  </si>
  <si>
    <t>Gayatri  Chandrabhan Katore</t>
  </si>
  <si>
    <t>gayatrikatore2002@gmail.com</t>
  </si>
  <si>
    <t>P26700056@student.nicmar.ac.in</t>
  </si>
  <si>
    <t>21-Jun-2002</t>
  </si>
  <si>
    <t>Marathi,Hindi, English</t>
  </si>
  <si>
    <t>Playing Kho-Kho,Cooking</t>
  </si>
  <si>
    <t>Vimal</t>
  </si>
  <si>
    <t>A/P-Ukkadgaon,Tal- Shrigonda, Dist-Ahmednagar</t>
  </si>
  <si>
    <t>Ahmednagar</t>
  </si>
  <si>
    <t>Shri.Munjoba Madhyamik Vidyalaya Ukkadgaon</t>
  </si>
  <si>
    <t>Maharashtra State Board</t>
  </si>
  <si>
    <t>Shri. Chhatrapati Shivaji Mahavidyalaya ,Shrigonda</t>
  </si>
  <si>
    <t>Government Polytechnic, Pune</t>
  </si>
  <si>
    <t>BRACT's, Vishwakarma Institute of Information Technology, Pune</t>
  </si>
  <si>
    <t>AutoCAD,Revit,MS Project,MS Office,MEP,</t>
  </si>
  <si>
    <t>Shivraj construction  | Civil Engineer Intern | Cavalcade Properties Pvt. Ltd., NIBM Road, Pune -411028 | Jan 2025 | May 2025 | 21 Weeks</t>
  </si>
  <si>
    <t>AutoCAD
Certificate Programme in Practical English And Life Skills</t>
  </si>
  <si>
    <t>P26700057</t>
  </si>
  <si>
    <t>GAUTAM</t>
  </si>
  <si>
    <t>THAKRE</t>
  </si>
  <si>
    <t>Gautam Thakre</t>
  </si>
  <si>
    <t>gautamthakre.official@gmail.com</t>
  </si>
  <si>
    <t>P26700057@student.nicmar.ac.in</t>
  </si>
  <si>
    <t>06-Jan-2003</t>
  </si>
  <si>
    <t>Singing,Playing Guitar</t>
  </si>
  <si>
    <t>PRABHAKAR THAKRE</t>
  </si>
  <si>
    <t>Farming</t>
  </si>
  <si>
    <t>SAVITA THAKRE</t>
  </si>
  <si>
    <t>Guraiya, Chhindwara (M.P.)</t>
  </si>
  <si>
    <t>Chhindwara</t>
  </si>
  <si>
    <t>Madhya Pradesh</t>
  </si>
  <si>
    <t>GOVT H S SCHOOL, GURRIYA CHHINDWARA</t>
  </si>
  <si>
    <t>BOARD OF SECONDARY EDUCATION, MADHYA PRADESH, BHOPAL</t>
  </si>
  <si>
    <t>RAJIV GANDHI PROUDYOGIKI VISHWAVIDYALAYA (RGPV)</t>
  </si>
  <si>
    <t>SAGAR INSTITUTE OF SCIENCE, TECHNOLOGY &amp; RESEARCH</t>
  </si>
  <si>
    <t>AutoCAD,MS Office,SketchUp</t>
  </si>
  <si>
    <t>Maintenance and Repair of Concrete Structures
Wastewater Treatment and Recycling
Construction Management Foundations
MS Excel - Formulas &amp; Functions Beginner to Expert
Communication Skills
Time Management
Project Management - Initiation and Planning by L&amp;T EduTech</t>
  </si>
  <si>
    <t>P26700058</t>
  </si>
  <si>
    <t>Abhishek</t>
  </si>
  <si>
    <t>Milind</t>
  </si>
  <si>
    <t>Dhawade</t>
  </si>
  <si>
    <t>Abhishek Milind Dhawade</t>
  </si>
  <si>
    <t>dhawadeabhishek108@gmail.com</t>
  </si>
  <si>
    <t>P26700058@student.nicmar.ac.in</t>
  </si>
  <si>
    <t>04-Oct-2000</t>
  </si>
  <si>
    <t xml:space="preserve">Hindi English Marathi </t>
  </si>
  <si>
    <t xml:space="preserve">Music, treaking , watching movies, adventure </t>
  </si>
  <si>
    <t xml:space="preserve">Milind </t>
  </si>
  <si>
    <t>business</t>
  </si>
  <si>
    <t>varsha</t>
  </si>
  <si>
    <t>house wife</t>
  </si>
  <si>
    <t xml:space="preserve">k3/01 n5 cidco opp jijamata high school chhatrapathi sambhajinagar </t>
  </si>
  <si>
    <t xml:space="preserve">SAINT XAVIERS SCHOOL </t>
  </si>
  <si>
    <t>STATE BOARD</t>
  </si>
  <si>
    <t>2006-Jun</t>
  </si>
  <si>
    <t>SHIV CHHATRAPATHI COLLEGE</t>
  </si>
  <si>
    <t xml:space="preserve">DR BABASAHEB AMBEDKAR TECHNOLOGICAL UNIVERSITY </t>
  </si>
  <si>
    <t>AUTOCAD,MSPROJECT MS EXCEL</t>
  </si>
  <si>
    <t>P26700059</t>
  </si>
  <si>
    <t xml:space="preserve">Pranoti </t>
  </si>
  <si>
    <t>Umesh</t>
  </si>
  <si>
    <t>Mane</t>
  </si>
  <si>
    <t>Pranoti  Umesh Mane</t>
  </si>
  <si>
    <t>pranotimane17@gmail.com</t>
  </si>
  <si>
    <t>P26700059@student.nicmar.ac.in</t>
  </si>
  <si>
    <t>28-Feb-2002</t>
  </si>
  <si>
    <t>English, Hindi, Marathi, Korean</t>
  </si>
  <si>
    <t>Traveling, listing to music</t>
  </si>
  <si>
    <t>Umesh vitthal Mane</t>
  </si>
  <si>
    <t>Sangita Umesh Mane</t>
  </si>
  <si>
    <t>B-120, Rajswa nagar, vijapur road, solapur</t>
  </si>
  <si>
    <t>S.R. Girls High School Sevasadan Solapur</t>
  </si>
  <si>
    <t>State Board of Maharashtra</t>
  </si>
  <si>
    <t>Sou. Venutai Chavan polytechnic Pune</t>
  </si>
  <si>
    <t>Savitribai Phule University Pune</t>
  </si>
  <si>
    <t>Sinhgad Institute Of Technology and Science Pune</t>
  </si>
  <si>
    <t>AutoCad,Tekla,RevitStructure,RevitArchitecture</t>
  </si>
  <si>
    <t>AutoCad  AP702418098237105577221
Revit ARCHITECTURE AP702418098256965577221</t>
  </si>
  <si>
    <t>P26700060</t>
  </si>
  <si>
    <t>Shravni</t>
  </si>
  <si>
    <t>Wasnik</t>
  </si>
  <si>
    <t>Shravni Wasnik</t>
  </si>
  <si>
    <t>shravniwasnik30@gmail.com</t>
  </si>
  <si>
    <t>P26700060@student.nicmar.ac.in</t>
  </si>
  <si>
    <t>21-Mar-2003</t>
  </si>
  <si>
    <t>English, Hindi, Marathi</t>
  </si>
  <si>
    <t>Drawing,Painting,Listening music</t>
  </si>
  <si>
    <t>Ajay</t>
  </si>
  <si>
    <t>Govt. Employee</t>
  </si>
  <si>
    <t>Shweta</t>
  </si>
  <si>
    <t>MakeUp Artist</t>
  </si>
  <si>
    <t>Plot. 324 Siddharth Nagar teka, Nagpur</t>
  </si>
  <si>
    <t>The Rashtrasant tukadoji maharaj nagpur university</t>
  </si>
  <si>
    <t>Anjuman College of Engineering and Technology, Nagpur Maharashtra</t>
  </si>
  <si>
    <t>AutoCAD, MS Office, Microsoft Projects, Power BI</t>
  </si>
  <si>
    <t>McKinsey 10 week forward program
AWS Prompt Engineering
Billing and Cost management
Data Analytics Job Simulation</t>
  </si>
  <si>
    <t>P26700061</t>
  </si>
  <si>
    <t>Aaryan</t>
  </si>
  <si>
    <t>Anil</t>
  </si>
  <si>
    <t>Chirlekar</t>
  </si>
  <si>
    <t>Aaryan Anil Chirlekar</t>
  </si>
  <si>
    <t>aaryanchirlekar@gmail.com</t>
  </si>
  <si>
    <t>P26700061@student.nicmar.ac.in</t>
  </si>
  <si>
    <t>19-Aug-2003</t>
  </si>
  <si>
    <t>Tech Exploring,Photography</t>
  </si>
  <si>
    <t>Anil Babu Chirlekar</t>
  </si>
  <si>
    <t>Service</t>
  </si>
  <si>
    <t>Anita Anil Chirlekar</t>
  </si>
  <si>
    <t>HOUSE NO 8, D Wahal Vilage, Ulwe, RAIGARH, VAHAL,
MAHARASHTRA-410206</t>
  </si>
  <si>
    <t xml:space="preserve">IES JNP VIDYALAYA </t>
  </si>
  <si>
    <t>Maharashtra State Board of Secondary and higher secondary education , Pune , Mumbai Divisional Board</t>
  </si>
  <si>
    <t>Agnel Polytechnic, Vashi</t>
  </si>
  <si>
    <t>Terna Engineering College</t>
  </si>
  <si>
    <t>AutoCaD,MS OFFICE,ETABS,Staad-pro,Watergems,Canva,MSP</t>
  </si>
  <si>
    <t>Public Works Department (PWD), Maharashtra | Intern | Kokan Bhavan, Belapur | Dec 2024 | Dec 2024 | 4 Weeks
PGD PMC | Intern | Lotus Project,Mulund | Jun 2024 | Jul 2024 | 2 Weeks</t>
  </si>
  <si>
    <t>Etabs
Project management 101</t>
  </si>
  <si>
    <t>P26700062</t>
  </si>
  <si>
    <t xml:space="preserve">JOSEPH </t>
  </si>
  <si>
    <t>CYRIAC JOE</t>
  </si>
  <si>
    <t>MATTAM</t>
  </si>
  <si>
    <t>Joseph  Cyriac Joe Mattam</t>
  </si>
  <si>
    <t>josephcyriacjoemattom@gmail.com</t>
  </si>
  <si>
    <t>P26700062@student.nicmar.ac.in</t>
  </si>
  <si>
    <t>30-Sep-1998</t>
  </si>
  <si>
    <t>MALAYALAM,ENGLISH,TAMIL,HINDI</t>
  </si>
  <si>
    <t>TRAVEL,SWIMMING,BIKE RIDING,MUSIC,TREAKING</t>
  </si>
  <si>
    <t>JOEMON JOSEPH</t>
  </si>
  <si>
    <t>AGRICULTURE</t>
  </si>
  <si>
    <t>LICY JOE</t>
  </si>
  <si>
    <t>MATTATHIL MANNULLIL HOUSE, KURIANAD PO, MONIPALLY VIA, KOTTAYAM, KERALA, 686636</t>
  </si>
  <si>
    <t>Kottayam</t>
  </si>
  <si>
    <t>DE PAUL PUBLIC SCHOOL, KURAVILANGAD,KOTTAYAM, KERALA</t>
  </si>
  <si>
    <t>CENTRAL BOARD OF SECONDARY EDUCATION, DELHI</t>
  </si>
  <si>
    <t>DE PAUL HIGHER SECONDARY SCHOOL, KURAVILANGAD, KOTTAYAM, KERALA</t>
  </si>
  <si>
    <t>GOVERNMENT OF KERALA BOARD OF HIGHER SECONDARY EXAMINATION, THIRUVANATHAPURAM/KERALA</t>
  </si>
  <si>
    <t>2015-Jul</t>
  </si>
  <si>
    <t>UNIVERSITY OF CALICUT</t>
  </si>
  <si>
    <t>GLOBAL INSTITUTE OF ARCHITECTURE, PALAKKAD,KERALA</t>
  </si>
  <si>
    <t>AUTOCAD,LUMION,REVIT,SKETCHUP,EXCEL,WORD,MSPROJECTS,PRIMAVERA,MS OFFICE,AFFINITY,PHOTOSHOP,HANDMODELING,ENDSCAPE,SKETCHING,CRAFTWORK,EVENT PLANNING,EVENT COORDINATION</t>
  </si>
  <si>
    <t>T SQUARE ARCHITECTS | JUNIOR ARCHITECT | CALICUT,KERALA | Aug 2023 | Jul 2024 | 0 Years, 11 Months, 30 Days | 2.52
MINDSCAPE ARCHITECTS | JUNIOR ARCHITECT | KOTTAYAM | Sep 2024 | Mar 2026 | 1 Years, 6 Months, 29 Days | 3.72</t>
  </si>
  <si>
    <t>31 month(s)</t>
  </si>
  <si>
    <t>GLOBAL ARCHITECT AND BUILDERS | INTERN ARCHITECT | UZHAVOOR,KOTTAYAM | Nov 2020 | Jan 2021 | 13 Weeks
SILPI ARCHITECTS | INTERN ARCHITECT | THEVARA,ERNAKULAM | Mar 2022 | Aug 2022 | 19 Weeks</t>
  </si>
  <si>
    <t>COA-THESIS AWARD
KMRL-AWARD
GULF DRAWING
COLLEGE BEST THESIS
UAE ATTESTATION
INDIAN INSTITUTE OF ARCHITECTS- MEMBERSHIP
COUNCIL OF ARCHITECTURE -CERTIFICATE
PRIMAVERA- CADD CENTER</t>
  </si>
  <si>
    <t>P26700063</t>
  </si>
  <si>
    <t>Nikhitha</t>
  </si>
  <si>
    <t>Thatipamula</t>
  </si>
  <si>
    <t>Nikhitha Thatipamula</t>
  </si>
  <si>
    <t>nikhithathatipamula03@gmail.com</t>
  </si>
  <si>
    <t>P26700063@student.nicmar.ac.in</t>
  </si>
  <si>
    <t>27-Oct-2003</t>
  </si>
  <si>
    <t>Telugu,Hindi,English,Malyalam</t>
  </si>
  <si>
    <t>Freelance Architect,Modelling,Guitarist ,Swimmer,Weight lifting</t>
  </si>
  <si>
    <t>RAMESH</t>
  </si>
  <si>
    <t>MECHANICAL ENGINEER</t>
  </si>
  <si>
    <t>KALYANI</t>
  </si>
  <si>
    <t>HOUSE MAKER</t>
  </si>
  <si>
    <t>Q.no:D/03,staff colony ,basanthnagar , peddapalli dist.</t>
  </si>
  <si>
    <t>Peddapalli</t>
  </si>
  <si>
    <t>Telangana</t>
  </si>
  <si>
    <t>INDIA MISSION SECONDARY HIGH SCHOOL</t>
  </si>
  <si>
    <t>SECONDARY SCHOOL CERTIFICATE</t>
  </si>
  <si>
    <t>2007-May</t>
  </si>
  <si>
    <t>SRI CHAITANYA JUNIOR KALASALA</t>
  </si>
  <si>
    <t>TELANGANA STATE BOARD OF SECONDARY EDUCATION</t>
  </si>
  <si>
    <t>JAWAHARLAL NEHRU ARCHITECTURE AND FINE ARTS UNIVERSITY</t>
  </si>
  <si>
    <t>VAISHNAVI SCHOOL OF ARCHITECTURE AND PLANNING</t>
  </si>
  <si>
    <t>Auto Cad,Sketchup,Revit,On site experience,Ms project ,Ms excel,Ms word,Adobe photoshop</t>
  </si>
  <si>
    <t>STUDIO SHILPI | JUNIOR ARCHITECT | HYDERABAD | Sep 2025 | Jun 2026 | 0 Years, 9 Months, 4 Days</t>
  </si>
  <si>
    <t>Raj architects | Intern  | Hyderabad  | Sep 2024 | Jan 2025 | 20 Weeks</t>
  </si>
  <si>
    <t>ANDC design trophy finalist-NASA,COA-Architecture
Batch topper-architecture UG  degree-2025
Merit certification -UG Architecture</t>
  </si>
  <si>
    <t>P26700064</t>
  </si>
  <si>
    <t>Varun</t>
  </si>
  <si>
    <t>Nemichand</t>
  </si>
  <si>
    <t>Solanki</t>
  </si>
  <si>
    <t>Varun Nemichand Solanki</t>
  </si>
  <si>
    <t>varunsolankishiv@gmail.com</t>
  </si>
  <si>
    <t>P26700064@student.nicmar.ac.in</t>
  </si>
  <si>
    <t>10-Aug-2004</t>
  </si>
  <si>
    <t>English, Hindi</t>
  </si>
  <si>
    <t>Entrepreneurship, Running, Business Research, Cycling, Travelling,Networking,Leadership Activities,Trekking</t>
  </si>
  <si>
    <t>7117 9686 4831</t>
  </si>
  <si>
    <t xml:space="preserve">Sonali </t>
  </si>
  <si>
    <t>47,kiriti heights walvekar nagar Pune satara road Pune - 411009</t>
  </si>
  <si>
    <t>Sardar Dastur Hormazdiar High School</t>
  </si>
  <si>
    <t>SSC Pune/Maharashtra</t>
  </si>
  <si>
    <t>Sou. Venutai Chavan Polytechnic College Pune/Maharashtra</t>
  </si>
  <si>
    <t>Sinhgad College of Engineering Pune/Maharashtra</t>
  </si>
  <si>
    <t>AutoCAD,MSOffice,Google Earth Pro</t>
  </si>
  <si>
    <t>Fidesto | Project Intern | PUNE | Jan 2025 | Jan 2025 | 4 Weeks
Siddhashila | Project Intern | PUNE | Jul 2022 | Aug 2022 | 4 Weeks</t>
  </si>
  <si>
    <t>Career Development College London
Indian Institute Of Information Technology Kota
Proficient in AutoCAD for Civil Engineers and Architects</t>
  </si>
  <si>
    <t>P26700065</t>
  </si>
  <si>
    <t>Shubham</t>
  </si>
  <si>
    <t>Tiwari</t>
  </si>
  <si>
    <t>Shubham Tiwari</t>
  </si>
  <si>
    <t>tiwarishubham1800@gmail.com</t>
  </si>
  <si>
    <t>P26700065@student.nicmar.ac.in</t>
  </si>
  <si>
    <t>04-Jan-2004</t>
  </si>
  <si>
    <t>dancing,Music,travelling</t>
  </si>
  <si>
    <t>Rajesh Tiwari</t>
  </si>
  <si>
    <t>businessman</t>
  </si>
  <si>
    <t>Saroj Tiwari</t>
  </si>
  <si>
    <t>housewife</t>
  </si>
  <si>
    <t>133A, Daudpur,Gorakhpur</t>
  </si>
  <si>
    <t>Gorakhpur</t>
  </si>
  <si>
    <t>The Pillars Public School , Gorakhpur</t>
  </si>
  <si>
    <t xml:space="preserve">CBSE </t>
  </si>
  <si>
    <t xml:space="preserve">MB International,Kota </t>
  </si>
  <si>
    <t>CBSE</t>
  </si>
  <si>
    <t>SYMBIOSIS INTERNATIONAL UNIVERSITY</t>
  </si>
  <si>
    <t>Symbiosis Institute of Technology, Pune</t>
  </si>
  <si>
    <t>MS Project,Autocad,MS office</t>
  </si>
  <si>
    <t>Rail Land development Authority | Intern | New Delhi railway station | Jan 2026 | May 2026 | 19 Weeks</t>
  </si>
  <si>
    <t>Bus occupancy and opinion surveys
Certificate of Audit participation
Certificate of BIM
An introduction to public Transportation</t>
  </si>
  <si>
    <t>P26700066</t>
  </si>
  <si>
    <t>Dhruv</t>
  </si>
  <si>
    <t>Pal</t>
  </si>
  <si>
    <t>Dhruv Pal</t>
  </si>
  <si>
    <t>paldhruv531@gmail.com</t>
  </si>
  <si>
    <t>P26700066@student.nicmar.ac.in</t>
  </si>
  <si>
    <t>20-Jan-2004</t>
  </si>
  <si>
    <t>Hindi, english</t>
  </si>
  <si>
    <t>Music,Playing,travelling</t>
  </si>
  <si>
    <t>Naresh Kumar</t>
  </si>
  <si>
    <t>Anju</t>
  </si>
  <si>
    <t>Domestic Engineer</t>
  </si>
  <si>
    <t>H. no 24, Vill Begampur , PO Gudha , Teh Gharaunda , Distt Karnal</t>
  </si>
  <si>
    <t>Karnal</t>
  </si>
  <si>
    <t>Haryana</t>
  </si>
  <si>
    <t>Gurukul Kurukshetra</t>
  </si>
  <si>
    <t>CBSE Kurukshetra/Haryana</t>
  </si>
  <si>
    <t>The Century School</t>
  </si>
  <si>
    <t>CBSE Karnal/Haryana</t>
  </si>
  <si>
    <t>J.C. BOSE University of Science and Technology</t>
  </si>
  <si>
    <t xml:space="preserve">J.C.Bose Ust Faridabad/Haryana </t>
  </si>
  <si>
    <t>AutoCAD,Ms Project,Primavera,Revit</t>
  </si>
  <si>
    <t>Paul Construction Co | General Trainee Engineer | Panipat | Jan 2026 | Jun 2026 | 21 Weeks</t>
  </si>
  <si>
    <t>P26700067</t>
  </si>
  <si>
    <t>KHUSHIL</t>
  </si>
  <si>
    <t>VIRAT</t>
  </si>
  <si>
    <t>BHATT</t>
  </si>
  <si>
    <t>Khushil Virat Bhatt</t>
  </si>
  <si>
    <t>khushilb637@gmail.com</t>
  </si>
  <si>
    <t>P26700067@student.nicmar.ac.in</t>
  </si>
  <si>
    <t>25-Sep-2004</t>
  </si>
  <si>
    <t>Cricket,Volleyball,Travelling,Fitness,Music</t>
  </si>
  <si>
    <t>Virat Dilipbhai Bhatt</t>
  </si>
  <si>
    <t xml:space="preserve">Accountant </t>
  </si>
  <si>
    <t>Himja Virat Bhatt</t>
  </si>
  <si>
    <t>A-604 Stuti Icon nr Shree Jalaram International School, Palanpur, Surat-395009</t>
  </si>
  <si>
    <t>Surat</t>
  </si>
  <si>
    <t xml:space="preserve">L. P. Savani School </t>
  </si>
  <si>
    <t>Gujarat Secondary and Higher Secondary Education Board, Surat, Gujarat</t>
  </si>
  <si>
    <t>L. P. Savani Vidhyabhavan School</t>
  </si>
  <si>
    <t>Gujarat Technological University</t>
  </si>
  <si>
    <t>Dr. S. &amp; S.S. Ghandhy Government Engineering College</t>
  </si>
  <si>
    <t>MS Office,AutoCAD,Revit, MS Project</t>
  </si>
  <si>
    <t>AVD Infra | Site Engineer | Avadh Paloma Pride, University Road nr GD goenka, Surat. | Jan 2026 | Mar 2026 | 11 Weeks</t>
  </si>
  <si>
    <t>AutoCAD
Revit</t>
  </si>
  <si>
    <t>P26700068</t>
  </si>
  <si>
    <t>Akshay</t>
  </si>
  <si>
    <t>Venugopal</t>
  </si>
  <si>
    <t>Akshay Venugopal</t>
  </si>
  <si>
    <t>P26700068@student.nicmar.ac.in</t>
  </si>
  <si>
    <t>20-Oct-2003</t>
  </si>
  <si>
    <t>English, hindi,malayalam,tamil</t>
  </si>
  <si>
    <t>Reading,Traveling,music</t>
  </si>
  <si>
    <t>6109 1562 6436</t>
  </si>
  <si>
    <t>Venugopal t.t</t>
  </si>
  <si>
    <t>Rani Venugopal</t>
  </si>
  <si>
    <t>Thamarassery house, Karattupallikara, Perumbavoor P.O, Ernakulam, Kerala, 683542</t>
  </si>
  <si>
    <t>LUKE MEMORIAL PUB SCH IRINGOLE ERNAKULAM KERALA</t>
  </si>
  <si>
    <t>Central Board of Secondary Education, Ernakulam</t>
  </si>
  <si>
    <t xml:space="preserve"> Guardian Angel English Medium Higher Secondary School</t>
  </si>
  <si>
    <t>Kerala Board of Higher Secondary Education</t>
  </si>
  <si>
    <t>2022-Apr</t>
  </si>
  <si>
    <t>A. P. J. Abdul Kalam Technological University</t>
  </si>
  <si>
    <t>Federal Institute of Science and Technology, Angamaly</t>
  </si>
  <si>
    <t>AutoCAD, MS Project, Revit,Primavera</t>
  </si>
  <si>
    <t>Cubes and squares | Autocad drafter | Kalady | Jun 2024 | Sep 2024 | 14 Weeks | Campus Internship</t>
  </si>
  <si>
    <t>P26700069</t>
  </si>
  <si>
    <t xml:space="preserve">Samrish </t>
  </si>
  <si>
    <t>kumar</t>
  </si>
  <si>
    <t>s</t>
  </si>
  <si>
    <t>Samrish  Kumar S</t>
  </si>
  <si>
    <t>samrishkumar03@gmail.com</t>
  </si>
  <si>
    <t>P26700069@student.nicmar.ac.in</t>
  </si>
  <si>
    <t>03-Feb-2004</t>
  </si>
  <si>
    <t>English,tamil</t>
  </si>
  <si>
    <t xml:space="preserve">cricket,dance,music,fashion,movie </t>
  </si>
  <si>
    <t>Sampath kumar y</t>
  </si>
  <si>
    <t xml:space="preserve">Project manager </t>
  </si>
  <si>
    <t>Priya s s</t>
  </si>
  <si>
    <t>8/12 sollaiyappan st, 2nd lane old washermenpet, chennai 600021</t>
  </si>
  <si>
    <t>St bedes anglo indian higher secondary school</t>
  </si>
  <si>
    <t>St bedes anglo indian higher secondary schoo, Tamilnadu</t>
  </si>
  <si>
    <t>St johns matriculation higher secondary school</t>
  </si>
  <si>
    <t>St johns matriculation higher secondary school,Tamilnadu</t>
  </si>
  <si>
    <t xml:space="preserve">Easwari Engineering College </t>
  </si>
  <si>
    <t>Easwari Engineering College , Tamilnadu</t>
  </si>
  <si>
    <t>AUTOCAAD,MICROSOFTPROJECT,STAADPRO,TEKLA,REVIT,PrimaveraP6</t>
  </si>
  <si>
    <t>PROTHIOUS ENGINEERING SERVICES | GRADUATE ENGINEER TRANIEE | CHENNAI | Jun 2025 | Dec 2025 | 0 Years, 5 Months, 29 Days | 2</t>
  </si>
  <si>
    <t>6 month(s)</t>
  </si>
  <si>
    <t>ALPHA CONSTRUCTIONS  | INTERN AS A SITE ENGINEER | CHENNAI | Dec 2023 | Jan 2024 | 2 Weeks
SREE TIRUMALA CONSTRUCTION  INTERIOR AND BUILDER | INTERN AS A SITE ENGINEER | CHENNAI | May 2024 | Jun 2024 | 2 Weeks</t>
  </si>
  <si>
    <t>INDUSTRIAL TRANING AT ANODE FABRICATORS ,HANDS ON EXPERIENCE IN ADMIXTURES WITH DR FIXIT, WORKED AS A MEMBER AND A PRESIDENT OF INDIAN CONCRETE INSTITUTE</t>
  </si>
  <si>
    <t>P26700070</t>
  </si>
  <si>
    <t>Bikash</t>
  </si>
  <si>
    <t>Sahu</t>
  </si>
  <si>
    <t>Bikash Ranjan Sahu</t>
  </si>
  <si>
    <t>bikashranjansahu007@gmail.com</t>
  </si>
  <si>
    <t>P26700070@student.nicmar.ac.in</t>
  </si>
  <si>
    <t>07-Mar-2002</t>
  </si>
  <si>
    <t>Odia,Hindi,English</t>
  </si>
  <si>
    <t>Movies,Cricket</t>
  </si>
  <si>
    <t>Babarao Sahu</t>
  </si>
  <si>
    <t>Ex-Army</t>
  </si>
  <si>
    <t>Sujata Sahu</t>
  </si>
  <si>
    <t>At/po- Nuapentho
Via- Surangi
Ps- Jarada</t>
  </si>
  <si>
    <t>Ganjam</t>
  </si>
  <si>
    <t>Swamy Chetanananda Saraswat Vidyamandir, Govindarajpr</t>
  </si>
  <si>
    <t>BSE, Odisha</t>
  </si>
  <si>
    <t>The Mother's International H S School</t>
  </si>
  <si>
    <t>CHSE,Odisha</t>
  </si>
  <si>
    <t>Biju Patnaik University Of Technology Rourkela, Odisha</t>
  </si>
  <si>
    <t>Indira Gandhi Institute Of Technology, Sarang, Odisha</t>
  </si>
  <si>
    <t>MS PROJECT</t>
  </si>
  <si>
    <t>PWD (Road &amp; Building) | Apprenticeship Trainee | Berhampur | Apr 2025 | Mar 2026 | 52 Weeks
Ultratech Cement Limited | Technical Executive | Jajpur | Dec 2024 | Feb 2025 | 9 Weeks
East Coast Railway | Internship Trainee | Bhubaneswar | Jun 2023 | Jun 2023 | 4 Weeks</t>
  </si>
  <si>
    <t>P26700071</t>
  </si>
  <si>
    <t>Saunak</t>
  </si>
  <si>
    <t>Ghosh</t>
  </si>
  <si>
    <t>Saunak Ghosh</t>
  </si>
  <si>
    <t>saunak2001@gmail.com</t>
  </si>
  <si>
    <t>P26700071@student.nicmar.ac.in</t>
  </si>
  <si>
    <t>07-Dec-2001</t>
  </si>
  <si>
    <t>English,Hindi,Bengali</t>
  </si>
  <si>
    <t>Fitness,Football</t>
  </si>
  <si>
    <t>Sujoy Ghosh</t>
  </si>
  <si>
    <t>BUSINESS</t>
  </si>
  <si>
    <t>SUTAPA GHOSH</t>
  </si>
  <si>
    <t>ASSOSIATE PROFESSOR</t>
  </si>
  <si>
    <t>484 Uttar Purba Fartabad, Sunny Valley Apartment, Block 3, Flat -2C, Kolkata- 700084</t>
  </si>
  <si>
    <t>South 24 Parganas</t>
  </si>
  <si>
    <t>Zolo Townhouse, Block- B2, Room No-408, Survey No-29, 1/2, Patil Nagar, Balewadi, Pune, Maharashtra- 411045</t>
  </si>
  <si>
    <t>South Point High School</t>
  </si>
  <si>
    <t>CBSE, Kolkata, West Bengal</t>
  </si>
  <si>
    <t>Career Point Gurukul School</t>
  </si>
  <si>
    <t>CBSE, Kota, Rajashtan</t>
  </si>
  <si>
    <t>Gandhi Institute of Technology and Management</t>
  </si>
  <si>
    <t>Gandhi Institute of Technology and Management, Visakhapatnam, Andhra Pradesh</t>
  </si>
  <si>
    <t>MS  Project,MS Office,AutoCAD,STAAD.Pro</t>
  </si>
  <si>
    <t>AFCONS Infrastructure Ltd. | Intern- Execution &amp; Planning Department | DMRC Underground Project Dc-07 Site(3573), New Delhi | Sep 2023 | Oct 2023 | 4 Weeks</t>
  </si>
  <si>
    <t>P26700072</t>
  </si>
  <si>
    <t>Sahoo</t>
  </si>
  <si>
    <t>Ayush Kumar Sahoo</t>
  </si>
  <si>
    <t>ayushkumarsahoo5@gmail.com</t>
  </si>
  <si>
    <t>P26700072@student.nicmar.ac.in</t>
  </si>
  <si>
    <t>24-Mar-2001</t>
  </si>
  <si>
    <t>Music,Long drive</t>
  </si>
  <si>
    <t>Nilamadhab Sahoo</t>
  </si>
  <si>
    <t>Bedajyoti Sahoo</t>
  </si>
  <si>
    <t>At-Kunjabangarh, Laxmibazar, Po-Daspalla, Dist-Nayagarh, State-Odisha, Pin-752084</t>
  </si>
  <si>
    <t>Nayagarh</t>
  </si>
  <si>
    <t>Daspalla High School, Daspalla</t>
  </si>
  <si>
    <t>Board of Secondary Education, Odisha</t>
  </si>
  <si>
    <t>UNIITECH Residential College, Nayagarh</t>
  </si>
  <si>
    <t>Council of Higher Secondary Education, Odisha</t>
  </si>
  <si>
    <t>Biju Patnaik University of Technology,Odisha</t>
  </si>
  <si>
    <t>Parala Maharaja Engineering College, Berhampur</t>
  </si>
  <si>
    <t>Odisha University of Technology And Research, Bhubaneswar</t>
  </si>
  <si>
    <t>Microsoft Projects,Primavera P6,AutoCAD,Revit,Staad Pro,MS office</t>
  </si>
  <si>
    <t>Metro Acrerise Promoters Pvt. Ltd. | Graduate Engineer Trainee-Civil | Bhubaneswar, Odisha | Jul 2025 | Jul 2026 | 1 Years, 0 Months, 1 Days | 2.24</t>
  </si>
  <si>
    <t>Soil To Sky Projects Pvt. Ltd. | Summer Intern | Bhubaneswar, Odisha | Jun 2024 | Aug 2024 | 9 Weeks
Ray Infraprojects Pvt. Ltd. | Summer Intern | Meramandali, Dhenkanal, Odisha | May 2022 | Jul 2022 | 9 Weeks</t>
  </si>
  <si>
    <t>Project Management in Construction By L&amp;T EduTech
Project Management-Initiation &amp; Planning by L&amp;T EduTech
Project Planning &amp; Execution Management by L&amp;T EduTech
Project Management Job Simulation by CBRE
Advanced Planning &amp; Scheduling with Primavera P6(11.5 PDUs) by UDEMY
Microsoft Projects Certification by Civil Guruji
AutoCAD (Civil) by Central Tool Room &amp; Training Center,Bhubaneswar</t>
  </si>
  <si>
    <t>P26700073</t>
  </si>
  <si>
    <t>Neel</t>
  </si>
  <si>
    <t>Dhairyashil</t>
  </si>
  <si>
    <t>Bodade</t>
  </si>
  <si>
    <t>Neel Dhairyashil Bodade</t>
  </si>
  <si>
    <t>neelbodade189@gmail.com</t>
  </si>
  <si>
    <t>P26700073@student.nicmar.ac.in</t>
  </si>
  <si>
    <t>18-Oct-2004</t>
  </si>
  <si>
    <t>English, Hindi,Marathi,Japanese</t>
  </si>
  <si>
    <t>Travelling,Music,Table Tennis,Volleyball,Hiking</t>
  </si>
  <si>
    <t>Dhairyashil Madhukar Bodade</t>
  </si>
  <si>
    <t>Shobha Dhairyashil Bodade</t>
  </si>
  <si>
    <t>Suman Bungalow, Plot no- 23, Gate no- 198, Wamanbhau Housing Society, Opposite of Address One Office, Village- Gahunje, Taluka- Maval, Pune- 412101.</t>
  </si>
  <si>
    <t>S. M. Dr. D. Y. Patil English Medium School</t>
  </si>
  <si>
    <t>Maharashtra State Board of Secondary And Higher Secondary Education, Pune/ Maharashtra</t>
  </si>
  <si>
    <t>Shri Chanakya Education Society's Indira College of Engineering &amp; Management, Pune/ Maharashtra</t>
  </si>
  <si>
    <t>Indira College of Engineering and Management, Pune/ Maharashtra</t>
  </si>
  <si>
    <t>BIM,AutoCAD,MS Office</t>
  </si>
  <si>
    <t>SHREE SIDDHIVINAYAK CONSTRUCTION | Intern | Mamurdi | Dec 2024 | Jan 2025 | 3 Weeks</t>
  </si>
  <si>
    <t>Master Diploma in BIM Technologies</t>
  </si>
  <si>
    <t>P26700074</t>
  </si>
  <si>
    <t>Jadhav</t>
  </si>
  <si>
    <t>Akaram</t>
  </si>
  <si>
    <t>Jadhav Ayush Akaram</t>
  </si>
  <si>
    <t>ayushjadhav2929@gmail.com</t>
  </si>
  <si>
    <t>P26700074@student.nicmar.ac.in</t>
  </si>
  <si>
    <t>29-Jan-2004</t>
  </si>
  <si>
    <t>English,Hindi Marathi</t>
  </si>
  <si>
    <t>powerlifting,travelling,running</t>
  </si>
  <si>
    <t>Akaram Sakharam Jadhav</t>
  </si>
  <si>
    <t>Varsha Akaram Jadhav</t>
  </si>
  <si>
    <t xml:space="preserve">House wife </t>
  </si>
  <si>
    <t>1B-502, HEMA PARK, VEER SAVARKAR MARG, BHANDUP EAST</t>
  </si>
  <si>
    <t>National Education Society High School</t>
  </si>
  <si>
    <t>Secondry and Higher Secondry Education Board,Mumbai,Maharashtra</t>
  </si>
  <si>
    <t>2010-Jun</t>
  </si>
  <si>
    <t>Diploma in civil engineering</t>
  </si>
  <si>
    <t>M.H Saboo Siddik</t>
  </si>
  <si>
    <t>A.P Shah Institute of Technology , Thane ,Maharashtra</t>
  </si>
  <si>
    <t>Autocad,MS Office</t>
  </si>
  <si>
    <t>General Consultant DBEC - HILL - LBG | Civil Engineer Intern (intern) | Mumbai | Jul 2022 | Aug 2022 | 5 Weeks</t>
  </si>
  <si>
    <t>P26700075</t>
  </si>
  <si>
    <t>Sandip</t>
  </si>
  <si>
    <t>Panja</t>
  </si>
  <si>
    <t>Sandip Panja</t>
  </si>
  <si>
    <t>sandippanja777@gmail.com</t>
  </si>
  <si>
    <t>P26700075@student.nicmar.ac.in</t>
  </si>
  <si>
    <t>30-Sep-2003</t>
  </si>
  <si>
    <t>English,Hindi,Bengali,Marathi,Gujrati</t>
  </si>
  <si>
    <t>Music,Travelling,Exploring</t>
  </si>
  <si>
    <t>Sanjay Kumar Panja</t>
  </si>
  <si>
    <t>Civil engineer</t>
  </si>
  <si>
    <t>Debi Panja</t>
  </si>
  <si>
    <t>C/o-Ram Prasad Panja , near DMB girls school , Mankur ,Bagnan , Howrah</t>
  </si>
  <si>
    <t>Howrah</t>
  </si>
  <si>
    <t>A-06,Lotus Park Society , ambegaon bk , Pune</t>
  </si>
  <si>
    <t>Alard Public School</t>
  </si>
  <si>
    <t>Central Board Of Secondary Education Pune</t>
  </si>
  <si>
    <t xml:space="preserve">Prestige Public School </t>
  </si>
  <si>
    <t xml:space="preserve">Maharashtra State Board Of Higher Secondary Education </t>
  </si>
  <si>
    <t>Bharti Vidyapeeth Deemed University</t>
  </si>
  <si>
    <t>Bharti Vidyapeeth College Of Engineering Pune</t>
  </si>
  <si>
    <t>MS Project,Primavera,Autocad,Ms Excel,BBS Making And Preparation</t>
  </si>
  <si>
    <t>Reliance Jio Infocom Ltd | Civil Engineering Intern - Construction Manger | Pune | Jun 2024 | Aug 2024 | 8 Weeks</t>
  </si>
  <si>
    <t>Ms Project
Primavera</t>
  </si>
  <si>
    <t>P26700076</t>
  </si>
  <si>
    <t>Anurag</t>
  </si>
  <si>
    <t>Rajesh</t>
  </si>
  <si>
    <t>Jha</t>
  </si>
  <si>
    <t>Anurag Rajesh Jha</t>
  </si>
  <si>
    <t>anuraggjha999@gmail.com</t>
  </si>
  <si>
    <t>P26700076@student.nicmar.ac.in</t>
  </si>
  <si>
    <t>03-May-1997</t>
  </si>
  <si>
    <t xml:space="preserve">English, hindi,Maithili </t>
  </si>
  <si>
    <t>Movies,Basketball,E-sports</t>
  </si>
  <si>
    <t>Rajeshkumar Jha</t>
  </si>
  <si>
    <t>Amrita Rajesh Jha</t>
  </si>
  <si>
    <t>A-103, Kesari Nandan, Ashokvan, Dahisar East, Mumbai-400068</t>
  </si>
  <si>
    <t>Thakur Public School</t>
  </si>
  <si>
    <t xml:space="preserve">ICSE Mumbai Maharashtra </t>
  </si>
  <si>
    <t>2013-May</t>
  </si>
  <si>
    <t>Thakur College of Science and Commerce</t>
  </si>
  <si>
    <t>HSC Mumbai Maharashtra</t>
  </si>
  <si>
    <t>2015-Feb</t>
  </si>
  <si>
    <t xml:space="preserve">Thakur Polytechnic </t>
  </si>
  <si>
    <t>2018-Dec</t>
  </si>
  <si>
    <t xml:space="preserve">Symbiosis International University </t>
  </si>
  <si>
    <t xml:space="preserve">Symbiosis Institute of Technology </t>
  </si>
  <si>
    <t>Ms office, MS Project,AutoCAD</t>
  </si>
  <si>
    <t>Vivek Bhole Architects  | Site Engineer | Worli, Mumbai | Sep 2022 | Nov 2024 | 2 Years, 1 Months, 19 Days | 3.36
Birla Estates | Site Engineer  | Worli Mumbai | Nov 2024 | May 2026 | 1 Years, 5 Months, 17 Days</t>
  </si>
  <si>
    <t>P26700077</t>
  </si>
  <si>
    <t>Yashraj</t>
  </si>
  <si>
    <t>Aditya</t>
  </si>
  <si>
    <t>Yashraj Aditya Patil</t>
  </si>
  <si>
    <t>yashrajpatil21092004@gmail.com</t>
  </si>
  <si>
    <t>P26700077@student.nicmar.ac.in</t>
  </si>
  <si>
    <t>21-Sep-2004</t>
  </si>
  <si>
    <t>English,Marathi,Hindi</t>
  </si>
  <si>
    <t>Music,Traveling &amp; Exploration,Nature &amp; Wildlife</t>
  </si>
  <si>
    <t xml:space="preserve">  Aditya Anandrao Patil</t>
  </si>
  <si>
    <t>Architect</t>
  </si>
  <si>
    <t>Swati Aditya Patil</t>
  </si>
  <si>
    <t>Shivaji galli Wadanage</t>
  </si>
  <si>
    <t>Shivaji galli wadanage</t>
  </si>
  <si>
    <t>Shantiniketan</t>
  </si>
  <si>
    <t>CBSE, Kolhapur , Maharashtra</t>
  </si>
  <si>
    <t>Chate Jr. College of Science</t>
  </si>
  <si>
    <t>HSC, Kolhapur, Maharashtra</t>
  </si>
  <si>
    <t>Kolhapur Institute of Technology (Empowered Autonomous)</t>
  </si>
  <si>
    <t>AutoCAD, MS Excel, MS PowerPoint, MS Project</t>
  </si>
  <si>
    <t>Pharande Spaces | Intern | Punawale, Pune | Jan 2026 | Apr 2026 | 11 Weeks | Campus Internship</t>
  </si>
  <si>
    <t>Youth Leadership for Climate Action: Bio-cultural Diversity Conservation and Climate Action
Youth Leadership for Climate Action: Waste Management and Climate Action
Bentley Education - Design and Analysis of RCC Structures
NPTEL Principles of Construction Management</t>
  </si>
  <si>
    <t>P26700078</t>
  </si>
  <si>
    <t xml:space="preserve">Raj </t>
  </si>
  <si>
    <t>Bardhan</t>
  </si>
  <si>
    <t>Raj  Bardhan</t>
  </si>
  <si>
    <t>rajvqr@gmail.com</t>
  </si>
  <si>
    <t>P26700078@student.nicmar.ac.in</t>
  </si>
  <si>
    <t>30-Nov-2001</t>
  </si>
  <si>
    <t>hindi, english,marathi,bhojpuri</t>
  </si>
  <si>
    <t xml:space="preserve">travelling </t>
  </si>
  <si>
    <t>Prakash kumar</t>
  </si>
  <si>
    <t>Renu Devi</t>
  </si>
  <si>
    <t>Barh, patna,Bihar</t>
  </si>
  <si>
    <t>Patna</t>
  </si>
  <si>
    <t>Bihar</t>
  </si>
  <si>
    <t xml:space="preserve">Sarswati vidhya mandir </t>
  </si>
  <si>
    <t>CBSE Board -Barh /patna</t>
  </si>
  <si>
    <t>A.N.S college</t>
  </si>
  <si>
    <t>Bihar State board -Barh/Patna</t>
  </si>
  <si>
    <t>Rajiv gandhi college of engineering &amp; Reserch</t>
  </si>
  <si>
    <t>Auto cad , revit ,Ms power point,MS power point presentation,ms word</t>
  </si>
  <si>
    <t>Golden Home Infraventures | Site engineer | Nagpur, maharastra | Aug 2022 | Aug 2024 | 2 Years, 0 Months, 21 Days | 2.64
Vsl india private limited | Engineer | Patna, Bihar | Sep 2024 | Jul 2026 | 1 Years, 9 Months, 23 Days | 4.42</t>
  </si>
  <si>
    <t>P26700079</t>
  </si>
  <si>
    <t>Tapish</t>
  </si>
  <si>
    <t>Dharmick</t>
  </si>
  <si>
    <t>Tapish Kumar Dharmick</t>
  </si>
  <si>
    <t>tapishdharmick@gmail.com</t>
  </si>
  <si>
    <t>P26700079@student.nicmar.ac.in</t>
  </si>
  <si>
    <t>27-Mar-1998</t>
  </si>
  <si>
    <t>Travelling,Cricket</t>
  </si>
  <si>
    <t>Kirpa Shankar Dharmick</t>
  </si>
  <si>
    <t>Koushayla Dharmick</t>
  </si>
  <si>
    <t>H-1, Krishna Nagar, Street No. 2, Coach Factory road, Nishatpura, Bhopal</t>
  </si>
  <si>
    <t>Bhopal</t>
  </si>
  <si>
    <t>Bal Bharati Public School</t>
  </si>
  <si>
    <t>Central Board of Secondary Education Bhopal / Madhya pradesh</t>
  </si>
  <si>
    <t>2013-Apr</t>
  </si>
  <si>
    <t>2014-May</t>
  </si>
  <si>
    <t>G B Convent H.S. School</t>
  </si>
  <si>
    <t>Board of Secondary Education, Madhya Pradesh, Bhopal</t>
  </si>
  <si>
    <t>Devi Ahilya Vishwavidyalya, Indore</t>
  </si>
  <si>
    <t>Institute of Engineering &amp; Technology, Indore</t>
  </si>
  <si>
    <t>AutoCAD,MS Project,Advance Excel</t>
  </si>
  <si>
    <t>United Land Holding | Internship Trainee | Bhopal | Feb 2022 | Aug 2022 | 26 Weeks</t>
  </si>
  <si>
    <t>MS Project
Auto CAD
Advance Excel</t>
  </si>
  <si>
    <t>P26700080</t>
  </si>
  <si>
    <t>Atharva</t>
  </si>
  <si>
    <t>Menghal</t>
  </si>
  <si>
    <t>Atharva Vinod Menghal</t>
  </si>
  <si>
    <t>atharvamenghal2749@gmail.com</t>
  </si>
  <si>
    <t>P26700080@student.nicmar.ac.in</t>
  </si>
  <si>
    <t>06-Oct-2002</t>
  </si>
  <si>
    <t>English,Hindi ,Marathi</t>
  </si>
  <si>
    <t>Swimming</t>
  </si>
  <si>
    <t>Vinod Menghal</t>
  </si>
  <si>
    <t xml:space="preserve">Retired </t>
  </si>
  <si>
    <t>Rajani Menghal</t>
  </si>
  <si>
    <t>Shri vinayak apartment Pratap nagar Nagpur</t>
  </si>
  <si>
    <t>Shri Vinayak Apartment Pratap Nagar Nagpur</t>
  </si>
  <si>
    <t>Tip Top Convent</t>
  </si>
  <si>
    <t>Maharashtra State Board of Secondary and Higher Secondary Education Pune</t>
  </si>
  <si>
    <t>JD Polytechnic Nagpur</t>
  </si>
  <si>
    <t>St. Vincent Pallotti College of Engineering and Technology Nagpur</t>
  </si>
  <si>
    <t>2024-Aug</t>
  </si>
  <si>
    <t>Tekla Structures,AutoCAD,ComSense,SDS/2,MS Excel,SketchUp</t>
  </si>
  <si>
    <t>Mall Constructions Pvt. Ltd. | Trainee Engineer | Nagpur | Jan 2024 | Apr 2024 | 14 Weeks
Water Resource Department, Pench Irrigation Division Nagpur | Trainee | Nagpur | Jul 2023 | Jul 2023 | 2 Weeks
Construction Industry Development Council | Trainee | Nagpur | Aug 2022 | Sep 2022 | 4 Weeks
Integrity Constructions Pvt. Ltd. | Trainee | Nagpur | Jul 2022 | Aug 2022 | 2 Weeks</t>
  </si>
  <si>
    <t>P26700081</t>
  </si>
  <si>
    <t>Arunkumar</t>
  </si>
  <si>
    <t>Govind Giri</t>
  </si>
  <si>
    <t>Arunkumar Govind Giri</t>
  </si>
  <si>
    <t>arunkumargovindgiri9@gmail.com</t>
  </si>
  <si>
    <t>P26700081@student.nicmar.ac.in</t>
  </si>
  <si>
    <t>05-Aug-2001</t>
  </si>
  <si>
    <t>Hindi, English, Telugu, Marathi</t>
  </si>
  <si>
    <t xml:space="preserve">Reading Novel, Dancing, Long Bike rides </t>
  </si>
  <si>
    <t>Narayan Govind Giri</t>
  </si>
  <si>
    <t>Late Yadamma</t>
  </si>
  <si>
    <t>H.No: 3-13-8, Kalalwadi Colony, Subash Road</t>
  </si>
  <si>
    <t>Narayanpet</t>
  </si>
  <si>
    <t>Krishnaveni High School</t>
  </si>
  <si>
    <t>Board of Secondary Education, Telangana</t>
  </si>
  <si>
    <t>Narayan Junior College</t>
  </si>
  <si>
    <t>Telangana State Board of Intermediate Education</t>
  </si>
  <si>
    <t>National Institute of Technology, Calicut</t>
  </si>
  <si>
    <t>National Institute of Technology, Calicut, Kerala</t>
  </si>
  <si>
    <t>AutoCAD Revit SketchUp V-Ray Lumion Project Management Communication Time Management Site Planning Construction Documents Design Thinking Problem Solving Architectural design 3D modeling software Construction materials evaluation Client relationship manag</t>
  </si>
  <si>
    <t>Olympeo Infrastructure | Assistant Manager - Design &amp; Construction | Navi Mumbai | Nov 2024 | Jan 2026 | 1 Years, 2 Months, 2 Days | 3.6</t>
  </si>
  <si>
    <t>14 month(s)</t>
  </si>
  <si>
    <t>Kanan Modi Associates  | Intern Architect | Hyderabad | Jan 2023 | Jun 2023 | 25 Weeks</t>
  </si>
  <si>
    <t xml:space="preserve">Council Of Architecture </t>
  </si>
  <si>
    <t>P26700082</t>
  </si>
  <si>
    <t>Vedant</t>
  </si>
  <si>
    <t>Sunil</t>
  </si>
  <si>
    <t>Nalawade</t>
  </si>
  <si>
    <t>Vedant Sunil Nalawade</t>
  </si>
  <si>
    <t>vedantnalawade75@gmail.com</t>
  </si>
  <si>
    <t>P26700082@student.nicmar.ac.in</t>
  </si>
  <si>
    <t>29-Jan-2003</t>
  </si>
  <si>
    <t>Marathi,hindi,english</t>
  </si>
  <si>
    <t>Travelling,football</t>
  </si>
  <si>
    <t>Jyoti</t>
  </si>
  <si>
    <t>84,kanga colony sadar bazar,satara</t>
  </si>
  <si>
    <t>Mona School</t>
  </si>
  <si>
    <t>Maharashtra state Board of secondary and higher secondary education,Satara,Maharashtra</t>
  </si>
  <si>
    <t>2008-Jun</t>
  </si>
  <si>
    <t>Yashavantrao Chavan Institute of Science, Satara</t>
  </si>
  <si>
    <t>Maharashtra state Board of secondary and higher secondary eduacation,satara,maharashtra</t>
  </si>
  <si>
    <t>Dnyanshree Institute of Engineering and Technology, satara</t>
  </si>
  <si>
    <t>Autocad,MS excel,MS powerpoint</t>
  </si>
  <si>
    <t>Swastik Infra | Site Engineer | Satara | Dec 2025 | Jun 2026 | 0 Years, 6 Months, 10 Days | 2.16
Suryaganga Construction | Site Engineer | Satara | Jun 2024 | Dec 2025 | 1 Years, 6 Months, 3 Days | 1.92</t>
  </si>
  <si>
    <t>24 month(s)</t>
  </si>
  <si>
    <t>P26700083</t>
  </si>
  <si>
    <t>Sanskruti</t>
  </si>
  <si>
    <t>Zulkanthiwar</t>
  </si>
  <si>
    <t>Sanskruti Atul Zulkanthiwar</t>
  </si>
  <si>
    <t>sanskrutizulkanthiwar@gmail.com</t>
  </si>
  <si>
    <t>P26700083@student.nicmar.ac.in</t>
  </si>
  <si>
    <t>03-Jul-2003</t>
  </si>
  <si>
    <t>Travelling,dancing,listening music,reading books,watching series</t>
  </si>
  <si>
    <t>Geeta</t>
  </si>
  <si>
    <t>Hiteshree heights, dharampeth, khare-town, Nagpur</t>
  </si>
  <si>
    <t>Sanskruti Zulkanthiwar</t>
  </si>
  <si>
    <t>CBSE,Nagpur,Maharashtra</t>
  </si>
  <si>
    <t>MKH Sancheti Public School &amp; Junior College</t>
  </si>
  <si>
    <t xml:space="preserve">Maharashtra </t>
  </si>
  <si>
    <t>Symbiosis Institute</t>
  </si>
  <si>
    <t xml:space="preserve">Nagpur </t>
  </si>
  <si>
    <t>Autocad,revit,Msp,Sketchup,naviswork,power point</t>
  </si>
  <si>
    <t>Creative ventures  | Intern Architect  | Aundh, Pune | Jan 2025 | Apr 2025 | 16 Weeks</t>
  </si>
  <si>
    <t>BIM</t>
  </si>
  <si>
    <t>P26700084</t>
  </si>
  <si>
    <t>KUMAR</t>
  </si>
  <si>
    <t>ARYAN</t>
  </si>
  <si>
    <t>SINGH</t>
  </si>
  <si>
    <t>Kumar Aryan Singh</t>
  </si>
  <si>
    <t>kumararyansingh9424@gmail.com</t>
  </si>
  <si>
    <t>P26700084@student.nicmar.ac.in</t>
  </si>
  <si>
    <t>27-Dec-2001</t>
  </si>
  <si>
    <t>ENGLISH, HINDI</t>
  </si>
  <si>
    <t>TRAVELLING,WATCHING MOVIES,MUSIC,EXPLORING</t>
  </si>
  <si>
    <t>Mukund Kumar Singh</t>
  </si>
  <si>
    <t>Government Employ</t>
  </si>
  <si>
    <t>Roma Singh</t>
  </si>
  <si>
    <t xml:space="preserve">Ward No.10 Panchil Colony Junnardeo, District Chhindwara </t>
  </si>
  <si>
    <t>SANT CHAVARA NATIONAL ACADEMY</t>
  </si>
  <si>
    <t>CBSE   CHANDAMETA,MADHYA PRADESH</t>
  </si>
  <si>
    <t>MACRO VISION ACADEMY</t>
  </si>
  <si>
    <t>CBSE.   BURHANPUR,MADHYA PRADESH</t>
  </si>
  <si>
    <t>KALINGA INSTITUTE OF INDUSTRIAL TECHNOLOGY</t>
  </si>
  <si>
    <t>KIIT BHUBANESHWAR,ODISHA</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</si>
  <si>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</si>
  <si>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</si>
  <si>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</si>
  <si>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</si>
  <si>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P26700085</t>
  </si>
  <si>
    <t xml:space="preserve">CHANNAKESHAVA </t>
  </si>
  <si>
    <t>J</t>
  </si>
  <si>
    <t>Channakeshava  J</t>
  </si>
  <si>
    <t>channakeshavajay540@gmail.com</t>
  </si>
  <si>
    <t>P26700085@student.nicmar.ac.in</t>
  </si>
  <si>
    <t>05-Sep-2001</t>
  </si>
  <si>
    <t>Kannada,English,hindi,Telugu</t>
  </si>
  <si>
    <t>listening music,waching movies,swimming</t>
  </si>
  <si>
    <t>JAYANNA S E</t>
  </si>
  <si>
    <t>Horticulturist</t>
  </si>
  <si>
    <t>LEELA S P</t>
  </si>
  <si>
    <t>House manager</t>
  </si>
  <si>
    <t>Near SJM High school halepete Birur,Kadur(T),Chikkamagaluru(D),Karnataka-577116</t>
  </si>
  <si>
    <t>Chikkamagaluru</t>
  </si>
  <si>
    <t>MURUGARAJENDRA HIGH SCHOOL BIRUR-577116</t>
  </si>
  <si>
    <t>KARNATAKA SECONDARY EDUCATION EXAMINATION BOARD</t>
  </si>
  <si>
    <t>KADUR SCIENCE PU COLLEGE KADUR,CHIKKAMAGALURU(D)</t>
  </si>
  <si>
    <t>DEPARTMENT OF PRE UNIVERSITY EDUCATION KARNATAKA</t>
  </si>
  <si>
    <t>VISVESVARAYA TECHNOLOGICAL UNIVERSITY BELAGAVI</t>
  </si>
  <si>
    <t>ADHICHUNCHANAGIRI INSTITUTE OF TECHNOLOGY,CHIKKAMAGALURU</t>
  </si>
  <si>
    <t>Autocad,MS office,MS excel,MSpower point</t>
  </si>
  <si>
    <t>KALPATARU PROJECTS INTERNATIONAL LIMITED | ENGINEER-PROJECT EXECUTION | Hyderabad | Feb 2024 | May 2026 | 2 Years, 2 Months, 18 Days | 4.67</t>
  </si>
  <si>
    <t>26 month(s)</t>
  </si>
  <si>
    <t>Construction planning
BIM FOR CONSRUCTION</t>
  </si>
  <si>
    <t>P26700086</t>
  </si>
  <si>
    <t>Arpit</t>
  </si>
  <si>
    <t>Rahul</t>
  </si>
  <si>
    <t>Shaha</t>
  </si>
  <si>
    <t>Arpit Rahul Shaha</t>
  </si>
  <si>
    <t>arpitshah374@gmail.com</t>
  </si>
  <si>
    <t>P26700086@student.nicmar.ac.in</t>
  </si>
  <si>
    <t>01-Jan-2004</t>
  </si>
  <si>
    <t>Sports,Cycling,Gaming,Music</t>
  </si>
  <si>
    <t>Rahul Shaha</t>
  </si>
  <si>
    <t>Civil Contractor</t>
  </si>
  <si>
    <t>Priya Shaha</t>
  </si>
  <si>
    <t>RH - 28, Apratim Pushp Housing Society, Behind Satara Police Station, Satara Parisar, Beed By Pass</t>
  </si>
  <si>
    <t>NICMAR UNIVERSITY, Pune, 25/1/2, Balewadi, N.I.A Post Office</t>
  </si>
  <si>
    <t>Tender Care Home</t>
  </si>
  <si>
    <t>Central Board of Secondary Education, Delhi</t>
  </si>
  <si>
    <t>Sarosh Junior College</t>
  </si>
  <si>
    <t>Maharashtra State Board of Secondary and Higher Education, Pune, Aurangabad Divisional Board</t>
  </si>
  <si>
    <t>Birla Institute of Technology and Science, Pilani</t>
  </si>
  <si>
    <t>2026-Jan</t>
  </si>
  <si>
    <t>AutoCAD,STAADPro,Revit,Navisworks,WaterGEMS,QGIS,MATLAB,Python,Excel,Microsoft Project,OpenSees</t>
  </si>
  <si>
    <t>Unnatti Constructions Pvt. Ltd. | Trainee Engineer | Nagpur, Maharashtra | Jul 2026 | Dec 2026 | 23 Weeks
Mall Infrastructure  | Junior Engineer | Chhatrapati Sambhajinagar, Maharashtra | Apr 2026 | Jun 2026 | 12 Weeks</t>
  </si>
  <si>
    <t>P26700087</t>
  </si>
  <si>
    <t>Zayam</t>
  </si>
  <si>
    <t>Yousuf</t>
  </si>
  <si>
    <t>Zayam Yousuf</t>
  </si>
  <si>
    <t>zayamyousuf04@gmail.com</t>
  </si>
  <si>
    <t>P26700087@student.nicmar.ac.in</t>
  </si>
  <si>
    <t>07-Oct-2004</t>
  </si>
  <si>
    <t>English,Hindi,Kannada,Malayalam</t>
  </si>
  <si>
    <t>Singing,Football</t>
  </si>
  <si>
    <t>Abdul Rahiman</t>
  </si>
  <si>
    <t>Mariyam Nisha</t>
  </si>
  <si>
    <t>1303 Shalimar Liverpool
Bendoorwell
Mangalore</t>
  </si>
  <si>
    <t>Dakshina Kannada</t>
  </si>
  <si>
    <t>St.Theresa's School</t>
  </si>
  <si>
    <t>Indian Certificate of Secondary Education Mangaluru</t>
  </si>
  <si>
    <t>Narayana Junior College Raviryala</t>
  </si>
  <si>
    <t>Telangana State Board of Intermediate Education,Hyderabad</t>
  </si>
  <si>
    <t>Vellore Institute Of Technology</t>
  </si>
  <si>
    <t>Vellore Institute Of Technology, Vellore</t>
  </si>
  <si>
    <t>AutoCAD,Revit,Plaxis 3D,MS Project</t>
  </si>
  <si>
    <t>MFar Constructions  | Planning and scheduling Intern | Bangalore | Jan 2026 | May 2026 | 19 Weeks
Shalimar Realty Holdings | Site Execution | Mangalore | May 2025 | Jul 2025 | 7 Weeks</t>
  </si>
  <si>
    <t>P26700088</t>
  </si>
  <si>
    <t>Soham</t>
  </si>
  <si>
    <t>Dev</t>
  </si>
  <si>
    <t>Jagdale</t>
  </si>
  <si>
    <t>Soham Dev Jagdale</t>
  </si>
  <si>
    <t>sohamdevjagdale@gmail.com</t>
  </si>
  <si>
    <t>P26700088@student.nicmar.ac.in</t>
  </si>
  <si>
    <t>22-Oct-2003</t>
  </si>
  <si>
    <t>English, Hindi,Marathi</t>
  </si>
  <si>
    <t xml:space="preserve">Playing Sports, Learning new skills,Cycling, Travel and explore new places, Watching documentaries </t>
  </si>
  <si>
    <t>3950 8552 5001</t>
  </si>
  <si>
    <t>Dev Pandurang Jagdale</t>
  </si>
  <si>
    <t>Office Boy</t>
  </si>
  <si>
    <t>Madhavi Dev Jagdale</t>
  </si>
  <si>
    <t>House-Wife</t>
  </si>
  <si>
    <t>2/4, Saideep CHS, Nanda Sawant Chawl, Near Datta Mandir, Rukhmini Nagar, Bhandup East, Mumbai 400042</t>
  </si>
  <si>
    <t>ST. Francis Xaviers High School</t>
  </si>
  <si>
    <t>Maharashtra State Board of Secondary and Higher Secondary Education, Maharashtra, Mumbai.</t>
  </si>
  <si>
    <t>Ramniranjan Jhunjhunwala College of Arts, Science and Commerce</t>
  </si>
  <si>
    <t>Datta Meghe College of Engineering</t>
  </si>
  <si>
    <t>MS Word, MS Powerpoint,Advance Excel, Autocad,MS Project</t>
  </si>
  <si>
    <t>A.P.I. CIVILCON PVT. LTD | Junior Site Engineer (Intern) | Mumbai | Dec 2022 | Dec 2022 | 4 Weeks
New Rishabh Construction  | Junior Site Engineer (Intern) Supervisor  | Mumbai | Jun 2023 | Jul 2023 | 5 Weeks
Parmeshwar Enterprises | Junior Site Engineer (Intern) | Mumbai | Dec 2024 | Dec 2024 | 4 Weeks</t>
  </si>
  <si>
    <t xml:space="preserve">Ground Water Training and Research Training Programme
Advance Excel </t>
  </si>
  <si>
    <t>P26700089</t>
  </si>
  <si>
    <t>Meenu</t>
  </si>
  <si>
    <t>Krishna</t>
  </si>
  <si>
    <t>Meenu Krishna</t>
  </si>
  <si>
    <t>krishnameenu532@gmail.com</t>
  </si>
  <si>
    <t>P26700089@student.nicmar.ac.in</t>
  </si>
  <si>
    <t>20-Oct-2000</t>
  </si>
  <si>
    <t>English, Malayalam</t>
  </si>
  <si>
    <t>Reading,Hearing music</t>
  </si>
  <si>
    <t>Santhosh M K</t>
  </si>
  <si>
    <t>Painting</t>
  </si>
  <si>
    <t>Sudha Santhosh</t>
  </si>
  <si>
    <t>Tailor</t>
  </si>
  <si>
    <t>Molathuparambill (H)
Thaikkattukara P O
Kunnathery, Aluva 683106</t>
  </si>
  <si>
    <t xml:space="preserve"> SGTS Vidyaniketan Senior Secondary School</t>
  </si>
  <si>
    <t>Govt Boys HSS Aluva</t>
  </si>
  <si>
    <t>Government of Kerala  Board of Higher Secondary Examinations</t>
  </si>
  <si>
    <t>APJ Abdul Kalam Technological University</t>
  </si>
  <si>
    <t>Albertian Institute of Science and Technology</t>
  </si>
  <si>
    <t>AutoCAD, MS Office, MS Project</t>
  </si>
  <si>
    <t>Ghiles Infra Developers Pvt Ltd | Civil Engineer | Ernakulam, Kerala | May 2025 | Jun 2026 | 1 Years, 1 Months, 3 Days | 2.16
Kerala State Pollution Control Board | Technical Assistant | District Office, Ernakulam | Jan 2025 | May 2025 | 0 Years, 3 Months, 29 Days | 3
Kerala State Pollution Control Board | Graduate Engineering Apprentice | Regional Office, Ernakulam | Dec 2024 | Dec 2025 | 0 Years, 11 Months, 29 Days | 1.2</t>
  </si>
  <si>
    <t>29 month(s)</t>
  </si>
  <si>
    <t>Anversons | Civil Engineering Trainee | Aluva, Ernakulam | Apr 2024 | Oct 2024 | 26 Weeks | Campus Internship</t>
  </si>
  <si>
    <t>Training programme on total Station
IC- IPSET 24</t>
  </si>
  <si>
    <t>P26700090</t>
  </si>
  <si>
    <t>Vipul</t>
  </si>
  <si>
    <t>Yadav</t>
  </si>
  <si>
    <t>Vipul Yadav</t>
  </si>
  <si>
    <t>vipul745yadav@gmail.com</t>
  </si>
  <si>
    <t>P26700090@student.nicmar.ac.in</t>
  </si>
  <si>
    <t>31-Dec-2002</t>
  </si>
  <si>
    <t>hindi,english</t>
  </si>
  <si>
    <t>working out at gym ,playing sports game,Travelling</t>
  </si>
  <si>
    <t>kartar singh</t>
  </si>
  <si>
    <t>govt. employee</t>
  </si>
  <si>
    <t>kiran</t>
  </si>
  <si>
    <t>home maker</t>
  </si>
  <si>
    <t xml:space="preserve"> nagla rai,post-sothra road , tehsil-sirsaganj, distt. firozabad</t>
  </si>
  <si>
    <t>Delhi public school,shikohabad</t>
  </si>
  <si>
    <t>Delhi public school,shikohabad, Uttar Pradesh</t>
  </si>
  <si>
    <t>Maharishi arvind public school</t>
  </si>
  <si>
    <t>Maharishi arvind public school, Rajasthan</t>
  </si>
  <si>
    <t>DR. APJ ABDUL KALAM TECHNICAL UNIVERSITY,UP</t>
  </si>
  <si>
    <t>JSS ACADEMY OF TECHNICAL EDUCATION,GAUTAM BUDDH NAGAR</t>
  </si>
  <si>
    <t>autocad,ms project,ms office</t>
  </si>
  <si>
    <t>Nagarajuna construction company limited | assitant site engineer | firozabad | Jul 2025 | Oct 2025 | 17 Weeks</t>
  </si>
  <si>
    <t>UKIERI CONCRETE CONGRESS, NIT JALANDHAR</t>
  </si>
  <si>
    <t>P26700091</t>
  </si>
  <si>
    <t xml:space="preserve">Vinit </t>
  </si>
  <si>
    <t xml:space="preserve">Vijay </t>
  </si>
  <si>
    <t xml:space="preserve">Chougule </t>
  </si>
  <si>
    <t xml:space="preserve">Vinit  Vijay  Chougule </t>
  </si>
  <si>
    <t>vinitchougule614@gmail.com</t>
  </si>
  <si>
    <t>P26700091@student.nicmar.ac.in</t>
  </si>
  <si>
    <t>06-Jan-2004</t>
  </si>
  <si>
    <t>Exploring New Construction Technologies,Playing Cricket,Learning New Software &amp; Technologies</t>
  </si>
  <si>
    <t>Vijay</t>
  </si>
  <si>
    <t>Plot no . 450 , Sammed Niwas , Mahavir Chowk , Shahahunagar, Jaysingpur, Tal-Shirol</t>
  </si>
  <si>
    <t xml:space="preserve">Shri Hanumantrao Chate school </t>
  </si>
  <si>
    <t xml:space="preserve">Maharashtra State Board of Secondary and Higher Secondary Education , Maharashtra </t>
  </si>
  <si>
    <t xml:space="preserve">Walchand College of engineering , Sangli , Maharashtra </t>
  </si>
  <si>
    <t xml:space="preserve">Dr. J.J. Magdum College Of Engineering - Jaysingpur , Maharashtra </t>
  </si>
  <si>
    <t>Autocad , Revit, MS Project,sketchup</t>
  </si>
  <si>
    <t>Shapoorji Pallonji and Company Private Limited  | Intern  | Pune  | Aug 2023 | May 2026 | 144 Weeks
Public Work Department (PWD ) Sangli  | Intern | Sangli | Jul 2022 | Aug 2022 | 5 Weeks</t>
  </si>
  <si>
    <t xml:space="preserve">Auto Cad 
Revit </t>
  </si>
  <si>
    <t>P26700092</t>
  </si>
  <si>
    <t>Kshiti</t>
  </si>
  <si>
    <t>Sudhakar</t>
  </si>
  <si>
    <t>Salunkhe</t>
  </si>
  <si>
    <t>Kshiti Sudhakar Salunkhe</t>
  </si>
  <si>
    <t>kshitisalunkhe2001@gmail.com</t>
  </si>
  <si>
    <t>P26700092@student.nicmar.ac.in</t>
  </si>
  <si>
    <t>11-Feb-2001</t>
  </si>
  <si>
    <t>Marathi, Hindi, English</t>
  </si>
  <si>
    <t>Playing Badminton,Carrom</t>
  </si>
  <si>
    <t>Sudhakar Parshuram Salunkhe</t>
  </si>
  <si>
    <t>Swati Sudhakar Salunkhe</t>
  </si>
  <si>
    <t>At/Post- Khambale, Tal- Vaibhavwadi, Dist- Sindhudurg</t>
  </si>
  <si>
    <t>Abhinav Vidhya Mandir English Medium School Sonali</t>
  </si>
  <si>
    <t>2016-Mar</t>
  </si>
  <si>
    <t>Government Polytechnic Mumbai</t>
  </si>
  <si>
    <t>A. P. Shah Institute of Technology, Thane</t>
  </si>
  <si>
    <t>TBC, Proest,Bluebeam revu, Autocad,MS Project</t>
  </si>
  <si>
    <t>Araco Engineering India Pvt ltd | Estimator and assistant Reviewer  | Thane | Oct 2023 | Jun 2026 | 2 Years, 8 Months, 7 Days | 6.7</t>
  </si>
  <si>
    <t>P26700093</t>
  </si>
  <si>
    <t>Harsh</t>
  </si>
  <si>
    <t>Paidlewar</t>
  </si>
  <si>
    <t>Harsh Vijay Paidlewar</t>
  </si>
  <si>
    <t>paidlewarharsh123@gmail.com</t>
  </si>
  <si>
    <t>P26700093@student.nicmar.ac.in</t>
  </si>
  <si>
    <t>08-Sep-2004</t>
  </si>
  <si>
    <t>gym,football,badminton,chess,carrom</t>
  </si>
  <si>
    <t>Vijay Paidlewar</t>
  </si>
  <si>
    <t>proprietor</t>
  </si>
  <si>
    <t>Jyothi</t>
  </si>
  <si>
    <t>housemaker</t>
  </si>
  <si>
    <t>234, gandhi nagar,Nagpur</t>
  </si>
  <si>
    <t>St. Xaivers high school</t>
  </si>
  <si>
    <t>Central board of secondary education</t>
  </si>
  <si>
    <t>Bhavan's B P V Mandir</t>
  </si>
  <si>
    <t>Rashtrasant Tukadoji Maharaj Nagpur university</t>
  </si>
  <si>
    <t>G H Raisoni college of engineering,Nagpur</t>
  </si>
  <si>
    <t>Autocad, Revit,Staadpro,MS project,Primavera,Excel</t>
  </si>
  <si>
    <t>Concrete Developers | Intern | Nagpur | Dec 2025 | May 2026 | 21 Weeks</t>
  </si>
  <si>
    <t>P26700094</t>
  </si>
  <si>
    <t>AKSHAY</t>
  </si>
  <si>
    <t>AJITH</t>
  </si>
  <si>
    <t>Akshay Ajith</t>
  </si>
  <si>
    <t>akshayajith223@gmail.com</t>
  </si>
  <si>
    <t>P26700094@student.nicmar.ac.in</t>
  </si>
  <si>
    <t>04-Jan-2003</t>
  </si>
  <si>
    <t>ENGLISH,MALAYALAM,HINDI</t>
  </si>
  <si>
    <t>DRAWING ,TRAVELS,PHOTOGRAPHY, FITNESS &amp; SPORTS</t>
  </si>
  <si>
    <t>AJITH KUMAR</t>
  </si>
  <si>
    <t>KAVITHA AJITH</t>
  </si>
  <si>
    <t>ACCOUNTANT</t>
  </si>
  <si>
    <t>ANUGRAHA HOUSE KUMBALAM P.O ERNAKULAM</t>
  </si>
  <si>
    <t>AL AMEEN PUBLIC SCHOOL CHANDIROOR</t>
  </si>
  <si>
    <t>CBSE/KERALA</t>
  </si>
  <si>
    <t>SNDP HSS UDAYAMPEROOR</t>
  </si>
  <si>
    <t>DHSE/KERALA</t>
  </si>
  <si>
    <t>SCMS SCHOOL OF ENGINEERING AND TECHNOLOGY</t>
  </si>
  <si>
    <t>AutoCAD,MS Office,MS Projects,Primavera,STAAD,Concrete Technology,QA/QC,MATERIAL TESTING,Site Execution</t>
  </si>
  <si>
    <t>VARMA HOMES  | JUNIOR ENGINEER | kochi | Jun 2024 | Dec 2025 | 1 Years, 6 Months, 19 Days | 2.28
SOBHA LTD | ENGINEER | kochi | Jan 2026 | Jun 2026 | 0 Years, 4 Months, 20 Days | 3.32</t>
  </si>
  <si>
    <t>18 month(s)</t>
  </si>
  <si>
    <t>RIVERTECH IT SOLUTIONS | TRAINEE | kochi | Jan 2022 | Jan 2022 | 0 Weeks</t>
  </si>
  <si>
    <t>P26700095</t>
  </si>
  <si>
    <t>Prajyot</t>
  </si>
  <si>
    <t>Dnyandev</t>
  </si>
  <si>
    <t>Sude</t>
  </si>
  <si>
    <t>Prajyot Dnyandev Sude</t>
  </si>
  <si>
    <t>prajyotsude@gmail.com</t>
  </si>
  <si>
    <t>P26700095@student.nicmar.ac.in</t>
  </si>
  <si>
    <t>08-Aug-2003</t>
  </si>
  <si>
    <t>Yoga,Music,Meaningful conversation</t>
  </si>
  <si>
    <t>Dnyandev Sude</t>
  </si>
  <si>
    <t>Contractor</t>
  </si>
  <si>
    <t>Bhagyashri Sude</t>
  </si>
  <si>
    <t>Malhar,infront of parth appartment,old MIDC road,mandade colony,latur</t>
  </si>
  <si>
    <t>Goldcrest High,Latur</t>
  </si>
  <si>
    <t xml:space="preserve">Council For The Indian School Certificate Examinations ,New Delhi </t>
  </si>
  <si>
    <t>2010-May</t>
  </si>
  <si>
    <t>Late Prayagbai Patil Jr.Collage Latur</t>
  </si>
  <si>
    <t>Maharashtra State Board of Secondary and Higher Secondary Education ,Pune</t>
  </si>
  <si>
    <t>AISSMS Collage Of Engineering ,Pune</t>
  </si>
  <si>
    <t>MS Project,MS Excel</t>
  </si>
  <si>
    <t>Millennium Engineers and Contractors PVT. LTD.  | Intern .  | Wellington,Pride World City, Charoli, Pune.  | Dec 2024 | Jan 2025 | 4 Weeks</t>
  </si>
  <si>
    <t>P26700096</t>
  </si>
  <si>
    <t>Mihir</t>
  </si>
  <si>
    <t>Mitesh</t>
  </si>
  <si>
    <t>Vora</t>
  </si>
  <si>
    <t>Mihir Mitesh Vora</t>
  </si>
  <si>
    <t>vora.mihir2003@gmail.com</t>
  </si>
  <si>
    <t>P26700096@student.nicmar.ac.in</t>
  </si>
  <si>
    <t>10-May-2003</t>
  </si>
  <si>
    <t>Basketball,chess,Listening music,Watching anime</t>
  </si>
  <si>
    <t xml:space="preserve">Mitesh </t>
  </si>
  <si>
    <t>Pallavi</t>
  </si>
  <si>
    <t>B-11, Nanddham Gokul Vihar township, Gunjan, Vapi</t>
  </si>
  <si>
    <t>Valsad</t>
  </si>
  <si>
    <t>St. Mary School</t>
  </si>
  <si>
    <t>GUJRAT SECONDARY &amp; HIGHER SECONDARY EDUCATION BOARD</t>
  </si>
  <si>
    <t>V A MGM AMIN AND VN SAVANI SCH KILLA PARDI</t>
  </si>
  <si>
    <t>Central Board Of Secondary Education</t>
  </si>
  <si>
    <t>Pandit Deendayal Energy University</t>
  </si>
  <si>
    <t>Pandit Deendayal Energy University, Gandhinagar, Gujarat</t>
  </si>
  <si>
    <t>Autocad, MS Project,Primavera,Revit</t>
  </si>
  <si>
    <t>Birla Estates | Assistant Manager | Worli | Aug 2024 | May 2026 | 1 Years, 9 Months, 6 Days | 8.5</t>
  </si>
  <si>
    <t>21 month(s)</t>
  </si>
  <si>
    <t>Patwa Associates | Intern | Ahmedabad  | Jan 2024 | Jun 2024 | 20 Weeks
Sangam Engineers  | Intern | Vapi | May 2023 | Jun 2023 | 5 Weeks</t>
  </si>
  <si>
    <t>P26700097</t>
  </si>
  <si>
    <t>ANILKUMAR</t>
  </si>
  <si>
    <t>MANDA</t>
  </si>
  <si>
    <t>Anilkumar Manda</t>
  </si>
  <si>
    <t>anilreddymanda129@gmail.com</t>
  </si>
  <si>
    <t>P26700097@student.nicmar.ac.in</t>
  </si>
  <si>
    <t>05-Jul-2004</t>
  </si>
  <si>
    <t>HINDI,TAMIL,TELUGU,ENGLISH</t>
  </si>
  <si>
    <t>PLAYING BATMINTAN,RUNNING</t>
  </si>
  <si>
    <t>MANDA ANKIREDDY</t>
  </si>
  <si>
    <t>BUSSINESS</t>
  </si>
  <si>
    <t>MANDA KRISHNA KUMARI</t>
  </si>
  <si>
    <t>SHOPKEEPER</t>
  </si>
  <si>
    <t>S/O MANDA ANKIREDDY
5/3/24
BOMMUVARISTREET
NALLAGONDLA
NELLORE
ANDHRAPRADHESH
524228
8328292571</t>
  </si>
  <si>
    <t>Nellore</t>
  </si>
  <si>
    <t>RAVINDHRABHARATHI HIGH SCHOOL</t>
  </si>
  <si>
    <t>ANDHRA BOARD,NELLORE</t>
  </si>
  <si>
    <t>SRI CHAITHANYA JUNIOUR COLLEGE</t>
  </si>
  <si>
    <t>JAWAHARLAL NEHRU TECHNOLOGICAL UNIVERSITY ANANTHAPUR</t>
  </si>
  <si>
    <t>N.B.K.R.INSTITUTE OF SCIENCE AND TECHNOLOGY</t>
  </si>
  <si>
    <t>AutoCAD, MS Office, MS Project, Primavera</t>
  </si>
  <si>
    <t>P26700098</t>
  </si>
  <si>
    <t xml:space="preserve">Katikadala Dheeraj </t>
  </si>
  <si>
    <t>Das</t>
  </si>
  <si>
    <t>Katikadala Dheeraj  Das</t>
  </si>
  <si>
    <t>dheerajkatikadala9@gmail.com</t>
  </si>
  <si>
    <t>P26700098@student.nicmar.ac.in</t>
  </si>
  <si>
    <t>22-Aug-2005</t>
  </si>
  <si>
    <t>Playing Cricket,Travelling,Listening Music</t>
  </si>
  <si>
    <t>Katikadala Rambabu</t>
  </si>
  <si>
    <t>Katikadala Swarna Kumari</t>
  </si>
  <si>
    <t>1-33, Pathaladibba , Uppalaguptam ,Bheemanapalli, Dr.B.R.Ambedkar konaseema District</t>
  </si>
  <si>
    <t>Konaseema</t>
  </si>
  <si>
    <t>Z P High School</t>
  </si>
  <si>
    <t>Board of Secondary Education/Gollavilli</t>
  </si>
  <si>
    <t>G.M.R Poltechnic/Yetapaka</t>
  </si>
  <si>
    <t xml:space="preserve">Acharya Nagarjuna University </t>
  </si>
  <si>
    <t>University of Engineering and Technology</t>
  </si>
  <si>
    <t>Autocad,Staad Pro</t>
  </si>
  <si>
    <t>Simfy Infracon Pvt Ltd | Interior Site Engineer | Hyderabad | Jan 2026 | Apr 2026 | 15 Weeks
Sunshine Infra Pvt Ltd | Site Engineer | Hyderabad | May 2024 | Jun 2024 | 7 Weeks</t>
  </si>
  <si>
    <t>P26700099</t>
  </si>
  <si>
    <t>Christina</t>
  </si>
  <si>
    <t>Elangbam</t>
  </si>
  <si>
    <t>Christina Elangbam</t>
  </si>
  <si>
    <t>christy65004@gmail.com</t>
  </si>
  <si>
    <t>P26700099@student.nicmar.ac.in</t>
  </si>
  <si>
    <t>06-May-2004</t>
  </si>
  <si>
    <t>Hindi, English, Meitei</t>
  </si>
  <si>
    <t>Music, Writing, Singing, Badmiton</t>
  </si>
  <si>
    <t>Elangbam Charles Singh</t>
  </si>
  <si>
    <t xml:space="preserve">Retired, Medical Store Manager </t>
  </si>
  <si>
    <t>Kalpana Soram</t>
  </si>
  <si>
    <t>Deputy Inspetor of Schools</t>
  </si>
  <si>
    <t>Bamon Kampu, Maiyai Leikai, Imphal East, Manipur</t>
  </si>
  <si>
    <t>Imphal East</t>
  </si>
  <si>
    <t>Manipur</t>
  </si>
  <si>
    <t>Kendriya Vidyalaya, Lamphelpat Imphal</t>
  </si>
  <si>
    <t>CBSE, Manipur</t>
  </si>
  <si>
    <t>Vellore Institute of Technology</t>
  </si>
  <si>
    <t>Vellore Institute of Technology, Chennai , Tamil Nadu</t>
  </si>
  <si>
    <t>AutoCAD, MS Project, Revit, StaadPro</t>
  </si>
  <si>
    <t>P26700100</t>
  </si>
  <si>
    <t>Prafull</t>
  </si>
  <si>
    <t>Bhishamdas</t>
  </si>
  <si>
    <t>Vaishnav</t>
  </si>
  <si>
    <t>Prafull Bhishamdas Vaishnav</t>
  </si>
  <si>
    <t>prafull.vaishnav1602@gmail.com</t>
  </si>
  <si>
    <t>P26700100@student.nicmar.ac.in</t>
  </si>
  <si>
    <t>16-Feb-2002</t>
  </si>
  <si>
    <t>Singing,Baskeball,Karate,Sketching</t>
  </si>
  <si>
    <t>Bhishamdas Vaishnav</t>
  </si>
  <si>
    <t>Entrepreneur</t>
  </si>
  <si>
    <t>Usha Vaishnav</t>
  </si>
  <si>
    <t>RAM Mandir Waroda, Opposite to Mankar College,
Ramji Nagri, Kalmeshwar</t>
  </si>
  <si>
    <t>Municipal High School &amp; Junior College</t>
  </si>
  <si>
    <t>MSBSHSE (Nagpur/Maharashtra)</t>
  </si>
  <si>
    <t>Dr. Babasaheb Ambedkar Technological University, Lonare</t>
  </si>
  <si>
    <t>J D College of Engineering and Management, Nagpur</t>
  </si>
  <si>
    <t>AutoCAD,Revit,Bluebeam,MS Project,BIM</t>
  </si>
  <si>
    <t>MAE Consultants | Project Assistant | Remote | May 2025 | Nov 2025 | 0 Years, 6 Months, 1 Days | 6
Pinaka Construction Solutions LLC | Project Assistant | Remote | Aug 2023 | Apr 2025 | 1 Years, 8 Months, 23 Days | 2.4</t>
  </si>
  <si>
    <t>Revit Trainiing
Revit MEP Fire Protection
AutoCAD
BIM
Paper Presentation Brainwaves
Project Management
Revit Architecture
Revit Structures
Revit MEP
Project Management Essential
STAAD Pro
Developing Soft Skills and Personality-NPTEL</t>
  </si>
  <si>
    <t>P26700101</t>
  </si>
  <si>
    <t xml:space="preserve">Golajana </t>
  </si>
  <si>
    <t>Gowtham</t>
  </si>
  <si>
    <t>Golajana  Gowtham</t>
  </si>
  <si>
    <t>gowthamgolajana45@gmail.com</t>
  </si>
  <si>
    <t>P26700101@student.nicmar.ac.in</t>
  </si>
  <si>
    <t>26-Jul-2002</t>
  </si>
  <si>
    <t>GYM,Playing sports,travelling,Music</t>
  </si>
  <si>
    <t>Golajana Ramaguruvu</t>
  </si>
  <si>
    <t>cultivation</t>
  </si>
  <si>
    <t>Golajana Saroja</t>
  </si>
  <si>
    <t>office subordinate</t>
  </si>
  <si>
    <t>10-5/3-6,hukumpeta,bukka street,vizianagaram,535002</t>
  </si>
  <si>
    <t>Vizianagaram</t>
  </si>
  <si>
    <t>St.josephs english medium high school</t>
  </si>
  <si>
    <t>Board of secondary education Andhra Pradesh</t>
  </si>
  <si>
    <t>Narayana junior collage</t>
  </si>
  <si>
    <t>Board of intermediate education Andhrapradesh</t>
  </si>
  <si>
    <t>JNTUK,kakinada</t>
  </si>
  <si>
    <t>GMR institute of Technology</t>
  </si>
  <si>
    <t>Auto CAD,MS office,MSP,Revit</t>
  </si>
  <si>
    <t>KMV projects ltd | Assistant Engineer | Belagavi,karnataka | Jun 2024 | Feb 2026 | 1 Years, 8 Months, 11 Days | 4.2</t>
  </si>
  <si>
    <t>National hinghways Authority of india | intern | Vishakapatnam | Nov 2023 | Feb 2024 | 11 Weeks</t>
  </si>
  <si>
    <t>P26700102</t>
  </si>
  <si>
    <t>Saloni</t>
  </si>
  <si>
    <t xml:space="preserve">Ramgopal </t>
  </si>
  <si>
    <t>Khobragade</t>
  </si>
  <si>
    <t>Saloni Ramgopal  Khobragade</t>
  </si>
  <si>
    <t>salonikhobragade52@gmail.com</t>
  </si>
  <si>
    <t>P26700102@student.nicmar.ac.in</t>
  </si>
  <si>
    <t>09-Sep-2003</t>
  </si>
  <si>
    <t>Listening to music,Reading,Playing sports,participating in social/community activities</t>
  </si>
  <si>
    <t>Professor</t>
  </si>
  <si>
    <t>Darshana</t>
  </si>
  <si>
    <t xml:space="preserve">At post, k.k nagar Shitalwadi, Ramtek </t>
  </si>
  <si>
    <t>Reliance foundation school, Mouda</t>
  </si>
  <si>
    <t>Central Board of secondary education</t>
  </si>
  <si>
    <t>06.86</t>
  </si>
  <si>
    <t>Samarth junior college of science, Ramtek</t>
  </si>
  <si>
    <t>Maharashtra state board of education</t>
  </si>
  <si>
    <t>Rashtrasant tukdoji maharaj nagpur university</t>
  </si>
  <si>
    <t>Kavikulguru Institute of technology and science, Ramtek</t>
  </si>
  <si>
    <t>AutoCAD, MS Project, MS Office (Excel, Word, PowerPoint), Basic Civil Engineering Software</t>
  </si>
  <si>
    <t>A.S. Iyer construction pvt.ltd | Graduate engineer traniee | Nagpur | May 2024 | May 2024 | 1 Weeks</t>
  </si>
  <si>
    <t>P26700103</t>
  </si>
  <si>
    <t>Desai</t>
  </si>
  <si>
    <t>Rahul Anil Desai</t>
  </si>
  <si>
    <t>rahulanildesai0615@gmail.com</t>
  </si>
  <si>
    <t>P26700103@student.nicmar.ac.in</t>
  </si>
  <si>
    <t>15-Feb-2000</t>
  </si>
  <si>
    <t>Reading,Sports,Music</t>
  </si>
  <si>
    <t>Anil Krishnarao Desai</t>
  </si>
  <si>
    <t>Sanjivani</t>
  </si>
  <si>
    <t>A/P - Kadgaon, Desai Galli, Taluka - Bhudargad</t>
  </si>
  <si>
    <t>Kumar Bhavan Kadgaon</t>
  </si>
  <si>
    <t>Diploma in Civil and Rural Engineering</t>
  </si>
  <si>
    <t>Institute of Civil and Rural Engineering, Gargoti</t>
  </si>
  <si>
    <t>Tatyasaheb Kore Institute of Engineering and Technology, Warananagar</t>
  </si>
  <si>
    <t>Microsoft Excel (Advanced), AutoCAD, MS Project, Cost Estimation &amp; BOQ, Rate Analysis (DSR/SSR), DPR &amp; TS Estimates, Tender Support, Post-Contract &amp; Variations, Risk-Adjusted Costing, Stakeholder Management</t>
  </si>
  <si>
    <t>Aakar Abhinav Consultants Pvt. Ltd.  | Executive - Estimation | Navi Mumbai | Nov 2021 | May 2023 | 1 Years, 5 Months, 20 Days | 2.16
Yash Engineering Consultants Pvt. Ltd. | Engineer Quantity Estimation | Navi Mumbai | May 2023 | Jul 2026 | 3 Years, 1 Months, 18 Days | 6.25</t>
  </si>
  <si>
    <t>55 month(s)</t>
  </si>
  <si>
    <t>AKSHAY BUILDING INNOVATION, KADGAON | Site Engineering Trainee | Kadgaon | Jul 2020 | Aug 2020 | 5 Weeks</t>
  </si>
  <si>
    <t>P26700104</t>
  </si>
  <si>
    <t>KANTE</t>
  </si>
  <si>
    <t>JASWANTH</t>
  </si>
  <si>
    <t>Kante Jaswanth</t>
  </si>
  <si>
    <t>jaswanthkante@gmail.com</t>
  </si>
  <si>
    <t>P26700104@student.nicmar.ac.in</t>
  </si>
  <si>
    <t>11-Nov-2002</t>
  </si>
  <si>
    <t>TELUGU,HINDI,ENGLISH</t>
  </si>
  <si>
    <t>READING,LIESTING MUSIC,TRAVELLING,BATMINTON</t>
  </si>
  <si>
    <t>KANTE RAVINDRA KUMAR</t>
  </si>
  <si>
    <t>BUSINESSMAN</t>
  </si>
  <si>
    <t>KANTE SRI DEVI</t>
  </si>
  <si>
    <t>HOMEMAKER</t>
  </si>
  <si>
    <t>KRISHNA KALYANI NAGAR, MANDAPETA, EAST GODAVARI,ANDHRA PRADESH,533308</t>
  </si>
  <si>
    <t>East Godavari</t>
  </si>
  <si>
    <t>SRI ANNAPURNA (EM) SCHOOL</t>
  </si>
  <si>
    <t>BOARD OF SECONDARY EDUCATION, ANDHRA PRADESH</t>
  </si>
  <si>
    <t>MPS JUNIOR COLLEGE</t>
  </si>
  <si>
    <t>BOARD OF INTERMEDIATE EDUCATION, ANDHRA PRADESH</t>
  </si>
  <si>
    <t>Jawaharlal Nehru Technological University Kakinada</t>
  </si>
  <si>
    <t>SAGI RAMA KRISHNAM RAJU ENGINEERING COLLEGE, ANDHRA PRADESH</t>
  </si>
  <si>
    <t>AUTOCAD, REVIT,MS OFFICE,MS PROJECT</t>
  </si>
  <si>
    <t>NCC LIMITED | QUANTITY SURVEYOR | NAVI MUMBAI | May 2024 | Jul 2026 | 2 Years, 1 Months, 19 Days | 3.2</t>
  </si>
  <si>
    <t>UNNAT BHARAT ABHIYAN | Research Intern | Bhimavaram | Jun 2023 | Jul 2023 | 8 Weeks
ASCENT CS GLOBAL | Design Engineer | Hyderabad (Hybrid) | Jul 2022 | Sep 2022 | 8 Weeks</t>
  </si>
  <si>
    <t>Visualisation of Sub Soil Data for Bhimavaram Ragion 
Cerificate of appriciation by Ultra tech 
Construction Planning
IEI Student Body Member
Third Place in poster presentation 
Third place in Be lite and strong in Aditya Engineering College
Second price in Canoe at VIT, Bhimavaram
First place in Poster Presentation in SRKR Engineering College</t>
  </si>
  <si>
    <t>P26700105</t>
  </si>
  <si>
    <t>Diksha</t>
  </si>
  <si>
    <t>Aggarwal</t>
  </si>
  <si>
    <t>Diksha Aggarwal</t>
  </si>
  <si>
    <t>dikshaagg98@gmail.com</t>
  </si>
  <si>
    <t>P26700105@student.nicmar.ac.in</t>
  </si>
  <si>
    <t>12-Sep-2003</t>
  </si>
  <si>
    <t>Hindi, English,French</t>
  </si>
  <si>
    <t>Dance, Reading, Management</t>
  </si>
  <si>
    <t>Sanjeev Aggarwal</t>
  </si>
  <si>
    <t>Bhawna Aggarwal</t>
  </si>
  <si>
    <t>HouseWife</t>
  </si>
  <si>
    <t>A-8 Surya Nagar Ghaziabad Uttar Pradesh-201011</t>
  </si>
  <si>
    <t>Ghaziabad</t>
  </si>
  <si>
    <t>SNEH International School</t>
  </si>
  <si>
    <t>CBSE Board, New Delhi</t>
  </si>
  <si>
    <t>MBS College</t>
  </si>
  <si>
    <t>AutoCAD, MS Office, MS Project,Revit, BIM,Navisworks,Cloud 360</t>
  </si>
  <si>
    <t>Bobby Mukherjii Architects | Architectural Intern | New Delhi | Jul 2025 | Nov 2025 | 16 Weeks</t>
  </si>
  <si>
    <t>BIM Professional Course</t>
  </si>
  <si>
    <t>P26700106</t>
  </si>
  <si>
    <t>NITIN</t>
  </si>
  <si>
    <t>Nitin Yadav</t>
  </si>
  <si>
    <t>yadav971.nitin@gmail.com</t>
  </si>
  <si>
    <t>P26700106@student.nicmar.ac.in</t>
  </si>
  <si>
    <t>09-Jul-1997</t>
  </si>
  <si>
    <t>Hindi, English,Haryanvi</t>
  </si>
  <si>
    <t>Music,Basketball,Sketching</t>
  </si>
  <si>
    <t>Gauri Shankar</t>
  </si>
  <si>
    <t>Central Government</t>
  </si>
  <si>
    <t>Neelam Yadav</t>
  </si>
  <si>
    <t>A-2/16 Type 3 
Police Colony,
Pitampura,New Delhi</t>
  </si>
  <si>
    <t>North West Delhi</t>
  </si>
  <si>
    <t>KIIT World School</t>
  </si>
  <si>
    <t>2012-May</t>
  </si>
  <si>
    <t>Guru Nanak Public School</t>
  </si>
  <si>
    <t>Maharishi Dayanand University</t>
  </si>
  <si>
    <t>Echelon Institute of Technology/ Faridabad Haryana</t>
  </si>
  <si>
    <t>AutoCAD,MS Office</t>
  </si>
  <si>
    <t>Group Surya | Billing Intern | Pune | Dec 2024 | Jul 2026 | 1 Years, 6 Months, 17 Days | 4.19
Agami | Product Engineer | Mumbai | Jan 2022 | Jul 2023 | 1 Years, 6 Months, 16 Days | 3.8</t>
  </si>
  <si>
    <t>Larsen &amp; Toubro (L&amp;T) – Prestige Residence Project | Site Engineer Intern | Bangalore | Feb 2018 | Jun 2018 | 19 Weeks
MBL Infrastructure Ltd. – Delhi Metro Rail Corporation (Phase IV) | Site Engineer Intern | Delhi | Jul 2016 | Aug 2018 | 110 Weeks
The 7th Battalion, National Disaster Response Force (NDRF) | Site Intern | Punjab | Jul 2017 | Aug 2018 | 58 Weeks</t>
  </si>
  <si>
    <t>Autodesk AutoCAD
Diploma in AutoCAD
Staad Pro</t>
  </si>
  <si>
    <t>P26700107</t>
  </si>
  <si>
    <t>ANNA</t>
  </si>
  <si>
    <t>MARIA</t>
  </si>
  <si>
    <t>JOY</t>
  </si>
  <si>
    <t>Anna Maria Joy</t>
  </si>
  <si>
    <t>annamaria522004@gmail.com</t>
  </si>
  <si>
    <t>P26700107@student.nicmar.ac.in</t>
  </si>
  <si>
    <t>05-Feb-2004</t>
  </si>
  <si>
    <t>ENGLISH,MALAYALAM,TAMIL</t>
  </si>
  <si>
    <t>SPORTS, ART,JOURNALLING ,VOLUNTEERING</t>
  </si>
  <si>
    <t>JOY PAUL</t>
  </si>
  <si>
    <t>SUPERVISOR</t>
  </si>
  <si>
    <t>SIJI JOSEPH</t>
  </si>
  <si>
    <t>TAILOR</t>
  </si>
  <si>
    <t>PUTHUSSERY HOUSE CHERAI P.O, ERNAKULAM , KERALA</t>
  </si>
  <si>
    <t>ST AUGUSTINES GHSS KUZHUPPILLY</t>
  </si>
  <si>
    <t>GOVERNMENT OF KERALA</t>
  </si>
  <si>
    <t>SAHODARAN MEMORIAL H.S.S CHERAI</t>
  </si>
  <si>
    <t xml:space="preserve">APJ ABDUL KALAM TECHNOLOGICAL UNIVERSITY </t>
  </si>
  <si>
    <t>RAJIV GANDHI INSTITUTE OF TECHNOLOGY KOTTAYAM</t>
  </si>
  <si>
    <t>2025-Apr</t>
  </si>
  <si>
    <t xml:space="preserve">MS office , MS project, </t>
  </si>
  <si>
    <t>AZIRA STRUCTURES | PROJECT COORDINATOR | KERALA | Jan 2026 | Jun 2026 | 25 Weeks</t>
  </si>
  <si>
    <t>P26700108</t>
  </si>
  <si>
    <t>Soni</t>
  </si>
  <si>
    <t>Krishna Soni</t>
  </si>
  <si>
    <t>krishna.krishnasoni123@gmail.com</t>
  </si>
  <si>
    <t>P26700108@student.nicmar.ac.in</t>
  </si>
  <si>
    <t>18-Feb-2003</t>
  </si>
  <si>
    <t>Reading, Exploring</t>
  </si>
  <si>
    <t>Shrawan Kumar Soni</t>
  </si>
  <si>
    <t>Rinku Soni</t>
  </si>
  <si>
    <t>8 B.F.F., RIGHT SIDE, SHIVPURI EXTENSION, CHANDER NAGAR, KRISHNA NAGAR, EAST DELHI - 110051</t>
  </si>
  <si>
    <t>East Delhi</t>
  </si>
  <si>
    <t>National Victor Public School</t>
  </si>
  <si>
    <t>AutoCAD, MS Office,BIM,Revit,Navisworks</t>
  </si>
  <si>
    <t>ARCOP Associates | Architectural Intern | New Delhi | Jul 2025 | Nov 2025 | 18 Weeks</t>
  </si>
  <si>
    <t>P26700109</t>
  </si>
  <si>
    <t>Dhanashree</t>
  </si>
  <si>
    <t>Sudhir</t>
  </si>
  <si>
    <t>Mandaokar</t>
  </si>
  <si>
    <t>Dhanashree Sudhir Mandaokar</t>
  </si>
  <si>
    <t>P26700109@student.nicmar.ac.in</t>
  </si>
  <si>
    <t>19-Aug-2002</t>
  </si>
  <si>
    <t>English,Marathi, Hindi</t>
  </si>
  <si>
    <t>Singing,Dancing</t>
  </si>
  <si>
    <t>Sudhir Mandaokar</t>
  </si>
  <si>
    <t>Business Man</t>
  </si>
  <si>
    <t>Vandana Mandaokar</t>
  </si>
  <si>
    <t>subhash road ganeshpeth nagpur</t>
  </si>
  <si>
    <t>Somalwar High School Ramdaspeth, Nagpur</t>
  </si>
  <si>
    <t>Secondary School Certificate</t>
  </si>
  <si>
    <t>Somalwar Junior College Ramdaspeth, Nagpur</t>
  </si>
  <si>
    <t xml:space="preserve"> Higher Secondary Certificate</t>
  </si>
  <si>
    <t>Priyadarshini Institute of Architectural Design and Studies</t>
  </si>
  <si>
    <t>AutoCad,Skecthup,lumion,revit,msp,primavera,bexel,naviswork,dynamo,grasshopper,rhino</t>
  </si>
  <si>
    <t>Galactic Group  | BIM Architect | Nagpur | Jan 2026 | May 2026 | 0 Years, 4 Months, 30 Days | 2</t>
  </si>
  <si>
    <t>Nagpur Smart and Sustainable Corporation Development Limited | Architectural Intern | Nagpur | Dec 2023 | Apr 2024 | 17 Weeks
Technostructruct Academy | BIM Architect | Nagpur | May 2025 | Dec 2025 | 31 Weeks</t>
  </si>
  <si>
    <t>BIM-Ready Architecture Advanced
Bexel Manager Certification exam</t>
  </si>
  <si>
    <t>P26700110</t>
  </si>
  <si>
    <t>Priya</t>
  </si>
  <si>
    <t>Ranapratap</t>
  </si>
  <si>
    <t>Chavan</t>
  </si>
  <si>
    <t>Priya Ranapratap Chavan</t>
  </si>
  <si>
    <t>P26700110@student.nicmar.ac.in</t>
  </si>
  <si>
    <t>26-Feb-2001</t>
  </si>
  <si>
    <t>Reading, Music, Painting, Sports,Trekking</t>
  </si>
  <si>
    <t>Maharashtra Police</t>
  </si>
  <si>
    <t>Soniya</t>
  </si>
  <si>
    <t>403/'A' WING, RAMDAS APT., SURYANAGAR, VITAWA, KALWA</t>
  </si>
  <si>
    <t>SMT. Sushiladevi Deshmukh Vidyalaya, Airoli, Navi Mumbai, Maharashtra</t>
  </si>
  <si>
    <t>Vidya Prasarak Mandal’s B. N. Bandodkar College of Science, Thane, Maharashtra</t>
  </si>
  <si>
    <t>Dr. D. Y. Patil College of Architecture, Nerul, Navi Mumbai, Maharashtra</t>
  </si>
  <si>
    <t>MS Office, Autocad, MS Project, Photoshop, Sketchup, Lumion, D5 Render,Canva,Revit</t>
  </si>
  <si>
    <t xml:space="preserve">Nexstep Consultant | Architect | Thane, Mumbai | Jun 2024 | Jun 2026 | 2 Years, 0 Months, 27 Days | 3 </t>
  </si>
  <si>
    <t>Rajeev Taishete &amp; Associates, Dombivli | Trainee Architect | Thane | Nov 2021 | Apr 2022 | 20 Weeks</t>
  </si>
  <si>
    <t>P26700111</t>
  </si>
  <si>
    <t>B P</t>
  </si>
  <si>
    <t>LIKHIT</t>
  </si>
  <si>
    <t>B P Likhit</t>
  </si>
  <si>
    <t>bplikhit@gmail.com</t>
  </si>
  <si>
    <t>P26700111@student.nicmar.ac.in</t>
  </si>
  <si>
    <t>11-Aug-2001</t>
  </si>
  <si>
    <t>English,Kannada,Hindi,Telugu,tamil</t>
  </si>
  <si>
    <t>Sports,Reading,Travelling</t>
  </si>
  <si>
    <t>B V PARAMESHWARA</t>
  </si>
  <si>
    <t>Engineer</t>
  </si>
  <si>
    <t>TRIVENI S</t>
  </si>
  <si>
    <t>2, Pushpagiri  Nilaya, 11th cross, 8th c main, sree ananthnagar phase 1, E city post, Bengaluru 560100</t>
  </si>
  <si>
    <t>JSS PUBLIC SCHOOL</t>
  </si>
  <si>
    <t>Central Board of Secondary Education (CBSE), New Delhi</t>
  </si>
  <si>
    <t>STJ PU COLLEGE</t>
  </si>
  <si>
    <t>Department of Pre University Education, Karnataka</t>
  </si>
  <si>
    <t>Visvesvaraya Technological University</t>
  </si>
  <si>
    <t>Bangalore Institute of Technology</t>
  </si>
  <si>
    <t>MS Office, AutoCAD,Revit 3D, Civil 3D</t>
  </si>
  <si>
    <t>Chandrika Constructions | Project Engineer | Bangalore | Jun 2023 | Dec 2023 | 0 Years, 6 Months, 14 Days | 1.8
Assetz Property Group | Engineer - QS | Bangalore | Dec 2023 | Jun 2026 | 2 Years, 5 Months, 17 Days | 4.71</t>
  </si>
  <si>
    <t>36 month(s)</t>
  </si>
  <si>
    <t>L &amp; T Construction | Intern | Bangalore | Aug 2022 | Sep 2022 | 3 Weeks</t>
  </si>
  <si>
    <t>Projects Cost Management, Estimating, Budgeting and Control.</t>
  </si>
  <si>
    <t>P26700112</t>
  </si>
  <si>
    <t>Jayachandra</t>
  </si>
  <si>
    <t>Jayachandra S</t>
  </si>
  <si>
    <t>P26700112@student.nicmar.ac.in</t>
  </si>
  <si>
    <t>07-Jul-2001</t>
  </si>
  <si>
    <t>Hindi,Engligh,telugu,kannada</t>
  </si>
  <si>
    <t>Lisenting to music, Working out, Swimming</t>
  </si>
  <si>
    <t>S Ravi kumar</t>
  </si>
  <si>
    <t>S Pushpavali Sailaja</t>
  </si>
  <si>
    <t>R-1/18, Vidyanagar, JSW Township, Toranagallu, Bellary</t>
  </si>
  <si>
    <t>Bellary</t>
  </si>
  <si>
    <t>JINDAL VIDYA MANDIR</t>
  </si>
  <si>
    <t>CENTRAL BOARD OF SECONDARY EDUCATION KARNATAKA</t>
  </si>
  <si>
    <t>SRI CHAITANAYA PU COLLEGE</t>
  </si>
  <si>
    <t>Department of Pre- University Karnataka</t>
  </si>
  <si>
    <t>AMRITA VISHWA VIDYAPEETHAM</t>
  </si>
  <si>
    <t>AMRITA SCHOOL OF ENGINEERING</t>
  </si>
  <si>
    <t>AutoCAD, MS Project, Primavera,MS Word,MS Excel</t>
  </si>
  <si>
    <t>Kalpataru Projects International Limited  | BBS Engineer | Hyderabad  | Apr 2024 | Jun 2026 | 2 Years, 2 Months, 15 Days | 5.34</t>
  </si>
  <si>
    <t>JSW Steel Limited  | Internship trainee | Bellary | Jun 2022 | Jul 2022 | 4 Weeks
JSW Steel Limited  | Trainee engineer  | Bellary | Jul 2023 | Mar 2024 | 35 Weeks</t>
  </si>
  <si>
    <t>P26700113</t>
  </si>
  <si>
    <t>Salil</t>
  </si>
  <si>
    <t>Yogesh</t>
  </si>
  <si>
    <t>Karmarkar</t>
  </si>
  <si>
    <t>Salil Yogesh Karmarkar</t>
  </si>
  <si>
    <t>karmarkarsalil3@gmail.com</t>
  </si>
  <si>
    <t>P26700113@student.nicmar.ac.in</t>
  </si>
  <si>
    <t>03-Nov-2003</t>
  </si>
  <si>
    <t>Marathi,Hindi,English,Japanese</t>
  </si>
  <si>
    <t>Playing guitar,Writing small quotes</t>
  </si>
  <si>
    <t>Yogesh Karmarkar</t>
  </si>
  <si>
    <t>Private Service</t>
  </si>
  <si>
    <t>Sonali Karmarkar</t>
  </si>
  <si>
    <t>Plot.no.139, Mangaldeep karmarkar's, Shivaji Nagar, Nagpur</t>
  </si>
  <si>
    <t>Lt.Col.Paranjape Memorial Scool</t>
  </si>
  <si>
    <t>Maharashtra state board of secondary and higher secondary education</t>
  </si>
  <si>
    <t>Government Polytechnic, Nagpur, Maharashtra</t>
  </si>
  <si>
    <t>Rashtrasant tukadoji maharaj nagpur university</t>
  </si>
  <si>
    <t>Yeshwantrao chavan college of engineering, Nagpur, Maharashtra</t>
  </si>
  <si>
    <t>Autocad,Revit architechture,MS Office,MS Project</t>
  </si>
  <si>
    <t>Attentive.Ai | Trainee Estimator | Remote | Jun 2025 | May 2026 | 0 Years, 11 Months, 22 Days | 3.34</t>
  </si>
  <si>
    <t>11 month(s)</t>
  </si>
  <si>
    <t>Concrete Developers | Intern | Nagpur | Oct 2022 | Nov 2022 | 4 Weeks
Attentive.Ai | Intern estimator | Remote | Mar 2025 | Jun 2025 | 12 Weeks</t>
  </si>
  <si>
    <t>Coursera
Civil Software</t>
  </si>
  <si>
    <t>P26700114</t>
  </si>
  <si>
    <t>Zope</t>
  </si>
  <si>
    <t>Maithilee</t>
  </si>
  <si>
    <t>Tushar</t>
  </si>
  <si>
    <t>Zope Maithilee Tushar</t>
  </si>
  <si>
    <t>zopemaithilee13@gmail.com</t>
  </si>
  <si>
    <t>P26700114@student.nicmar.ac.in</t>
  </si>
  <si>
    <t>27-Aug-2003</t>
  </si>
  <si>
    <t>English,hindi,Marathi</t>
  </si>
  <si>
    <t>Travelling and Listening Music</t>
  </si>
  <si>
    <t>Tushar Dnyandev Zope</t>
  </si>
  <si>
    <t>Dhiroja Tushar Zope</t>
  </si>
  <si>
    <t>At. Post Padalse Tal. Yawal</t>
  </si>
  <si>
    <t>Jalgaon</t>
  </si>
  <si>
    <t>K. Narkhede Vidyalaya Bhusawal</t>
  </si>
  <si>
    <t>Maharashtra State Board of secondary and Higher Secondary Education, pune</t>
  </si>
  <si>
    <t>Government Polytechnic Jalgaon</t>
  </si>
  <si>
    <t>JSPM Rajarshi Shahu College of Engineering</t>
  </si>
  <si>
    <t>AutoCAD,MS Project,Primavaera,MS Office</t>
  </si>
  <si>
    <t>Godrej Properties Ltd. | Senior Officer- Civil | Pune | Jun 2025 | Jun 2026 | 1 Years, 0 Months, 11 Days | 2.69</t>
  </si>
  <si>
    <t>Godrej properties Ltd  | Senior Officer - Civil | Pune | Jun 2024 | Jun 2025 | 52 Weeks</t>
  </si>
  <si>
    <t>P26700115</t>
  </si>
  <si>
    <t>Vishwaksena</t>
  </si>
  <si>
    <t>D</t>
  </si>
  <si>
    <t>Vishwaksena D</t>
  </si>
  <si>
    <t>dvishwaksena02@gmail.com</t>
  </si>
  <si>
    <t>P26700115@student.nicmar.ac.in</t>
  </si>
  <si>
    <t>10-Dec-2002</t>
  </si>
  <si>
    <t xml:space="preserve">English,Tamil </t>
  </si>
  <si>
    <t>music, videograpghy, photography, design, Bike Rides, Content Creation,Reading</t>
  </si>
  <si>
    <t>Dhinesh R</t>
  </si>
  <si>
    <t>Project Manager</t>
  </si>
  <si>
    <t>Bhuvaneswari</t>
  </si>
  <si>
    <t>4/14,Norton 2nd street,Raja Annamalaipuram, Chennai, Tamilnadu - 600028</t>
  </si>
  <si>
    <t>SIR SIVASWAMI KALALAYA S S SCH MYLAPORE CHENNAI</t>
  </si>
  <si>
    <t>CENTRAL BOARD OF SECOUNDARY EDUCATION</t>
  </si>
  <si>
    <t>SIR SIVASWAMI KALALAYA HR SEC SCHOOL</t>
  </si>
  <si>
    <t>STATE BOARD OF SCHOOL EXAMINATIONS, TAMILNADU</t>
  </si>
  <si>
    <t>SRM UNIVERSITY</t>
  </si>
  <si>
    <t>SRM INSTITUTE OF SCIENCE AND TECHNOLOGY, CHENNAI</t>
  </si>
  <si>
    <t>AutoCad, Revit,Sektchup, Lumion, Microsoft Office, MSP( Microsoft Projects),Rhinoceros 3D, Photoshop, D5 Render</t>
  </si>
  <si>
    <t>Antan’s constructions Pvt.Ltd | Junior Architect  | Chennai  | Jun 2025 | Jun 2026 | 1 Years, 0 Months, 7 Days | 2.16</t>
  </si>
  <si>
    <t>WARD FOUR Consulting Pvt. Ltd | Architectural Intern | Bangalore | Jul 2024 | Nov 2024 | 17 Weeks</t>
  </si>
  <si>
    <t>BIM With Revit &amp; AI</t>
  </si>
  <si>
    <t>P26700116</t>
  </si>
  <si>
    <t xml:space="preserve">Aleena Mariya </t>
  </si>
  <si>
    <t>Mariya</t>
  </si>
  <si>
    <t>Jojo</t>
  </si>
  <si>
    <t>Aleena Mariya  Mariya Jojo</t>
  </si>
  <si>
    <t>aleenamariyajojo@gmail.com</t>
  </si>
  <si>
    <t>P26700116@student.nicmar.ac.in</t>
  </si>
  <si>
    <t>28-Oct-2003</t>
  </si>
  <si>
    <t xml:space="preserve">English,Hindi,Malayalam,Tamil </t>
  </si>
  <si>
    <t>Dancing ,Badminton</t>
  </si>
  <si>
    <t>Mangaly Ittera Jojo</t>
  </si>
  <si>
    <t>Jophy Thomas</t>
  </si>
  <si>
    <t>Nurse</t>
  </si>
  <si>
    <t>Mangaly House , Thuravoor P.O, Angamaly,Ernakulam,Kerala</t>
  </si>
  <si>
    <t>Auxilium School ,Kidangoor, Ernakulam</t>
  </si>
  <si>
    <t>ICSE Ernakulam Kerala</t>
  </si>
  <si>
    <t>Vimala Matha HSS</t>
  </si>
  <si>
    <t>DHSE Kerala</t>
  </si>
  <si>
    <t>Federal Institute of Science and Technology</t>
  </si>
  <si>
    <t>MS Office,MS PRoject,QGIS,HECHMS,AUTOCAD</t>
  </si>
  <si>
    <t>MAR SLEEVA medicity palai | Intern as Site Engineer | Pala ,Kerala | Jun 2025 | Jun 2025 | 1 Weeks
MAG TECH ENGINEERS &amp; CONTRACTORS | Intern as Site Supervisor | Thrissur | Feb 2024 | Feb 2024 | 0 Weeks</t>
  </si>
  <si>
    <t>AutoCAD 
Advanced Geomatics Engineering NPTEL</t>
  </si>
  <si>
    <t>P26700117</t>
  </si>
  <si>
    <t>Aditi</t>
  </si>
  <si>
    <t>Avinash</t>
  </si>
  <si>
    <t>Farsole</t>
  </si>
  <si>
    <t>Aditi Avinash Farsole</t>
  </si>
  <si>
    <t>afarsole97@gmail.com</t>
  </si>
  <si>
    <t>P26700117@student.nicmar.ac.in</t>
  </si>
  <si>
    <t>14-Jun-2003</t>
  </si>
  <si>
    <t>Marathi, Hindi,English</t>
  </si>
  <si>
    <t>Reading ,Dancing,Painting</t>
  </si>
  <si>
    <t xml:space="preserve">Avinash Farsole </t>
  </si>
  <si>
    <t xml:space="preserve">Archana Farsole </t>
  </si>
  <si>
    <t>Behind jain mandir , near goras bhandar , ram nagar , wardha</t>
  </si>
  <si>
    <t>Wardha</t>
  </si>
  <si>
    <t>School Of Scholars</t>
  </si>
  <si>
    <t>Central Board of Secondary Education / Maharashtra</t>
  </si>
  <si>
    <t>Diploma in Civil &amp; Rural Engineering</t>
  </si>
  <si>
    <t>Acharya Shrimannnarayan Polytechnic Pipri , Wardha /Maharastra</t>
  </si>
  <si>
    <t>Rashtrasant Tukdoji Maharaj Nagpur University , Nagpur</t>
  </si>
  <si>
    <t>Yeashwantrao Chavan College of Engineering , Nagpur / Maharashtra</t>
  </si>
  <si>
    <t>2025-Mar</t>
  </si>
  <si>
    <t>AutoCAD,REVIT</t>
  </si>
  <si>
    <t>Attentive.ai | Estimator | New Delhi | Jun 2025 | Jun 2026 | 1 Years, 0 Months, 15 Days | 3.34</t>
  </si>
  <si>
    <t>Alucomet  | Traniee Engineer | Nagpur | Jan 2025 | Feb 2025 | 8 Weeks
Attentive.ai | Intern Estimator | New Delhi | Mar 2025 | Jun 2025 | 12 Weeks</t>
  </si>
  <si>
    <t>P26700118</t>
  </si>
  <si>
    <t xml:space="preserve">Ronit </t>
  </si>
  <si>
    <t>Purushottam</t>
  </si>
  <si>
    <t xml:space="preserve"> Dangare</t>
  </si>
  <si>
    <t>Ronit  Purushottam  Dangare</t>
  </si>
  <si>
    <t>ronitdangare22@gmail.com</t>
  </si>
  <si>
    <t>P26700118@student.nicmar.ac.in</t>
  </si>
  <si>
    <t>31-Oct-2000</t>
  </si>
  <si>
    <t>Hindi,English ,Marathi</t>
  </si>
  <si>
    <t>reaing,Travelling new places ,workout</t>
  </si>
  <si>
    <t>farmer</t>
  </si>
  <si>
    <t>Sunita</t>
  </si>
  <si>
    <t>263,purushottam dangare house ,at sinjar ,po mendhala ,teh narkhed,dis nagpur</t>
  </si>
  <si>
    <t>Mount carmel convent school katol</t>
  </si>
  <si>
    <t>Katol,Maharastra</t>
  </si>
  <si>
    <t xml:space="preserve">National institute of open schooling </t>
  </si>
  <si>
    <t>Nagpur,Maharastra</t>
  </si>
  <si>
    <t>Rashtrasanth Tukdoji Maharaj NagpurUniversity</t>
  </si>
  <si>
    <t>Yeshwantrao chavhan collage of engineering ,nagpur</t>
  </si>
  <si>
    <t>Quantity Surveying using MS-Excel,Project Billing Using MS-Excel,BBS Using MS-Excel,Project planning using MSP,Auto-CAD,PRIMAVERA P6,ERP Software(Enterprise Resource planning)</t>
  </si>
  <si>
    <t>P26700119</t>
  </si>
  <si>
    <t>Lalit</t>
  </si>
  <si>
    <t>Naik</t>
  </si>
  <si>
    <t>Lalit Kumar Naik</t>
  </si>
  <si>
    <t>lknaik2025@gmail.com</t>
  </si>
  <si>
    <t>P26700119@student.nicmar.ac.in</t>
  </si>
  <si>
    <t>20-Aug-2000</t>
  </si>
  <si>
    <t>English, Hindi, Odia, Bengali</t>
  </si>
  <si>
    <t>Aviation &amp; Airport Infrastructure, Travel &amp; Cultural Exploration, Drones</t>
  </si>
  <si>
    <t>Buddhadev Naik</t>
  </si>
  <si>
    <t>Retired SAIL Employee</t>
  </si>
  <si>
    <t>Urbashi Naik</t>
  </si>
  <si>
    <t>Village - Mangalpur, P.O.- Khuntapingu, Tahsil- Saharpada, Dist-Kendujhar</t>
  </si>
  <si>
    <t>Kendujhar</t>
  </si>
  <si>
    <t xml:space="preserve">Vikash Residential School </t>
  </si>
  <si>
    <t>Bhubaneshwar/Odisha</t>
  </si>
  <si>
    <t>National Institute of Technology, Rourkela</t>
  </si>
  <si>
    <t>Rourkela/Odisha</t>
  </si>
  <si>
    <t>Architecture Design &amp; Planning</t>
  </si>
  <si>
    <t>AutoCAD, MS Office, MS Project, Primavera P6, SketchUp, D5 Render, Revit (Basic),Advanced Excel,Power BI</t>
  </si>
  <si>
    <t>Spectrum Architects and Developers  | Associate Architect  | Cuttack | May 2025 | Jul 2026 | 1 Years, 1 Months, 1 Days | 1</t>
  </si>
  <si>
    <t>Dencity Architects  | Intern | Bhubaneshwar | Dec 2023 | Apr 2024 | 20 Weeks</t>
  </si>
  <si>
    <t>P26700120</t>
  </si>
  <si>
    <t xml:space="preserve">Suryawanshi  </t>
  </si>
  <si>
    <t>Janhavi</t>
  </si>
  <si>
    <t>Subhash</t>
  </si>
  <si>
    <t>Suryawanshi   Janhavi Subhash</t>
  </si>
  <si>
    <t>janhusurya22803@gmail.com</t>
  </si>
  <si>
    <t>P26700120@student.nicmar.ac.in</t>
  </si>
  <si>
    <t>22-Aug-2003</t>
  </si>
  <si>
    <t xml:space="preserve">Traveling,Driving, Music </t>
  </si>
  <si>
    <t>3744 2826 4194</t>
  </si>
  <si>
    <t>Subhash Dangal Suryawanshi</t>
  </si>
  <si>
    <t xml:space="preserve">Government job </t>
  </si>
  <si>
    <t>Vaishali Subhash Suryawanshi</t>
  </si>
  <si>
    <t>59, Suyog Nagar Wadibhokar Road, Infront of Dinbandhu Hostel, Deopur, Dhule</t>
  </si>
  <si>
    <t>Dhule</t>
  </si>
  <si>
    <t>Jai Hind High School, Dhule, Maharashtra</t>
  </si>
  <si>
    <t>Maharashtra  State Board, Pune</t>
  </si>
  <si>
    <t>Zulal Bhilajirao Patil College, Dhule, Maharashtra</t>
  </si>
  <si>
    <t>Maharashtra State Board, Pune</t>
  </si>
  <si>
    <t>Dr. Babasaheb Ambedkar Technological University Lonere-Raigad, Maharashtra</t>
  </si>
  <si>
    <t>Shri Vile Parle Kelvani Mandal Institute Of Technology, Dhule, Maharashtra</t>
  </si>
  <si>
    <t>Auto Cad ,3Ds Max, Revit, STAADPRO</t>
  </si>
  <si>
    <t>Laxmi Construction | Intern | Dhule, Maharashtra | Aug 2025 | Jan 2026 | 26 Weeks</t>
  </si>
  <si>
    <t>P26700121</t>
  </si>
  <si>
    <t>Aniketh</t>
  </si>
  <si>
    <t>Mahesh</t>
  </si>
  <si>
    <t>Aniketh Mahesh Naik</t>
  </si>
  <si>
    <t>aniketnaik01234@gmail.com</t>
  </si>
  <si>
    <t>P26700121@student.nicmar.ac.in</t>
  </si>
  <si>
    <t>28-Oct-2002</t>
  </si>
  <si>
    <t>English, Hindi, Konkani, Marathi</t>
  </si>
  <si>
    <t xml:space="preserve">Cycling, Photography, Editing, Gardening , Music </t>
  </si>
  <si>
    <t>Mahesh Naik</t>
  </si>
  <si>
    <t>Retired Govt. Servant</t>
  </si>
  <si>
    <t>Harsha Naik</t>
  </si>
  <si>
    <t>HNO. 253 Fabric Vaddo, Velsao, Cansaulim, South Goa</t>
  </si>
  <si>
    <t>South Goa</t>
  </si>
  <si>
    <t>Goa</t>
  </si>
  <si>
    <t>St. Thomas High School in Cansaulim, Goa</t>
  </si>
  <si>
    <t>Goa Board of Secondary and Higher Secondary Education, Alto Betim, Goa</t>
  </si>
  <si>
    <t>M.E.S Higher Secondary School, Zuarinagar, Vasco, South Goa</t>
  </si>
  <si>
    <t>Goa Board of Secondary and Higher Secondary Education (GBSHSE), Goa</t>
  </si>
  <si>
    <t>Goa University</t>
  </si>
  <si>
    <t>Goa College of Engineering, Farmagudi, Goa</t>
  </si>
  <si>
    <t>MS Office,MS Excel, MS Project, Auto cad</t>
  </si>
  <si>
    <t>M/s. Datta Kare Associates Margao, Goa |   Intern-Site Engineer | Margao South Goa | Jul 2024 | Aug 2024 | 7 Weeks</t>
  </si>
  <si>
    <t>P26700122</t>
  </si>
  <si>
    <t>Rishikesavan</t>
  </si>
  <si>
    <t>S P</t>
  </si>
  <si>
    <t>Rishikesavan S P</t>
  </si>
  <si>
    <t>rishikesavan.ce28@gmail.com</t>
  </si>
  <si>
    <t>P26700122@student.nicmar.ac.in</t>
  </si>
  <si>
    <t>28-Feb-2005</t>
  </si>
  <si>
    <t>TAMIL,ENGLISH,MALAYALAM,HINDI</t>
  </si>
  <si>
    <t>Writing poems, travelling, content creation, dancing, public speaking, and being an RJ (Radio Jockey).</t>
  </si>
  <si>
    <t>Senthil Kumar G</t>
  </si>
  <si>
    <t>Building Contractor</t>
  </si>
  <si>
    <t>Padmapriya K</t>
  </si>
  <si>
    <t>Unemployed</t>
  </si>
  <si>
    <t>1/217, Palaniswamy nagar, Malumichampatti</t>
  </si>
  <si>
    <t>Coimbatore</t>
  </si>
  <si>
    <t xml:space="preserve">PMG MATRIC. HIGHER SEC. SCHOOL </t>
  </si>
  <si>
    <t>STATE BOARD OF TAMIL NADU</t>
  </si>
  <si>
    <t>ANNA UNIVERSITY</t>
  </si>
  <si>
    <t>PSG COLLEGE OF TECHNOLOGY</t>
  </si>
  <si>
    <t>AUTOCAD,MS OFFICE,SKETCHUP,STAADPRO,CANVA</t>
  </si>
  <si>
    <t>PUBLIC WORK DEPARTMENT, TAMIL NADU | SITE ENGINEER | COIMBATORE | Dec 2025 | Apr 2026 | 17 Weeks
PSG INDUSTRIAL INSTITUTE | Architectural Draftman | Coimbatore  | May 2025 | Jun 2025 | 4 Weeks</t>
  </si>
  <si>
    <t>P26700123</t>
  </si>
  <si>
    <t>YASHASAVI</t>
  </si>
  <si>
    <t>CHANGRA</t>
  </si>
  <si>
    <t>Yashasavi Changra</t>
  </si>
  <si>
    <t>yashchangra1@gmail.com</t>
  </si>
  <si>
    <t>P26700123@student.nicmar.ac.in</t>
  </si>
  <si>
    <t>22-Dec-2001</t>
  </si>
  <si>
    <t xml:space="preserve">Cricket </t>
  </si>
  <si>
    <t>Sanjay Rana</t>
  </si>
  <si>
    <t>Senior Mananger (Mechanical Engineer)</t>
  </si>
  <si>
    <t>Ranjna Rana</t>
  </si>
  <si>
    <t>Government Job (Accountant)</t>
  </si>
  <si>
    <t>Opp durga marbles, vill kalehali PO bajaura, teh bhuntar, dist kullu HP- 175125</t>
  </si>
  <si>
    <t>Kullu</t>
  </si>
  <si>
    <t>Himachal Pradesh</t>
  </si>
  <si>
    <t>Our Lady of the Snows High School</t>
  </si>
  <si>
    <t>ICSE</t>
  </si>
  <si>
    <t>2003-Apr</t>
  </si>
  <si>
    <t>Dr. Devi Chand DAV Senior Secondary School</t>
  </si>
  <si>
    <t>Vellore Institute of Technology, Chennai Campus</t>
  </si>
  <si>
    <t>MS Project</t>
  </si>
  <si>
    <t>AFCONS INFRASTRUTURE LTD | EXECUTION-CIVIL | Tuna Port, Gujarat | Jul 2024 | May 2026 | 1 Years, 10 Months, 6 Days | 4.2</t>
  </si>
  <si>
    <t>P26700124</t>
  </si>
  <si>
    <t>Sethupathi</t>
  </si>
  <si>
    <t>N L</t>
  </si>
  <si>
    <t>Sethupathi N L</t>
  </si>
  <si>
    <t>sethupathi1101@gmail.com</t>
  </si>
  <si>
    <t>P26700124@student.nicmar.ac.in</t>
  </si>
  <si>
    <t>30-Sep-2004</t>
  </si>
  <si>
    <t>Watching Movies,Playing Cricket,Gym,Trekking</t>
  </si>
  <si>
    <t>Loganathan N</t>
  </si>
  <si>
    <t>Agriculture</t>
  </si>
  <si>
    <t>Sasikala L</t>
  </si>
  <si>
    <t>9/73,Periya Varapatti,Chinnamarudhur,Dharapuram Taluk</t>
  </si>
  <si>
    <t>Tiruppur</t>
  </si>
  <si>
    <t>Yuvabharathi Public School</t>
  </si>
  <si>
    <t>Central Board of  Secondary Education</t>
  </si>
  <si>
    <t>Kumaraguru College of Technology,Tamilnadu</t>
  </si>
  <si>
    <t>AutoCAD,MS Project,Primavera,Staad Pro,Revit,MS Office</t>
  </si>
  <si>
    <t>Kumaraguru College of Technology | Senior Intern | Coimbatore | Jul 2024 | Apr 2026 | 93 Weeks</t>
  </si>
  <si>
    <t>Concreting Materials</t>
  </si>
  <si>
    <t>P26700125</t>
  </si>
  <si>
    <t>Aishwarya</t>
  </si>
  <si>
    <t>Agare</t>
  </si>
  <si>
    <t>Aishwarya Sudarshan Agare</t>
  </si>
  <si>
    <t>Aishwarya67962@gmail.com</t>
  </si>
  <si>
    <t>P26700125@student.nicmar.ac.in</t>
  </si>
  <si>
    <t>23-Oct-2002</t>
  </si>
  <si>
    <t>Marathi,Hindi,English</t>
  </si>
  <si>
    <t>Reading,Gardening,skeching</t>
  </si>
  <si>
    <t xml:space="preserve">Territory Manager </t>
  </si>
  <si>
    <t>Rajaswa vathare mala ,MSEB colony , Dattanagar 8th lane vishrambagh, Sangli 416-416</t>
  </si>
  <si>
    <t>Rajaswa vatharemala ,MSEB colony , Dattanagar 8th lane vishrambagh, SANGLI 416-416</t>
  </si>
  <si>
    <t>Santhome School Sangli</t>
  </si>
  <si>
    <t>Indian Certificate of Secondary Education( ICSE) Sangli</t>
  </si>
  <si>
    <t>Willingdon College Sangli</t>
  </si>
  <si>
    <t>State Board</t>
  </si>
  <si>
    <t>Shivaji University , Kolhapur</t>
  </si>
  <si>
    <t>Appasaheb Birnale College of Architecture</t>
  </si>
  <si>
    <t>Autocad,MS word,MS powerpoint,MS project ,MS Excel , Photoshop ,sketchup</t>
  </si>
  <si>
    <t>I-CON Architects &amp; Urban Planners | Architect I ntern | Ahmedabad, Gujarat | Jan 2024 | Apr 2024 | 15 Weeks
Somani &amp; Associates | Junior Architect | Sangli, Maharashtra | Jun 2025 | Sep 2025 | 13 Weeks
Studio888 | Junior Architect | Sangli | Jan 2026 | Jun 2026 | 25 Weeks</t>
  </si>
  <si>
    <t>P26700126</t>
  </si>
  <si>
    <t>ATHARVA</t>
  </si>
  <si>
    <t>RAHUL</t>
  </si>
  <si>
    <t>DANGAT</t>
  </si>
  <si>
    <t>Atharva Rahul Dangat</t>
  </si>
  <si>
    <t>atharvardangat@gmail.com</t>
  </si>
  <si>
    <t>P26700126@student.nicmar.ac.in</t>
  </si>
  <si>
    <t>25-Jun-2004</t>
  </si>
  <si>
    <t>MARATHI,ENGLISH,HINDI</t>
  </si>
  <si>
    <t>TRAVEL,EXPLORING NEW THINGS, TREKKING</t>
  </si>
  <si>
    <t>RAHUL SHIVAJI DANGAT</t>
  </si>
  <si>
    <t>SONALI RAHUL DANGAT</t>
  </si>
  <si>
    <t>HOUSEMAKER</t>
  </si>
  <si>
    <t>SR.NO.5 LAXMAN PARVATI RESIDENCY ,NEAR MARUTI MANDIR ,SHIVANE</t>
  </si>
  <si>
    <t xml:space="preserve">SR.NO.5 LAXMAN PARVATI RESIDENCY ,NEAR MARUTI MANDIR </t>
  </si>
  <si>
    <t>RMS SINGHGAD SPRING DALE SCHOOL WARJE PUNE</t>
  </si>
  <si>
    <t xml:space="preserve">CENTRAL BOARD OF SECONDARY EDUCATION </t>
  </si>
  <si>
    <t>ASIAN JUNIOR COLLEGE PUNE</t>
  </si>
  <si>
    <t>MAHARASHTRA STATE BOARD OF SECONDARY AND HIGHER SECONDARY EDUCATION</t>
  </si>
  <si>
    <t>SAVITRIBAI PHULE PUNE UNIVERSITY</t>
  </si>
  <si>
    <t>ALL INDIA SHRI SHIVAJI MEMORIAL SOCIETY COLLEGE OF ENGINEERING PUNE</t>
  </si>
  <si>
    <t>MSP</t>
  </si>
  <si>
    <t>P26700127</t>
  </si>
  <si>
    <t>Nia</t>
  </si>
  <si>
    <t>Reji</t>
  </si>
  <si>
    <t>Nia Reji Thomas</t>
  </si>
  <si>
    <t>niareji15@gmail.com</t>
  </si>
  <si>
    <t>P26700127@student.nicmar.ac.in</t>
  </si>
  <si>
    <t>30-May-2004</t>
  </si>
  <si>
    <t>English,Malayalam</t>
  </si>
  <si>
    <t>Volunteering,Playing badminton,Listening to music,Journaling</t>
  </si>
  <si>
    <t>Reji Thomas</t>
  </si>
  <si>
    <t>Pharmacist</t>
  </si>
  <si>
    <t>Anu Reji Thomas</t>
  </si>
  <si>
    <t>Tc No 4/32 CVRA 17 Kowdiar PO, Trivandrum, 695003</t>
  </si>
  <si>
    <t>Thiruvananthapuram</t>
  </si>
  <si>
    <t>Sarvodaya Vidyalaya</t>
  </si>
  <si>
    <t>Council for the Indian School Certificate Examinations, New Delhi</t>
  </si>
  <si>
    <t>APJ ABDUL KALAM TECHNOLOGY UNIVERSITY</t>
  </si>
  <si>
    <t>TKM College of Engineering, Kollam</t>
  </si>
  <si>
    <t>AutoCAD,MS Office,Revit</t>
  </si>
  <si>
    <t>Kerala Water Authority | Intern | Aruvikkara | May 2023 | May 2023 | 0 Weeks
Kerala State Housing Board  | Intern | Trivandrum | Jun 2025 | Jun 2025 | 0 Weeks</t>
  </si>
  <si>
    <t>NPTEL Online Certification- Introduction to Civil Engineering Profession
Ragam- Ethical Hacking
VERZEO- AutoCAD Course
TATHVA'22- AutoCAD
AUTODESK- Revit Architecture
UltraTech Cement Limited- Waterproofing and Tiling Solutions</t>
  </si>
  <si>
    <t>P26700128</t>
  </si>
  <si>
    <t>AKASH</t>
  </si>
  <si>
    <t>GADIGE</t>
  </si>
  <si>
    <t>Akash Gadige</t>
  </si>
  <si>
    <t>gadigaeakash@gmail.com</t>
  </si>
  <si>
    <t>P26700128@student.nicmar.ac.in</t>
  </si>
  <si>
    <t>24-Nov-2002</t>
  </si>
  <si>
    <t>Telugu,English,Hindi,kanada</t>
  </si>
  <si>
    <t>playing cricket,playing badminton</t>
  </si>
  <si>
    <t>AB-</t>
  </si>
  <si>
    <t>Gadige Venu Gopal</t>
  </si>
  <si>
    <t>Govt Teacher</t>
  </si>
  <si>
    <t>Ramireddy Varalakshmi</t>
  </si>
  <si>
    <t>D/no 12-4-272-1, obuldev nagar, anantapur, andhrapradesh</t>
  </si>
  <si>
    <t>Anantapur</t>
  </si>
  <si>
    <t>Rao's English medium high school</t>
  </si>
  <si>
    <t>Board of secondary education/ Andhra pradesh</t>
  </si>
  <si>
    <t>Sasi new gen jr college</t>
  </si>
  <si>
    <t>Board of Intermediate education/ Andhra pradesh</t>
  </si>
  <si>
    <t>Visvesvaraya technological university</t>
  </si>
  <si>
    <t>BMS College of Engineering,Bengaluru/ karnataka</t>
  </si>
  <si>
    <t>AutoCAD, MS Office, MS Project, Revit</t>
  </si>
  <si>
    <t>Sumadhura Infracon pvt ltd | Site Engineer | Bengaluru | Sep 2023 | Oct 2023 | 4 Weeks</t>
  </si>
  <si>
    <t>Masters in BIM</t>
  </si>
  <si>
    <t>P26700129</t>
  </si>
  <si>
    <t>Sanket</t>
  </si>
  <si>
    <t>Santosh</t>
  </si>
  <si>
    <t>Sakpal</t>
  </si>
  <si>
    <t>Sanket Santosh Sakpal</t>
  </si>
  <si>
    <t>sanketsakpal171@gmail.com</t>
  </si>
  <si>
    <t>P26700129@student.nicmar.ac.in</t>
  </si>
  <si>
    <t>12-Dec-1998</t>
  </si>
  <si>
    <t>Marathi,hindi, English</t>
  </si>
  <si>
    <t>Reading, Badminton,Traveling</t>
  </si>
  <si>
    <t>Santosh Sakpal</t>
  </si>
  <si>
    <t>Shaila Sakpal</t>
  </si>
  <si>
    <t>Flat No. 66, Elito grand central building, Pokhran road no. 1, Thane west</t>
  </si>
  <si>
    <t>Sou A.K Joshi Eng. Med. School</t>
  </si>
  <si>
    <t>SSC Mumbai divisional Board, Thane</t>
  </si>
  <si>
    <t>2005-Jun</t>
  </si>
  <si>
    <t xml:space="preserve">B. N. Bandodkar College </t>
  </si>
  <si>
    <t>HSC Mumbai divisional board, Thane</t>
  </si>
  <si>
    <t>Dr. Babasaheb Ambedkar Technological University, lonere</t>
  </si>
  <si>
    <t>DBatu, Lonere, Mangaon, Raigad</t>
  </si>
  <si>
    <t>2016-Aug</t>
  </si>
  <si>
    <t>AutoCAD, MS Office, MS Project, Primavera P6,Power BI</t>
  </si>
  <si>
    <t>Puneet Urban Spaces | Planning Engineer | Thane, Mumbai | Nov 2023 | Jun 2026 | 2 Years, 7 Months, 3 Days | 5.12
Alliance Infra Corp. (Nandivardhan Developers) | Site Engineer | Lower Parel, Mumbai | Jun 2022 | Nov 2023 | 1 Years, 4 Months, 28 Days | 3
Atharva Consulting Engineers | Site Engineer | Thane, Mumbai | Dec 2020 | Jun 2022 | 1 Years, 6 Months, 19 Days | 1.2</t>
  </si>
  <si>
    <t>66 month(s)</t>
  </si>
  <si>
    <t>Larsen &amp; Toubro | Site Engineer | Byculla, Mumbai | Dec 2018 | Jan 2019 | 2 Weeks
Underwater Domain Awareness  Organization | Research intern | Kalina university mumbai &amp; Goa  national Oceanography center | Jun 2019 | Jul 2019 | 5 Weeks</t>
  </si>
  <si>
    <t xml:space="preserve">Microsoft Projects
Primavera P6
AutoCad </t>
  </si>
  <si>
    <t>P26700130</t>
  </si>
  <si>
    <t>Kaustubh</t>
  </si>
  <si>
    <t>Suraj</t>
  </si>
  <si>
    <t>Saudagar</t>
  </si>
  <si>
    <t>Kaustubh Suraj Saudagar</t>
  </si>
  <si>
    <t>saudagarkaustubh@gmail.com</t>
  </si>
  <si>
    <t>P26700130@student.nicmar.ac.in</t>
  </si>
  <si>
    <t>05-Sep-2004</t>
  </si>
  <si>
    <t>Trekking, Swimming</t>
  </si>
  <si>
    <t>Suraj Saudagar</t>
  </si>
  <si>
    <t>Sonali Saudagar</t>
  </si>
  <si>
    <t>Ramanjana Niwas, Azad Chowk, Bhoi Galli, Latur-413512</t>
  </si>
  <si>
    <t>VTP Aetherous, Padale Chowk, Maan Road, Mhalunge, Pune-411045</t>
  </si>
  <si>
    <t>Bharat Children's Academy And Junior College, Walchandnagar</t>
  </si>
  <si>
    <t>Dayanand Science College(Junior) Latur</t>
  </si>
  <si>
    <t>Maharashtra State Board, Latur</t>
  </si>
  <si>
    <t>Dr. D. Y. Patil Institute of Technology, Pune</t>
  </si>
  <si>
    <t>TEJDARSHAN INFRA Pvt. Ltd. | Site Engineer | Chh. Shivaji Maharaj Cricket Stadium, Warje, Pune | Dec 2024 | Jan 2025 | 4 Weeks</t>
  </si>
  <si>
    <t>P26700131</t>
  </si>
  <si>
    <t xml:space="preserve">Naman </t>
  </si>
  <si>
    <t>Srivastasva</t>
  </si>
  <si>
    <t>Naman  Srivastasva</t>
  </si>
  <si>
    <t>namansrivastava910@gmail.com</t>
  </si>
  <si>
    <t>P26700131@student.nicmar.ac.in</t>
  </si>
  <si>
    <t>10-Apr-1999</t>
  </si>
  <si>
    <t>Hindi English</t>
  </si>
  <si>
    <t>Travelling and Cricket</t>
  </si>
  <si>
    <t>J.P Srivastava</t>
  </si>
  <si>
    <t xml:space="preserve">Mining </t>
  </si>
  <si>
    <t>Anjula Srivastava</t>
  </si>
  <si>
    <t>House Maker</t>
  </si>
  <si>
    <t>H.no 700 Sector 30 Faridabad Haryana</t>
  </si>
  <si>
    <t>Faridabad</t>
  </si>
  <si>
    <t>St JOSEPH'S Covent school</t>
  </si>
  <si>
    <t>Cbse Faridabad Haryana</t>
  </si>
  <si>
    <t>Delhi Public School Faridabad</t>
  </si>
  <si>
    <t>Cbse Faridabnad Haryana</t>
  </si>
  <si>
    <t>Manipal Academy of Higher Education</t>
  </si>
  <si>
    <t>Manipal Institute of Technology Manipal Karnataka</t>
  </si>
  <si>
    <t>Planswift MS project Primavera ,Cadest,MS Project,Primavera</t>
  </si>
  <si>
    <t>SJ  Estimating House  | Trainee Estimator | Faridabad | Jan 2024 | Dec 2024 | 0 Years, 11 Months, 29 Days | 2.16</t>
  </si>
  <si>
    <t>P26700132</t>
  </si>
  <si>
    <t>Pavan</t>
  </si>
  <si>
    <t>R</t>
  </si>
  <si>
    <t>Pavan R</t>
  </si>
  <si>
    <t>pavanrangaswamy@gmail.com</t>
  </si>
  <si>
    <t>P26700132@student.nicmar.ac.in</t>
  </si>
  <si>
    <t>25-Jan-2000</t>
  </si>
  <si>
    <t xml:space="preserve">Sketching ,Reading ,Photography ,Travelling,Bike riding </t>
  </si>
  <si>
    <t xml:space="preserve">518505777 464 </t>
  </si>
  <si>
    <t>Rangaswamy G V</t>
  </si>
  <si>
    <t xml:space="preserve">BMTC bus conductor </t>
  </si>
  <si>
    <t>Sujatha Y B</t>
  </si>
  <si>
    <t>Govt teacher</t>
  </si>
  <si>
    <t>Bandajji nilaya, hassan road, near ganesh marbles, Tiptur</t>
  </si>
  <si>
    <t>Tumkur</t>
  </si>
  <si>
    <t>Kalpataru Central School</t>
  </si>
  <si>
    <t>CBSE, Tiptur, Tumkur</t>
  </si>
  <si>
    <t>Narayana PU College</t>
  </si>
  <si>
    <t xml:space="preserve">Department of Pre-University Education </t>
  </si>
  <si>
    <t>Visvesvaraya Technological University (VTU)</t>
  </si>
  <si>
    <t>BMS School Of Architecture</t>
  </si>
  <si>
    <t>AutoCAD, MS Office, Revit,naviswork</t>
  </si>
  <si>
    <t>Sobha Ltd | Senior Executive - Junior Architect | Bellandur, Bengaluru | Sep 2025 | Jun 2026 | 0 Years, 9 Months, 29 Days | 5.08
Inform Architects  | Junior Architect  | Banashankari Bangalore  | Apr 2024 | Jul 2025 | 1 Years, 2 Months, 15 Days | 3.84
Z-axis Design Studio | Project Architect  | BTM Layout, Bangalore  | Jul 2023 | Dec 2023 | 0 Years, 5 Months, 5 Days | 2.16</t>
  </si>
  <si>
    <t>Mallikarjuna and Associates | Internship Trainee | BTM Layout, Bengaluru | Aug 2022 | Dec 2022 | 16 Weeks</t>
  </si>
  <si>
    <t>P26700133</t>
  </si>
  <si>
    <t>Kiran</t>
  </si>
  <si>
    <t>Biju</t>
  </si>
  <si>
    <t>Pillai</t>
  </si>
  <si>
    <t>Kiran Biju Pillai</t>
  </si>
  <si>
    <t>kiran.bijupillai@gmail.com</t>
  </si>
  <si>
    <t>P26700133@student.nicmar.ac.in</t>
  </si>
  <si>
    <t>16-Jan-2004</t>
  </si>
  <si>
    <t>English ,Malayalam,Hindi</t>
  </si>
  <si>
    <t>Drawing, Reading,Dancing,Badminton,Sports,Acting</t>
  </si>
  <si>
    <t>Biju S Pillai</t>
  </si>
  <si>
    <t>Manager (Retired)</t>
  </si>
  <si>
    <t>Asha Biju</t>
  </si>
  <si>
    <t>Sreevalsam,
Housing society,
Thathampally</t>
  </si>
  <si>
    <t>Alappuzha</t>
  </si>
  <si>
    <t>Sarovaram,
Pilapuzha,
Haripad Town Mosque Road,
Haripad P O</t>
  </si>
  <si>
    <t>Gulf Asian English School</t>
  </si>
  <si>
    <t>Central Board of Secondary Education, Sharjah</t>
  </si>
  <si>
    <t>New Indian Model School</t>
  </si>
  <si>
    <t xml:space="preserve">Government of Kerala Board of Higher Secondary Examination, Dubai </t>
  </si>
  <si>
    <t>Vellore Institute of Technology, Vellore</t>
  </si>
  <si>
    <t>AutoCAD,MS Project,Revit,STAAD,Excel</t>
  </si>
  <si>
    <t>Vellore Institute of Technology | Assistant | CDMM,VIT,Vellore,Tamil Nadu | May 2025 | Jun 2025 | 6 Weeks</t>
  </si>
  <si>
    <t>P26700134</t>
  </si>
  <si>
    <t xml:space="preserve">M </t>
  </si>
  <si>
    <t>TAMILKUMARAN</t>
  </si>
  <si>
    <t>M  Tamilkumaran</t>
  </si>
  <si>
    <t>mvtamil29.09.2003@gmail.com</t>
  </si>
  <si>
    <t>P26700134@student.nicmar.ac.in</t>
  </si>
  <si>
    <t>29-Sep-2003</t>
  </si>
  <si>
    <t>Badminton</t>
  </si>
  <si>
    <t>S MURUGAVEL</t>
  </si>
  <si>
    <t>M VIJAYA</t>
  </si>
  <si>
    <t>NO:7/52,7th block , Velammal school backside,Mogappair west , Chennai 600037</t>
  </si>
  <si>
    <t>VELAMMAL VIDYALAYA</t>
  </si>
  <si>
    <t xml:space="preserve">VELAMMAL VIDYALAYA </t>
  </si>
  <si>
    <t>VELLORE INSTITUTE OF TECHNOLOGY</t>
  </si>
  <si>
    <t>VELLORE INSTITUTE OF TECHNOLOGY CHENNAI</t>
  </si>
  <si>
    <t>AUTOCAD,PRIMAVERA,REVIT,SKETCHUP,REVIT MEP,LUMION,NAVISWORK</t>
  </si>
  <si>
    <t>AUTOCAD
REVIT ARCHITECTURE
REVIT MEP
REVIT STRUCTURE
LUMION
NAVISWORKS
SKETCHUP
PRIMAVERA</t>
  </si>
  <si>
    <t>P26700135</t>
  </si>
  <si>
    <t>Manish</t>
  </si>
  <si>
    <t>Jagdish</t>
  </si>
  <si>
    <t>Shetty</t>
  </si>
  <si>
    <t>Manish Jagdish Shetty</t>
  </si>
  <si>
    <t>shettymanish205@gmail.com</t>
  </si>
  <si>
    <t>P26700135@student.nicmar.ac.in</t>
  </si>
  <si>
    <t>20-May-2002</t>
  </si>
  <si>
    <t>English,Hindi,Marathi,Tulu</t>
  </si>
  <si>
    <t>Sports,Travelling ,Photography</t>
  </si>
  <si>
    <t>8018 9329 6488</t>
  </si>
  <si>
    <t>Jagdish Balakrishna Shetty</t>
  </si>
  <si>
    <t>Jayashree Jagdish Shetty</t>
  </si>
  <si>
    <t>C-203, Vasant Sarita,90 feet road, Thakur Complex, Kandivali East, Mumbai.</t>
  </si>
  <si>
    <t>Rustomjee International School &amp; Junior College</t>
  </si>
  <si>
    <t>Maharashtra Secondary School Certificate (SSC)</t>
  </si>
  <si>
    <t>2012-Jul</t>
  </si>
  <si>
    <t>Thakur College Of Science And Commerce</t>
  </si>
  <si>
    <t>Maharashtra Higher Secondary Certificate (HSC)</t>
  </si>
  <si>
    <t>Thakur College Of Engineering &amp; Technology</t>
  </si>
  <si>
    <t>Shetty Construction Co. | Site Engineer | Mumbai | Jan 2025 | Jun 2026 | 1 Years, 5 Months, 28 Days | 2.4</t>
  </si>
  <si>
    <t>Proficient In AutoCAD
Extension Work - University of Mumbai
SLP length paper 
Rotaract Club Voluntary Service</t>
  </si>
  <si>
    <t>P26700136</t>
  </si>
  <si>
    <t xml:space="preserve">Chandra vadanan </t>
  </si>
  <si>
    <t>K</t>
  </si>
  <si>
    <t>Chandra Vadanan  K</t>
  </si>
  <si>
    <t>chandravadanank4@gmail.com</t>
  </si>
  <si>
    <t>P26700136@student.nicmar.ac.in</t>
  </si>
  <si>
    <t>22-Mar-2004</t>
  </si>
  <si>
    <t xml:space="preserve">Tamil,English </t>
  </si>
  <si>
    <t xml:space="preserve">Cycling and running </t>
  </si>
  <si>
    <t>B-</t>
  </si>
  <si>
    <t xml:space="preserve">Kishore Kumar </t>
  </si>
  <si>
    <t xml:space="preserve">Farmer </t>
  </si>
  <si>
    <t xml:space="preserve">Sudha </t>
  </si>
  <si>
    <t xml:space="preserve">Home maker </t>
  </si>
  <si>
    <t xml:space="preserve">402, vignesh apsara, perumal puram , Srirangam , Trichy 5 </t>
  </si>
  <si>
    <t>Tiruchirappalli</t>
  </si>
  <si>
    <t>sri vignesh vidyalaya</t>
  </si>
  <si>
    <t xml:space="preserve">cbse, tamil nadu </t>
  </si>
  <si>
    <t>cbse, tamilnadu</t>
  </si>
  <si>
    <t xml:space="preserve">manipal academy of higher education </t>
  </si>
  <si>
    <t xml:space="preserve">manipal institute of technology </t>
  </si>
  <si>
    <t>AutoCAD,iitpave,staad pro</t>
  </si>
  <si>
    <t>P26700137</t>
  </si>
  <si>
    <t>Ritika</t>
  </si>
  <si>
    <t>Golhani</t>
  </si>
  <si>
    <t>Ritika Golhani</t>
  </si>
  <si>
    <t>ritikagolhani012003@gmail.com</t>
  </si>
  <si>
    <t>P26700137@student.nicmar.ac.in</t>
  </si>
  <si>
    <t>01-Sep-2003</t>
  </si>
  <si>
    <t>Reading,Cooking, Music,Travelling</t>
  </si>
  <si>
    <t>Arvind Golhani</t>
  </si>
  <si>
    <t>Alka Golhani</t>
  </si>
  <si>
    <t>Flat No. 409, Jayanti Mansion 3, Manish Nagar, Somalwada, Nagpur</t>
  </si>
  <si>
    <t>DELHI PUBLIC SCHOOL , Nagpur, Maharashtra</t>
  </si>
  <si>
    <t xml:space="preserve">Central Board of Secondary Education  </t>
  </si>
  <si>
    <t>G.H. RAISONI VIDYA NIKETAN, Nagpur, Maharashtra</t>
  </si>
  <si>
    <t>Symbiosis University</t>
  </si>
  <si>
    <t>Symbiosis School of Planning Architecture and Design</t>
  </si>
  <si>
    <t>AutoCAD,Sketchup,Photoshop,Lumion,Revit</t>
  </si>
  <si>
    <t>APURVA AMIN ARCHITECTS | Architectural Intern | Ahmedabad | Jan 2025 | May 2025 | 16 Weeks</t>
  </si>
  <si>
    <t>P26700138</t>
  </si>
  <si>
    <t>Harshada</t>
  </si>
  <si>
    <t>Oza</t>
  </si>
  <si>
    <t>Harshada Mahesh Oza</t>
  </si>
  <si>
    <t>harshadaoa77@gmail.com</t>
  </si>
  <si>
    <t>P26700138@student.nicmar.ac.in</t>
  </si>
  <si>
    <t>21-Aug-2003</t>
  </si>
  <si>
    <t>Hindi, English,marathi,marwadi</t>
  </si>
  <si>
    <t>Dancing,painting,reading</t>
  </si>
  <si>
    <t>Mahesh Vishnuprasad Oza</t>
  </si>
  <si>
    <t>Manju Mahesh Oza</t>
  </si>
  <si>
    <t>FLat no.2, Sajjangadh Apartments, besides joshi hospital, near kamla nehru park, bhandarkar road</t>
  </si>
  <si>
    <t>Jnana Prabodhini Prashala</t>
  </si>
  <si>
    <t>central board of secondary education, Pune, Maharashtra</t>
  </si>
  <si>
    <t>Vidya Bhavan Junior College</t>
  </si>
  <si>
    <t>Maharashtra state board of secondary education, Pune, Maharashtra</t>
  </si>
  <si>
    <t>Rachana Sansad's Academy of Architecture, Mumbai, Maharashtra</t>
  </si>
  <si>
    <t>AutoCAD,sketchup,revit,ms project,photoshop,indesign,d5 renders,rhino</t>
  </si>
  <si>
    <t>Abhikalpan Architects and Planners | Intern | Pune | Nov 2024 | Apr 2025 | 21 Weeks</t>
  </si>
  <si>
    <t>P26700139</t>
  </si>
  <si>
    <t>BAGUL</t>
  </si>
  <si>
    <t>SIDDHIKA</t>
  </si>
  <si>
    <t>RAJESH</t>
  </si>
  <si>
    <t>Bagul Siddhika Rajesh</t>
  </si>
  <si>
    <t>siddhikabagul123@gmail.com</t>
  </si>
  <si>
    <t>P26700139@student.nicmar.ac.in</t>
  </si>
  <si>
    <t>22-Nov-2002</t>
  </si>
  <si>
    <t>ENGLISH,HINDI,MARATHI</t>
  </si>
  <si>
    <t>Dancing,acting,travelling,photography,reading,music</t>
  </si>
  <si>
    <t>Rajesh Bagul</t>
  </si>
  <si>
    <t>GOVERNMENT SERVANT</t>
  </si>
  <si>
    <t>Shobhana Bagul</t>
  </si>
  <si>
    <t>Plot no 26 Sonai, Samrat Nagar, Jamanagiri Road, opp shri krishna dairy, Dhule</t>
  </si>
  <si>
    <t>Chavara High School, Dhule</t>
  </si>
  <si>
    <t>MAHARASHTRA STATE BOARD OF SECONDARY EDUCATION,DHULE</t>
  </si>
  <si>
    <t>Jai Hind Junior College, Dhule</t>
  </si>
  <si>
    <t>Dr D Y Patil College of Architecture, Akurdi, Pune</t>
  </si>
  <si>
    <t>AutoCAD, SketchUp, Revit, V-Ray, Lumion, Enscape, D5 Render, Adobe Photoshop, Microsoft Word, Excel, PowerPoint and other Microsoft and other Office applications.</t>
  </si>
  <si>
    <t>ICONS ASSOCIATES | JUNIOR ARCHITECT | BANER, PUNE | Jul 2025 | Jun 2026 | 0 Years, 11 Months, 25 Days | 3.5</t>
  </si>
  <si>
    <t>Architekton stoodeo Pune | Architectural Intern | Pune | Jun 2024 | Dec 2024 | 26 Weeks</t>
  </si>
  <si>
    <t>P26700140</t>
  </si>
  <si>
    <t>DEEPAK</t>
  </si>
  <si>
    <t>ATISH</t>
  </si>
  <si>
    <t xml:space="preserve">BAGDIYA </t>
  </si>
  <si>
    <t xml:space="preserve">Deepak Atish Bagdiya </t>
  </si>
  <si>
    <t>deepakbagdiya749@gmail.com</t>
  </si>
  <si>
    <t>P26700140@student.nicmar.ac.in</t>
  </si>
  <si>
    <t>24-Oct-2004</t>
  </si>
  <si>
    <t>HINDI, ENGLISH,MARATHI,MARWADI</t>
  </si>
  <si>
    <t>Intrested In Exploring New Construction Trends</t>
  </si>
  <si>
    <t xml:space="preserve">MAMTA </t>
  </si>
  <si>
    <t xml:space="preserve">HOME MAKER </t>
  </si>
  <si>
    <t>GAJANAN MAHARAJ COMPLEX HINGOLI ROAD GAJANAN NAGAR RISOD Dist: WASHIM 444506</t>
  </si>
  <si>
    <t>Washim</t>
  </si>
  <si>
    <t>VARDIYNI SOCIETY SUS- ROAD PASHAN PUNE 411021</t>
  </si>
  <si>
    <t xml:space="preserve">BHAVANA PUBLIC SCHOOL </t>
  </si>
  <si>
    <t xml:space="preserve">SHRI SHAVAJI JUNIOR COLLEGE DONGAON </t>
  </si>
  <si>
    <t xml:space="preserve">HSC AMRAVATI </t>
  </si>
  <si>
    <t xml:space="preserve">SYMBIOSIS INTERNATIONAL UNIVERSITY </t>
  </si>
  <si>
    <t xml:space="preserve">SYMBIOSIS INSTITUE OF TECHNOLOGY PUNE </t>
  </si>
  <si>
    <t>AutoCAD, MSOFFICE,EXCEL</t>
  </si>
  <si>
    <t>kotecha infra projects ,Beed | Site Junior Engineer | Mangalwar peth pune  | Jan 2026 | May 2026 | 20 Weeks | Campus Internship</t>
  </si>
  <si>
    <t xml:space="preserve">highway planning design &amp; construction
ASCE Vision 2050: Engineering Excellence To Transform Communities
Assystem India limited </t>
  </si>
  <si>
    <t>P26700141</t>
  </si>
  <si>
    <t>Amey</t>
  </si>
  <si>
    <t>Narayan</t>
  </si>
  <si>
    <t>Shinde</t>
  </si>
  <si>
    <t>Amey Narayan Shinde</t>
  </si>
  <si>
    <t>amushinde101@gmail.com</t>
  </si>
  <si>
    <t>P26700141@student.nicmar.ac.in</t>
  </si>
  <si>
    <t>26-Jun-2002</t>
  </si>
  <si>
    <t>Hiking,Workout,Hanging out,music</t>
  </si>
  <si>
    <t>Narayan Shinde</t>
  </si>
  <si>
    <t>Vidya Shinde</t>
  </si>
  <si>
    <t>S/O: Narayan Shinde, Sr No. 15, Plot No. 18, Atharva Bunglow, Saragam Society, Lane No.1, Near Kakade City, Warje Jakat Naka, Pune City, Pune, Maharashtra - 411052</t>
  </si>
  <si>
    <t>Bhartiya Vidya Bhavan's Paranjape Vidya Mandir</t>
  </si>
  <si>
    <t>Maharashtra Education Society's, Higher Secondary School, Bal Shikshan Mandir Campus</t>
  </si>
  <si>
    <t>All India Shri Shivaji Memorial Society's College of Engineering, Pune</t>
  </si>
  <si>
    <t>AutoCAD,MS OFFICE</t>
  </si>
  <si>
    <t>Build Well Construction | Junior Site Engineer0 | Pune | Jul 2024 | Jun 2026 | 1 Years, 10 Months, 27 Days | 3</t>
  </si>
  <si>
    <t>23 month(s)</t>
  </si>
  <si>
    <t>Vastushree Construction | Site Supervisor Intern | Pune | Dec 2022 | Jan 2023 | 4 Weeks</t>
  </si>
  <si>
    <t>Quantity Survey
Design of Steel Structures and its Connection</t>
  </si>
  <si>
    <t>P26700142</t>
  </si>
  <si>
    <t>Manas</t>
  </si>
  <si>
    <t>Tambe</t>
  </si>
  <si>
    <t>Manas Santosh Tambe</t>
  </si>
  <si>
    <t>manastambe4@gmail.com</t>
  </si>
  <si>
    <t>P26700142@student.nicmar.ac.in</t>
  </si>
  <si>
    <t>01-May-2004</t>
  </si>
  <si>
    <t>English,Hindi,Marathi,Sanskrit</t>
  </si>
  <si>
    <t xml:space="preserve">Playing Team Sports,Public speaking,Travelling,Networking,Volunteering,Fitness activities,Organizing events </t>
  </si>
  <si>
    <t>Santosh Laxman Tambe</t>
  </si>
  <si>
    <t>Real Estate</t>
  </si>
  <si>
    <t>Vidya Santosh Tambe</t>
  </si>
  <si>
    <t xml:space="preserve">Production Operator </t>
  </si>
  <si>
    <t>Plot No. 83, Sector No. 1, Chaitanya Park, Indrayaninagar, Bhosari, Pune-411039</t>
  </si>
  <si>
    <t>SNBP International School</t>
  </si>
  <si>
    <t>Vidya Valley Northpoint College</t>
  </si>
  <si>
    <t>MIT Academy of Engineering</t>
  </si>
  <si>
    <t>AutoCAD Revit,AutoCAD,MS Office,MS Project,Bentley OpenFlows WaterGEMS,Bentley OpenFlows SewerGEMS,BOQ Preparation,Construction Planning &amp; Management,Quantity Estimation &amp; Costing</t>
  </si>
  <si>
    <t>Mamde Infra Pvt Ltd | Jr Engineer | Pune | Jun 2025 | Jul 2025 | 4 Weeks</t>
  </si>
  <si>
    <t>Revit For Architecture
Python Programming
Living With Climate Change &amp; Water Management
PMI Project Management Ready™
Business to Business Marketing (B2B)
Wastewater Treatment and Recycling
Data Visualisation: Empowering Business with Effective Insights
AI-ML Virtual Internship
Water Resource Management Virtual Internship
Structural Analysis Virtual Internship</t>
  </si>
  <si>
    <t>P26700143</t>
  </si>
  <si>
    <t>Niharika</t>
  </si>
  <si>
    <t>Alapati</t>
  </si>
  <si>
    <t>Niharika Alapati</t>
  </si>
  <si>
    <t>niharika.alapati17@gmail.com</t>
  </si>
  <si>
    <t>P26700143@student.nicmar.ac.in</t>
  </si>
  <si>
    <t>17-Dec-2000</t>
  </si>
  <si>
    <t>English,Telugu,Hindi</t>
  </si>
  <si>
    <t>Alapati Srinagesh</t>
  </si>
  <si>
    <t>Corporate Trainer</t>
  </si>
  <si>
    <t>Narsin Sunitha</t>
  </si>
  <si>
    <t>D-304, MY Space, ADR &amp; Makuta, Bachupally, Hyderabad, 500090.</t>
  </si>
  <si>
    <t>Hyderabad</t>
  </si>
  <si>
    <t>Sri Aurobindo International School</t>
  </si>
  <si>
    <t>Telangana Secondary Board of education</t>
  </si>
  <si>
    <t>Sarath Junior School</t>
  </si>
  <si>
    <t>Vaishnavi School of Architecture and Planning</t>
  </si>
  <si>
    <t>AutoCAD,REVIT,Enscape,Sketchup,MS Office,MS Project</t>
  </si>
  <si>
    <t>Studio KXS | Junior Architect | Hyderabad | Mar 2025 | Aug 2025 | 0 Years, 5 Months, 0 Days | 3</t>
  </si>
  <si>
    <t>Habitat Architects and Planners | Architectural Intern | Hyderabad | Aug 2022 | Jan 2023 | 20 Weeks
Ambient Interiors | Junior Architect  | Hyderabad | Aug 2023 | Mar 2025 | 82 Weeks</t>
  </si>
  <si>
    <t>IGBC AP Associate</t>
  </si>
  <si>
    <t>P26700144</t>
  </si>
  <si>
    <t>Pranavi</t>
  </si>
  <si>
    <t>Pasumarty</t>
  </si>
  <si>
    <t>Pranavi Pasumarty</t>
  </si>
  <si>
    <t>pasumartypranavi06@gmail.com</t>
  </si>
  <si>
    <t>P26700144@student.nicmar.ac.in</t>
  </si>
  <si>
    <t>19-Jun-2002</t>
  </si>
  <si>
    <t>English, Hindi,Telugu</t>
  </si>
  <si>
    <t>Reading, Music,debate</t>
  </si>
  <si>
    <t>R V R Pasumarty</t>
  </si>
  <si>
    <t>Pasumarty Santamani</t>
  </si>
  <si>
    <t>Flat no. 505, MVV Ozone apartments, Madhuravada</t>
  </si>
  <si>
    <t>St. Joseph's School</t>
  </si>
  <si>
    <t xml:space="preserve">Central Board of Education </t>
  </si>
  <si>
    <t xml:space="preserve">Bhavan's Bhagwandas Purohit Vidya Mandir </t>
  </si>
  <si>
    <t xml:space="preserve">Symbiosis School of Planning, Architecture and Design, Nagpur </t>
  </si>
  <si>
    <t>Autocad, MS Office,MS Project,Revit,Sketchup,lumion</t>
  </si>
  <si>
    <t>Akshay Kaul and Associates | Architecture design Intern | New Delhi | Jan 2025 | May 2025 | 21 Weeks
Fore Studios | Architecture Design Intern  | Nagpur | May 2024 | Jul 2024 | 7 Weeks</t>
  </si>
  <si>
    <t xml:space="preserve">Awarded the best contextual response in Design Degree show 2026 </t>
  </si>
  <si>
    <t>P26700145</t>
  </si>
  <si>
    <t>Falguni</t>
  </si>
  <si>
    <t xml:space="preserve">Nripendra </t>
  </si>
  <si>
    <t>Jain</t>
  </si>
  <si>
    <t>Falguni Nripendra  Jain</t>
  </si>
  <si>
    <t>falguninj@gmail.com</t>
  </si>
  <si>
    <t>P26700145@student.nicmar.ac.in</t>
  </si>
  <si>
    <t>english,french,marathi,hindi</t>
  </si>
  <si>
    <t>Running,skating</t>
  </si>
  <si>
    <t>Nripendranath Jain</t>
  </si>
  <si>
    <t>Seema Jain</t>
  </si>
  <si>
    <t>Sai Ashish Road
E/201, Sai Pooja Apartments</t>
  </si>
  <si>
    <t>Udayachal High School</t>
  </si>
  <si>
    <t>2013-Mar</t>
  </si>
  <si>
    <t>Shri S. K. Somaiya Vinay Mandir Junior College</t>
  </si>
  <si>
    <t>Sir J.J. College of Architecture</t>
  </si>
  <si>
    <t>autocad,ms office,sketchup,rhino,revit,grasshopper,lumion,enscape,d5</t>
  </si>
  <si>
    <t>Worksphere Ventures pvt. ltd.  | Architectural Intern | Mumbai | May 2024 | Jun 2024 | 6 Weeks
The Design Plexus Architects | Architectural Intern | Mumbai | Nov 2024 | Apr 2025 | 23 Weeks</t>
  </si>
  <si>
    <t>P26700146</t>
  </si>
  <si>
    <t>Suresh</t>
  </si>
  <si>
    <t>Hunashikatti</t>
  </si>
  <si>
    <t>Shilpa Suresh Hunashikatti</t>
  </si>
  <si>
    <t>hunashikattishilpa@gmail.com</t>
  </si>
  <si>
    <t>P26700146@student.nicmar.ac.in</t>
  </si>
  <si>
    <t>27-Nov-2001</t>
  </si>
  <si>
    <t>Kannada English Hindi</t>
  </si>
  <si>
    <t>Listening music</t>
  </si>
  <si>
    <t>Rekha</t>
  </si>
  <si>
    <t>WARD NO. 6 VTC RABAKAVI
PO . GALAGALI
TALUK  BILAGI</t>
  </si>
  <si>
    <t>Bagalkot</t>
  </si>
  <si>
    <t>THUNGALA ENGLISH MEDIUM HIGH SCHOOL JAMAKHANDI</t>
  </si>
  <si>
    <t>Bagalkot, Karnataka</t>
  </si>
  <si>
    <t>TUNGAL SCIENCE PU COLLEGE , VIJAYAPUR</t>
  </si>
  <si>
    <t>Vijayapur, Karnataka</t>
  </si>
  <si>
    <t>KLE TECHNOLOGICAL UNIVERSITY , HUBLI</t>
  </si>
  <si>
    <t>BVB COLLEGE OF ENGINEERING AND TECHNOLOGY, HUBLI, KARNATAKA</t>
  </si>
  <si>
    <t>AutoCAD, MS Office, MS Project, MS Powerpoint</t>
  </si>
  <si>
    <t>SHRIYA PROPERTIES | Site Engineer | Hubballi | Jan 2024 | Mar 2024 | 8 Weeks</t>
  </si>
  <si>
    <t>NCC CERTIFICATE</t>
  </si>
  <si>
    <t>P26700147</t>
  </si>
  <si>
    <t>Anirudh</t>
  </si>
  <si>
    <t>Nargotra</t>
  </si>
  <si>
    <t>Anirudh Nargotra</t>
  </si>
  <si>
    <t>anirudh.nargotra22@gmail.com</t>
  </si>
  <si>
    <t>P26700147@student.nicmar.ac.in</t>
  </si>
  <si>
    <t>20-Jan-2003</t>
  </si>
  <si>
    <t>English, hindi</t>
  </si>
  <si>
    <t>Learning new things, playing cricket</t>
  </si>
  <si>
    <t>Pardhuman Kumar</t>
  </si>
  <si>
    <t>Project manager Delhi metro</t>
  </si>
  <si>
    <t>Supria Sawhney</t>
  </si>
  <si>
    <t>H NO-02 KH NO-545 UGF BLOCK-C VINDHYASHREE APPT BURARI , NORTH DELHI</t>
  </si>
  <si>
    <t>DL DAV Model School Shalimar Bagh</t>
  </si>
  <si>
    <t>CBSE, Delhi</t>
  </si>
  <si>
    <t>Dr. Akhilesh Das Gupta Institute of technology and Management</t>
  </si>
  <si>
    <t>Auto CAD</t>
  </si>
  <si>
    <t>VRC Construction (India) ltd. | Civil Engineer | Delhi | Mar 2025 | Jun 2026 | 1 Years, 3 Months, 0 Days | 2.6</t>
  </si>
  <si>
    <t>15 month(s)</t>
  </si>
  <si>
    <t>P26700148</t>
  </si>
  <si>
    <t>Siddhi</t>
  </si>
  <si>
    <t>Choubey</t>
  </si>
  <si>
    <t>Siddhi Choubey</t>
  </si>
  <si>
    <t>siddhichoubey1604@gmail.com</t>
  </si>
  <si>
    <t>P26700148@student.nicmar.ac.in</t>
  </si>
  <si>
    <t>16-Apr-2004</t>
  </si>
  <si>
    <t>Reading, Dancing, Writing</t>
  </si>
  <si>
    <t>Puneet Choubey</t>
  </si>
  <si>
    <t>Shweta Choubey</t>
  </si>
  <si>
    <t>Rose 84 Talpuri A block</t>
  </si>
  <si>
    <t>Durg</t>
  </si>
  <si>
    <t>Chhattisgarh</t>
  </si>
  <si>
    <t>Delhi Public School, Bhilai</t>
  </si>
  <si>
    <t>Chhattisgarh Swami Vivekanad Technical University</t>
  </si>
  <si>
    <t>Bhilai Institute of Technology, Durg</t>
  </si>
  <si>
    <t>Ministry of Road Transport and Highways | Vocational Trainee | Dehradun | May 2024 | May 2024 | 0 Weeks
Public Health Engineering Depatrment, Durg | Vocational Trainee | Durg | May 2024 | Jun 2024 | 4 Weeks
Steel Authority of India Limited (SAIL) BSP | Project based Trainee | Bhilai | May 2025 | Jun 2025 | 3 Weeks</t>
  </si>
  <si>
    <t>P26700149</t>
  </si>
  <si>
    <t>Rushikesh</t>
  </si>
  <si>
    <t>Bhausaheb</t>
  </si>
  <si>
    <t>Badhe</t>
  </si>
  <si>
    <t>Rushikesh Bhausaheb Badhe</t>
  </si>
  <si>
    <t>rushikeshbadhe97@gmail.com</t>
  </si>
  <si>
    <t>P26700149@student.nicmar.ac.in</t>
  </si>
  <si>
    <t>31-Oct-1997</t>
  </si>
  <si>
    <t>Reading Books, Music, Current Affairs</t>
  </si>
  <si>
    <t>Badhe Bhausaheb Raghunath</t>
  </si>
  <si>
    <t>Badhe Bhavika Bhausaheb</t>
  </si>
  <si>
    <t>Khandoba Nagar near ZP School Shevgaon</t>
  </si>
  <si>
    <t>Balasaheb Bharde Highschool, Shevgaon</t>
  </si>
  <si>
    <t>Balasaheb Bharde Junior College, Shevgaon</t>
  </si>
  <si>
    <t>Savitribai Phule Pune University, Pune</t>
  </si>
  <si>
    <t>Amrutvahini College of Engineering, Sangamner</t>
  </si>
  <si>
    <t>Revit,Archicad,Navisworks,AutoCAD,Bluebeam Revu,Twinmotion,MS Project</t>
  </si>
  <si>
    <t>Anand Construction | Site Engineer | Shevgaon, Maharashtra | Jan 2023 | Mar 2024 | 1 Years, 1 Months, 23 Days | 1.80
DIMENSION PLUS | Jr. BIM Modeller | Ahmedabad, Gujarat | Feb 2025 | May 2026 | 1 Years, 3 Months, 28 Days | 3</t>
  </si>
  <si>
    <t>TechnoStruct, LLC | BIM Intern | Pune | Apr 2024 | Aug 2024 | 21 Weeks</t>
  </si>
  <si>
    <t>BIM Ready Complete: International Certification in BIM Modeling &amp; Coordination
Bluebeam Revu Essentials - Bluebeam University
Start Using Bluebeam for Everyone- Bluebeam University
Collaborating with Studio - Bluebeam University certifications</t>
  </si>
  <si>
    <t>P26700150</t>
  </si>
  <si>
    <t>Gargi</t>
  </si>
  <si>
    <t>Vishwas</t>
  </si>
  <si>
    <t>Laturkar</t>
  </si>
  <si>
    <t>Gargi Vishwas Laturkar</t>
  </si>
  <si>
    <t>gargilaturkar@gmail.com</t>
  </si>
  <si>
    <t>P26700150@student.nicmar.ac.in</t>
  </si>
  <si>
    <t>06-Mar-2003</t>
  </si>
  <si>
    <t xml:space="preserve">Badminton,Traveling ,Music </t>
  </si>
  <si>
    <t>Vishwas N. Laturkar</t>
  </si>
  <si>
    <t>Bussiness</t>
  </si>
  <si>
    <t>Vidula V. Laturkar</t>
  </si>
  <si>
    <t>Yoga instructor</t>
  </si>
  <si>
    <t xml:space="preserve">"Samadhan" Ram nager ausa road latur </t>
  </si>
  <si>
    <t xml:space="preserve"> Rajyog Society Baner</t>
  </si>
  <si>
    <t>Shri Keshavraj Vidyalaya Latur</t>
  </si>
  <si>
    <t>SSC Latur Maharashtra</t>
  </si>
  <si>
    <t>Puranmal lahoti government polytechnic latur</t>
  </si>
  <si>
    <t>Sinhagad college of engineering pune maharashtra</t>
  </si>
  <si>
    <t>MS Office</t>
  </si>
  <si>
    <t>P26700151</t>
  </si>
  <si>
    <t>Masurkar</t>
  </si>
  <si>
    <t xml:space="preserve">Vikram </t>
  </si>
  <si>
    <t>Uday</t>
  </si>
  <si>
    <t>Masurkar Vikram  Uday</t>
  </si>
  <si>
    <t>masurkarvikram28@gmail.com</t>
  </si>
  <si>
    <t>P26700151@student.nicmar.ac.in</t>
  </si>
  <si>
    <t>28-Apr-2003</t>
  </si>
  <si>
    <t>Marathi ,Hindi ,English,Malvani</t>
  </si>
  <si>
    <t>Fitness,cricket,swimming</t>
  </si>
  <si>
    <t>Sujal</t>
  </si>
  <si>
    <t>service</t>
  </si>
  <si>
    <t>G-399 , UBHABAJAR , SAWANTWADI</t>
  </si>
  <si>
    <t>Milagris High School</t>
  </si>
  <si>
    <t>Maharashtra State Borad</t>
  </si>
  <si>
    <t>Yashwantroa Bhosale Polytechnic</t>
  </si>
  <si>
    <t>AUTOCAD,MS PROJECT,EXCEL</t>
  </si>
  <si>
    <t>SHREE PAVNAI DEVELOPERS | SITE ENGINEER | Malvan , Sindhdurg | Jul 2025 | Jun 2026 | 0 Years, 11 Months, 29 Days | 2.46</t>
  </si>
  <si>
    <t>P26700152</t>
  </si>
  <si>
    <t>Saish</t>
  </si>
  <si>
    <t>Pankaj</t>
  </si>
  <si>
    <t>Saish Pankaj Solanki</t>
  </si>
  <si>
    <t>saishpankajsolanki@gmail.com</t>
  </si>
  <si>
    <t>P26700152@student.nicmar.ac.in</t>
  </si>
  <si>
    <t>17-Jun-2002</t>
  </si>
  <si>
    <t>Reading,Sports,Travelling</t>
  </si>
  <si>
    <t>late Panjak Solanki</t>
  </si>
  <si>
    <t>0000000000</t>
  </si>
  <si>
    <t>none</t>
  </si>
  <si>
    <t>Sunita Pankaj Solanki</t>
  </si>
  <si>
    <t xml:space="preserve">School Principal </t>
  </si>
  <si>
    <t>A-001, Prajapati Vaibhav, sector-09, Khanda Colony,
Panvel [west]</t>
  </si>
  <si>
    <t xml:space="preserve">St. Joseph's High School CBSE </t>
  </si>
  <si>
    <t xml:space="preserve">Central Border of Secondary Education </t>
  </si>
  <si>
    <t>Central Border of Secondary Education</t>
  </si>
  <si>
    <t xml:space="preserve">Mumbai University </t>
  </si>
  <si>
    <t>Bharati Vidyapeeth College of Architecture, Navi Mumbai</t>
  </si>
  <si>
    <t>AutoCAD, Photoshop, SketchUp, D5 render, Revit, VN, MS Office</t>
  </si>
  <si>
    <t>House of Dynarch | Junior Architect | Prabhadevi, Mumbai  | Jul 2025 | Jun 2026 | 0 Years, 11 Months, 29 Days | 4.22</t>
  </si>
  <si>
    <t>Fortress Infracon Limited | Junior Architect (intern) | Thane, Mumbai | Dec 2023 | May 2024 | 22 Weeks</t>
  </si>
  <si>
    <t>P26700153</t>
  </si>
  <si>
    <t>Azad</t>
  </si>
  <si>
    <t>Mhatre</t>
  </si>
  <si>
    <t>Ayush Azad Mhatre</t>
  </si>
  <si>
    <t>mhatreayush13@gmail.com</t>
  </si>
  <si>
    <t>P26700153@student.nicmar.ac.in</t>
  </si>
  <si>
    <t>13-Nov-2003</t>
  </si>
  <si>
    <t>hindi,marathi,english</t>
  </si>
  <si>
    <t>Cricket,swimming,adventure,football</t>
  </si>
  <si>
    <t>agriculture, business</t>
  </si>
  <si>
    <t>Reshma</t>
  </si>
  <si>
    <t>72, uran panvel road, at-Dapoli, pargaon, raigad, panvel</t>
  </si>
  <si>
    <t>Mahatma School of Academics &amp; Sports</t>
  </si>
  <si>
    <t>Pillia HOC College of engineering &amp; Technology</t>
  </si>
  <si>
    <t>Datta Meghe College Of Enginerring Airoli</t>
  </si>
  <si>
    <t>AutoCAD,MSP,Excel,primavera</t>
  </si>
  <si>
    <t>Construx infra llp  | Site engineer assistant, supervisor  | Plot no K1 &amp; K2, Sector-3, Pushpak Nagar,410206 | Dec 2025 | Jan 2026 | 4 Weeks</t>
  </si>
  <si>
    <t>P26700154</t>
  </si>
  <si>
    <t>Vivek</t>
  </si>
  <si>
    <t>Yedage</t>
  </si>
  <si>
    <t>Vivek Rajaram Yedage</t>
  </si>
  <si>
    <t>vivekyedage9290@gmail.com</t>
  </si>
  <si>
    <t>P26700154@student.nicmar.ac.in</t>
  </si>
  <si>
    <t>20-May-2000</t>
  </si>
  <si>
    <t>Marathi,HINDI,English</t>
  </si>
  <si>
    <t>Reading Music</t>
  </si>
  <si>
    <t>Auto Driver</t>
  </si>
  <si>
    <t>Rohini</t>
  </si>
  <si>
    <t>Plot no 2 Sahydri Housing Society Kadamwadi Kolhapur</t>
  </si>
  <si>
    <t>S.K.Pant Walawalkar Highschool</t>
  </si>
  <si>
    <t xml:space="preserve">Maharashtra State Board </t>
  </si>
  <si>
    <t>Vivekanand College Kolhapur</t>
  </si>
  <si>
    <t>2018-Feb</t>
  </si>
  <si>
    <t>Annasaheb Dange College of Engineering And Technology , Ashta Sangali</t>
  </si>
  <si>
    <t>STAAD.Pro,AutoCAD ,MS Project,Primavera</t>
  </si>
  <si>
    <t>URBAN SCAPE | SITE ENGINEER | KOLHAPUR | Aug 2022 | Jan 2024 | 1 Years, 5 Months, 30 Days</t>
  </si>
  <si>
    <t>P.B. BUILDERS AND DEVELOPERS | TRAINEE | KOLHAPUR | May 2021 | Jul 2021 | 13 Weeks</t>
  </si>
  <si>
    <t>STAAD Pro Essential</t>
  </si>
  <si>
    <t>P26700155</t>
  </si>
  <si>
    <t>SRINIBASH</t>
  </si>
  <si>
    <t>SAHOO</t>
  </si>
  <si>
    <t>Srinibash Sahoo</t>
  </si>
  <si>
    <t>1234srinibash@gmail.com</t>
  </si>
  <si>
    <t>P26700155@student.nicmar.ac.in</t>
  </si>
  <si>
    <t>15-Nov-2003</t>
  </si>
  <si>
    <t>HINDI, ENGLISH, ODIA</t>
  </si>
  <si>
    <t xml:space="preserve">STRENGTH TRAINING,LISTENING MUSIC </t>
  </si>
  <si>
    <t>SANJEEB KUMAR SAHOO</t>
  </si>
  <si>
    <t>ASSISTANT MANAGER AT HINDALCO INDUSTRIES  SAMBALPUR</t>
  </si>
  <si>
    <t>SRILEKHA SAHOO</t>
  </si>
  <si>
    <t>HOUSEWIFE</t>
  </si>
  <si>
    <t>AT URALI,
PO MANDASAHI
 DISTRICT : JAGATSINGHPUR, ODISHA
PIN:754114</t>
  </si>
  <si>
    <t>Jagatsinghpur</t>
  </si>
  <si>
    <t>R3\C31 ,JAGANNATH COLONY
PO: BUDHARAJA
DIST: SAMBALPUR,ODISHA
PIN 768004</t>
  </si>
  <si>
    <t>Sambalpur</t>
  </si>
  <si>
    <t>VIKASH THE CONCEPT SCHOOL</t>
  </si>
  <si>
    <t>CBSE/SAMBALPUR</t>
  </si>
  <si>
    <t>G.I.E.T UNIVERSITY</t>
  </si>
  <si>
    <t>G.I.E.T UNIVERSITY/ GUNUPUR</t>
  </si>
  <si>
    <t>AUTOCAD,MS PROJECT,ESTIMATION,BBS,MS EXCEL</t>
  </si>
  <si>
    <t>SUBHAM ALTERATIVE SOLUTIONS PVT.LTD | GRADUATE ENGINEER TRAINEE | HINDALCO INDUSTRIES , LAPANGA ODISHA | Nov 2024 | Feb 2026 | 1 Years, 3 Months, 3 Days | 4.30</t>
  </si>
  <si>
    <t>ADITYA ALUMINIUM,LAPANGA | INTERN | LAPANGA,SAMBALPUR | Jun 2023 | Jun 2023 | 4 Weeks</t>
  </si>
  <si>
    <t>P26700156</t>
  </si>
  <si>
    <t>Devhuti</t>
  </si>
  <si>
    <t>Devendra</t>
  </si>
  <si>
    <t>Matte</t>
  </si>
  <si>
    <t>Devhuti Devendra Matte</t>
  </si>
  <si>
    <t>P26700156@student.nicmar.ac.in</t>
  </si>
  <si>
    <t>22-Oct-2004</t>
  </si>
  <si>
    <t>Hindi,Marathi,English,Sanskrit</t>
  </si>
  <si>
    <t>Table Tennis,Content creation,Yoga</t>
  </si>
  <si>
    <t>Devendra Matte</t>
  </si>
  <si>
    <t>Self employed</t>
  </si>
  <si>
    <t>Ratna Matte</t>
  </si>
  <si>
    <t>plot no.7 Maooli, Gazzetted Officors colony, W.H.C.  Road, Civil Lines, Nagpur, Maharastra-440001</t>
  </si>
  <si>
    <t>NEERI Modern School</t>
  </si>
  <si>
    <t>CBSE, Nagpur, Maharastra</t>
  </si>
  <si>
    <t>ST.XAVIER'S HIGH SCHOOL</t>
  </si>
  <si>
    <t>Sardar Patel College of Engineering, Mumbai, Maharastra</t>
  </si>
  <si>
    <t>Excel,MS Project,Primavera,Revit,Navisworks,AutoCAD</t>
  </si>
  <si>
    <t>NCC Ltd. | Intern (Contracts Department) | Chakala, Andheri, Mumbai | Jan 2026 | Apr 2026 | 16 Weeks
GEOTECH SERVICES PVT. LTD. | Intern (Material Testing and soil testing) | Bansi Nagar, Hingna, Mumbai | Jun 2025 | Jul 2025 | 5 Weeks
Patankar Consultants Pvt. Ltd. | Intern (Site Visits) | Nagpur | Jan 2024 | Feb 2024 | 4 Weeks</t>
  </si>
  <si>
    <t>Revit 2025</t>
  </si>
  <si>
    <t>P26700157</t>
  </si>
  <si>
    <t>VIVEK</t>
  </si>
  <si>
    <t>ANAND</t>
  </si>
  <si>
    <t>Vivek Kumar Anand</t>
  </si>
  <si>
    <t>P26700157@student.nicmar.ac.in</t>
  </si>
  <si>
    <t>25-Jun-2003</t>
  </si>
  <si>
    <t>HINDI, ENGLISH,MARATHI,MAITHILI,BHOJPURI</t>
  </si>
  <si>
    <t>READING BOOKS, PLAYING ALL INDDOR AND OUTDOOR GAMES</t>
  </si>
  <si>
    <t>BHARAT BHUSHAN PRASAD</t>
  </si>
  <si>
    <t>SUSHMA DEVI</t>
  </si>
  <si>
    <t>AMARI, JAMUI , BIHAR</t>
  </si>
  <si>
    <t>Jamui</t>
  </si>
  <si>
    <t>B-703 Anand Green Chs  , Kalyan west , Maharashtra</t>
  </si>
  <si>
    <t>K N MEMO ACADEMY RAHMATPUR ASARGANJ MUNGER BIHAR</t>
  </si>
  <si>
    <t>BIHAR</t>
  </si>
  <si>
    <t>Diploma in civil Engineering</t>
  </si>
  <si>
    <t>RP SHARMA INSTITUTE OF TECHNOLOGY PATNA</t>
  </si>
  <si>
    <t>DY PATIL UNIVERSITY PUNE AMBI</t>
  </si>
  <si>
    <t>DY PATIL SCHOOL OF ENGINEERING PUNE AMBI</t>
  </si>
  <si>
    <t>AUTOCAD,MS PROJECT,PRIMAVERA,MS OFFICE,MS EXCEL</t>
  </si>
  <si>
    <t>ROSA GROUP- SAI UMA CONSTRUCTION PVT. LTD | Junior Engineer | Thane, Maharashtra | Sep 2024 | Jun 2026 | 1 Years, 9 Months, 2 Days</t>
  </si>
  <si>
    <t>NDA PLASTECH | TRANIEE ENGINEER | PUNE | Jan 2024 | Feb 2024 | 4 Weeks
ENDREES HAUSER | TRANIEE ENGINEER | THANE | Feb 2024 | Apr 2024 | 8 Weeks</t>
  </si>
  <si>
    <t xml:space="preserve">STRUCTURAL DRAFTING USING AUTOCAD
Primavera with PPM Concepts
project management certification
Apti tute &amp; soft skills certification </t>
  </si>
  <si>
    <t>P26700158</t>
  </si>
  <si>
    <t>Rishi</t>
  </si>
  <si>
    <t xml:space="preserve">Trivedi </t>
  </si>
  <si>
    <t xml:space="preserve">Rishi Trivedi </t>
  </si>
  <si>
    <t>rishitrivedi18@gmail.com</t>
  </si>
  <si>
    <t>P26700158@student.nicmar.ac.in</t>
  </si>
  <si>
    <t>11-Dec-2001</t>
  </si>
  <si>
    <t>Hindi , English,Gujarati</t>
  </si>
  <si>
    <t xml:space="preserve">Reading books , Tennis , Table tennis , Interacting with people,Music,Travelling </t>
  </si>
  <si>
    <t xml:space="preserve">Pradeep Kumar Trivedi </t>
  </si>
  <si>
    <t xml:space="preserve">Private Job </t>
  </si>
  <si>
    <t xml:space="preserve">Mayuri P Trivedi </t>
  </si>
  <si>
    <t>Opera Elegance , Flat No 301, Radhe Park-1 , Street No 2 , Behind Gokul Mathura Appartment , 150 ft Ring road , Ayodhya chowk .</t>
  </si>
  <si>
    <t xml:space="preserve">Saint Paul's School </t>
  </si>
  <si>
    <t xml:space="preserve">Rajkot, Gujarat </t>
  </si>
  <si>
    <t xml:space="preserve">Institute of Infrastructure Technology Research and Management </t>
  </si>
  <si>
    <t xml:space="preserve">Ahmedabad , Gujarat </t>
  </si>
  <si>
    <t>2024-Mar</t>
  </si>
  <si>
    <t>AUTOCAD , Microsoft Projects , ANSYS(FLUENT), CFD,MS Excel, MS Word</t>
  </si>
  <si>
    <t>RKC Infrabuilt PVT LTD | Engineer - Planning and Billing  | Ahmedabad , Gujarat  | Jun 2024 | Jun 2026 | 2 Years, 0 Months, 22 Days | 4</t>
  </si>
  <si>
    <t>Institute of Infrastructure Technology Research and Management  | Research Project  | IITRAM , Ahmedabad | Jul 2023 | May 2024 | 45 Weeks</t>
  </si>
  <si>
    <t xml:space="preserve">Exploring  Renewables Energy Schemes 
A Project Management Course </t>
  </si>
  <si>
    <t>P26700159</t>
  </si>
  <si>
    <t>HARSHAL</t>
  </si>
  <si>
    <t>JANKIRAM</t>
  </si>
  <si>
    <t>Harshal Jankiram Patil</t>
  </si>
  <si>
    <t>P26700159@student.nicmar.ac.in</t>
  </si>
  <si>
    <t>03-Jul-2000</t>
  </si>
  <si>
    <t>HINDI , ENGLISH,MARATHI</t>
  </si>
  <si>
    <t>TRAVELLING ,LEASTINING MUSIC</t>
  </si>
  <si>
    <t>PUSHPA</t>
  </si>
  <si>
    <t>Patil Wada, Near Vitthal Mandir
At post Chikhali bk.</t>
  </si>
  <si>
    <t>R.C.PATEL MARATHI MADHYAMIK VIDYALAY, SHIRPUR</t>
  </si>
  <si>
    <t>MAHARSHTRA STATE BOARD OF SECONDRY AND HIGHER SECONDRY EDUCATON  , PUNE</t>
  </si>
  <si>
    <t>2009-Jun</t>
  </si>
  <si>
    <t>CIVIL ENGINEERING</t>
  </si>
  <si>
    <t>GOVERNMENT POLYTECHNIC, JALGAON</t>
  </si>
  <si>
    <t>Kavayitri Bahinabai Chaudhari North Maharshtra University jalgaon, maharashtra</t>
  </si>
  <si>
    <t>G.H.Raisoni Institute Of Engineering And Management , Jalgaon</t>
  </si>
  <si>
    <t>MS Office , Autocad,MS project</t>
  </si>
  <si>
    <t>PACE DIGITEK LTD. | CIVIL ENGINEER  | JALGAON, NAHARASHTRA | Oct 2023 | Jul 2026 | 2 Years, 9 Months, 11 Days | 3</t>
  </si>
  <si>
    <t>P26700160</t>
  </si>
  <si>
    <t>ARNAY</t>
  </si>
  <si>
    <t>BISWAL</t>
  </si>
  <si>
    <t>Arnay Biswal</t>
  </si>
  <si>
    <t>P26700160@student.nicmar.ac.in</t>
  </si>
  <si>
    <t>04-Sep-2003</t>
  </si>
  <si>
    <t>ENGLISH HINDI</t>
  </si>
  <si>
    <t>CYCLING ,SWIMMING ,READING ,PLAYING GAMES</t>
  </si>
  <si>
    <t>Y.BISWAL</t>
  </si>
  <si>
    <t>MANAGING DIRECTOR</t>
  </si>
  <si>
    <t>N.PRADHAN</t>
  </si>
  <si>
    <t>N4/157
IRC VILLAGE NAYAPALLI</t>
  </si>
  <si>
    <t>Khordha</t>
  </si>
  <si>
    <t xml:space="preserve">SAI INTERNATIONAL SCHOLL </t>
  </si>
  <si>
    <t xml:space="preserve">Bhubaneswar </t>
  </si>
  <si>
    <t>SAI INTERNATIONAL SCHOOL</t>
  </si>
  <si>
    <t xml:space="preserve">ITER </t>
  </si>
  <si>
    <t>INTERNSHIP</t>
  </si>
  <si>
    <t>P26700161</t>
  </si>
  <si>
    <t>G</t>
  </si>
  <si>
    <t>G Akash</t>
  </si>
  <si>
    <t>akashgouda692@gmail.com</t>
  </si>
  <si>
    <t>P26700161@student.nicmar.ac.in</t>
  </si>
  <si>
    <t>10-Mar-2002</t>
  </si>
  <si>
    <t>ENGLISH,HINDI,KANNADA,TELUGU</t>
  </si>
  <si>
    <t>FOOTBALL,CRICKET</t>
  </si>
  <si>
    <t>Narasareddy</t>
  </si>
  <si>
    <t>Sharada</t>
  </si>
  <si>
    <t>1-11-53/98,sri ram nagar,Raichur-Karnataka</t>
  </si>
  <si>
    <t>Raichur</t>
  </si>
  <si>
    <t>12-1-125/6c2,opp sanjeevani dental hospital,near indira canteen GUNJ,Raichur</t>
  </si>
  <si>
    <t>VIDHYA BHARATI (E.M) HIGH SCHOOL</t>
  </si>
  <si>
    <t>JUSTICE SHIVARAJ PU COLLEGE</t>
  </si>
  <si>
    <t>DEPARTMENT  OF PRE UNIVERSITY EDUCATION.KARNATAKA</t>
  </si>
  <si>
    <t>VISVESVARAYA  TECHNOLOGICAL UNIVERSITRY</t>
  </si>
  <si>
    <t>NITTE MEENAKSHI INSTITUTE OF TECHNOLOGY.BENGALURU/KARNATAKA</t>
  </si>
  <si>
    <t>Auto cad,MS project</t>
  </si>
  <si>
    <t>SAFETY IN CONSTRUCTION
Advance certificate course on waterproofing and insulation</t>
  </si>
  <si>
    <t>P26700162</t>
  </si>
  <si>
    <t>Manasi</t>
  </si>
  <si>
    <t>Korni</t>
  </si>
  <si>
    <t>Manasi Korni</t>
  </si>
  <si>
    <t>manasik16@outlook.com</t>
  </si>
  <si>
    <t>P26700162@student.nicmar.ac.in</t>
  </si>
  <si>
    <t>25-Jun-2001</t>
  </si>
  <si>
    <t>English,Hindi,Kannada,Telugu</t>
  </si>
  <si>
    <t>Dance,Music,Theatre,Table Tennis,Badminton</t>
  </si>
  <si>
    <t>Raghavendra Sanjay Korni</t>
  </si>
  <si>
    <t>Software Consultant</t>
  </si>
  <si>
    <t>Nishadh Korni</t>
  </si>
  <si>
    <t>#314,Sobha Dewflower Apartments, 4th Cross, Sarakki Road , J.P Nagar 1st Phase ,Bangalore - 560078</t>
  </si>
  <si>
    <t xml:space="preserve">PSBB Learning Leadership Academy </t>
  </si>
  <si>
    <t>CBSE , Bangalore , Karnataka</t>
  </si>
  <si>
    <t>Visvesvaraya Technological University , Belagavi , Karnataka</t>
  </si>
  <si>
    <t>Dayananda Sagar College of Architecture , Bangalore , Karnataka</t>
  </si>
  <si>
    <t>MS excel,ms word,ms powerpoint,ms project,autoCAD,revit,sketchup,enscape,adobe photoshop,adobe indesign,graphic design</t>
  </si>
  <si>
    <t>Vanzscape Architects and Associates | Junior Architect | Hyderabad, Telangana | Jul 2024 | Dec 2024 | 0 Years, 4 Months, 20 Days | 2.65
aRKadesign Studio | Junior Architect | Hyderabad, Telangana | Dec 2024 | May 2026 | 1 Years, 5 Months, 10 Days | 3</t>
  </si>
  <si>
    <t>aRKadesign Studio | Architectural Intern | Hyderabad , Telangana | Jan 2024 | Apr 2024 | 16 Weeks</t>
  </si>
  <si>
    <t xml:space="preserve">Soft Skills and Communication
Software Courses
Architecture Heritage and Conservation
Theatre Workshop
ISOLA - Bamboo Construction 
State Level Junior Bharatanatyam Dance Examination 
State Level Junior Carnatic Vocal Music Examination </t>
  </si>
  <si>
    <t>P26700163</t>
  </si>
  <si>
    <t>Ganesh</t>
  </si>
  <si>
    <t>Narayankar</t>
  </si>
  <si>
    <t>Ganesh Raghunath Narayankar</t>
  </si>
  <si>
    <t>ganeshnarayankar2@gmail.com</t>
  </si>
  <si>
    <t>P26700163@student.nicmar.ac.in</t>
  </si>
  <si>
    <t>13-Dec-1999</t>
  </si>
  <si>
    <t>Reading,Creative Writing,Trekking</t>
  </si>
  <si>
    <t>Ujwala</t>
  </si>
  <si>
    <t>S2 B wing, Girish Classic Appt, Yashwant Nagar, Wai</t>
  </si>
  <si>
    <t>Dravid High School</t>
  </si>
  <si>
    <t>2015-Apr</t>
  </si>
  <si>
    <t>Kisan Veer Mahavidyalaya</t>
  </si>
  <si>
    <t>Annasaheb Dange College of Engineering and Technology</t>
  </si>
  <si>
    <t>AutoCAD,MS Project</t>
  </si>
  <si>
    <t>Constrotrait Material Testing and Services LLP | Test Engineer | Wai,Satara | Jan 2023 | Mar 2024 | 1 Years, 2 Months, 9 Days | 1.44
Centre for Youth Development and Activities | Civil Engineer | Pune | Apr 2024 | Nov 2025 | 1 Years, 7 Months, 4 Days | 4.8</t>
  </si>
  <si>
    <t>SO/IEC 17025:2017- General Requirements for the Competence of Testing &amp; Calibration Laboratories (Laboratory System &amp; Internal Audit)</t>
  </si>
  <si>
    <t>P26700164</t>
  </si>
  <si>
    <t xml:space="preserve">Rohan </t>
  </si>
  <si>
    <t>Ahire</t>
  </si>
  <si>
    <t>Rohan  Ahire Ahire</t>
  </si>
  <si>
    <t>rohanahire616@gmail.com</t>
  </si>
  <si>
    <t>P26700164@student.nicmar.ac.in</t>
  </si>
  <si>
    <t>14-Jun-2002</t>
  </si>
  <si>
    <t>Music and playing guitar</t>
  </si>
  <si>
    <t>Shashikant Mogal Ahire</t>
  </si>
  <si>
    <t xml:space="preserve">Service </t>
  </si>
  <si>
    <t xml:space="preserve">Sandhya Shashikant Ahire </t>
  </si>
  <si>
    <t>Plot no 85, Flat no 404, Diamond Building, Gorai -2, Borivali (W)</t>
  </si>
  <si>
    <t>Ahire Rohan shashikant</t>
  </si>
  <si>
    <t>Ahire Rohan Shashikant</t>
  </si>
  <si>
    <t>University of mumbai</t>
  </si>
  <si>
    <t>Vidyavardhini's College Of Engineering &amp; Technology</t>
  </si>
  <si>
    <t>Autocad,msoffice,MSproject</t>
  </si>
  <si>
    <t>Naman Infra | Junior Engineer | Mumbai | Jun 2024 | Jun 2025 | 1 Years, 0 Months, 28 Days | 2.4
SMD Intech | Junior Engineer | Mumbai | Aug 2025 | Jul 2026 | 0 Years, 10 Months, 29 Days | 3.36</t>
  </si>
  <si>
    <t>Gestione Ministration PVT.LTD | Intern | Mumbai | Dec 2022 | Dec 2022 | 3 Weeks</t>
  </si>
  <si>
    <t>P26700165</t>
  </si>
  <si>
    <t xml:space="preserve">Aadil </t>
  </si>
  <si>
    <t>Mustafa</t>
  </si>
  <si>
    <t>Mujawar</t>
  </si>
  <si>
    <t>Aadil  Mustafa Mujawar</t>
  </si>
  <si>
    <t>adilmustafamujawar@gmail.com</t>
  </si>
  <si>
    <t>P26700165@student.nicmar.ac.in</t>
  </si>
  <si>
    <t xml:space="preserve">Hindi , English , Marathi </t>
  </si>
  <si>
    <t xml:space="preserve">Football , Reading books , Dancing </t>
  </si>
  <si>
    <t>Mustafa Allabakash Mujawar</t>
  </si>
  <si>
    <t xml:space="preserve">Engineer </t>
  </si>
  <si>
    <t>Tabbasum</t>
  </si>
  <si>
    <t>Row House no -2, e Near shivaji School, gajanan vihar, Latur, Latur,
Maharashtra - 413512</t>
  </si>
  <si>
    <t xml:space="preserve">Podar International School, Latur </t>
  </si>
  <si>
    <t xml:space="preserve">Central Board Of Secondary Education,Maharashtra </t>
  </si>
  <si>
    <t>2010-Jan</t>
  </si>
  <si>
    <t xml:space="preserve">Vishweshwarayya Abhiyantriki Padvika Mahavidyalaya ,Latur ,Maharashtra </t>
  </si>
  <si>
    <t>Savitribai Phule Pune University (SPPU)</t>
  </si>
  <si>
    <t xml:space="preserve">GH Raisoni Pune , Maharashtra </t>
  </si>
  <si>
    <t>AutoCad ,Ms office</t>
  </si>
  <si>
    <t>Shri Satyasai Baba Infra Ventures PVT, Latur  | Assistant Quality Assurance Engineer  | Latur, Maharashtra  | May 2025 | Dec 2025 | 30 Weeks</t>
  </si>
  <si>
    <t>P26700166</t>
  </si>
  <si>
    <t>Gourav</t>
  </si>
  <si>
    <t>Moond</t>
  </si>
  <si>
    <t>Gourav Moond</t>
  </si>
  <si>
    <t>moondgourav@gmail.com</t>
  </si>
  <si>
    <t>P26700166@student.nicmar.ac.in</t>
  </si>
  <si>
    <t>03-Dec-2001</t>
  </si>
  <si>
    <t>Reading,Learning new skills,Music</t>
  </si>
  <si>
    <t>Ram Niwas</t>
  </si>
  <si>
    <t xml:space="preserve">Saroj </t>
  </si>
  <si>
    <t>Govt. Teacher</t>
  </si>
  <si>
    <t>V.P.O-Piprali, Palasiya, Sikar (Rajasthan)</t>
  </si>
  <si>
    <t>Sikar</t>
  </si>
  <si>
    <t>Rajasthan</t>
  </si>
  <si>
    <t>Bhartiya Public School ,Sanwali Road ,Sikar (Rajasthan)</t>
  </si>
  <si>
    <t>2014-Jul</t>
  </si>
  <si>
    <t>08.4</t>
  </si>
  <si>
    <t>SBS MEMO. S S SR SEC SCHOOL,SABALPURA(SIKAR)</t>
  </si>
  <si>
    <t>Board Of Secondary Education, Rajasthan</t>
  </si>
  <si>
    <t>SRM INSTITUTE OF SCIENCE AND TECHNOLOGY</t>
  </si>
  <si>
    <t>SRM INSTITUTE OF SCIENCE AND TECHNOLOGY, KATTANKULATHUR, TAMIL NADU</t>
  </si>
  <si>
    <t>AutoCAD,MS Office,MS Project</t>
  </si>
  <si>
    <t>P26700167</t>
  </si>
  <si>
    <t>Ashwin</t>
  </si>
  <si>
    <t>Kallada</t>
  </si>
  <si>
    <t>Ashwin Rajesh Kallada</t>
  </si>
  <si>
    <t>ashwinrajeshkallada123@gmail.com</t>
  </si>
  <si>
    <t>P26700167@student.nicmar.ac.in</t>
  </si>
  <si>
    <t>05-Dec-2003</t>
  </si>
  <si>
    <t>Hindi,English,Malayalam</t>
  </si>
  <si>
    <t xml:space="preserve">Reading,Music </t>
  </si>
  <si>
    <t>Rajesh Kallada</t>
  </si>
  <si>
    <t>Private Sector</t>
  </si>
  <si>
    <t>Ambli Das N</t>
  </si>
  <si>
    <t>11/4,Aishwarya,Vikram Sarabhai Road, ERGO Consultancy, Maradu</t>
  </si>
  <si>
    <t>Bhavan's Munshi Vidyashram</t>
  </si>
  <si>
    <t>Rajagiri School of Engineering &amp; Technology (RSET)</t>
  </si>
  <si>
    <t>AutoCAD,Revit,BIM Basics,MS Project,Primavera</t>
  </si>
  <si>
    <t>Professional in Interior and Exterior Designing
Professional in 2D Drafting
Professional in Architectural BIM</t>
  </si>
  <si>
    <t>P26700168</t>
  </si>
  <si>
    <t>Aayush</t>
  </si>
  <si>
    <t>Kejriwal</t>
  </si>
  <si>
    <t>Aayush Kejriwal</t>
  </si>
  <si>
    <t>araayushkejriwal@gmail.com</t>
  </si>
  <si>
    <t>P26700168@student.nicmar.ac.in</t>
  </si>
  <si>
    <t>16-Jul-2001</t>
  </si>
  <si>
    <t>English,Hindhi,marwadi ,marathi</t>
  </si>
  <si>
    <t xml:space="preserve">Music, Technical,environment </t>
  </si>
  <si>
    <t>Shrikant Kejriwal</t>
  </si>
  <si>
    <t>Charted Accountant</t>
  </si>
  <si>
    <t>Ritu Kejriwal</t>
  </si>
  <si>
    <t>301-B Grace,
Vasant Marvel Complex,
Borivali East</t>
  </si>
  <si>
    <t>Thakur Public School (Mumbai)</t>
  </si>
  <si>
    <t>COUNCIL FOR THE INDIAN SCHOOL CERTIFICATE EXAMINATIONS, NEW DELHI</t>
  </si>
  <si>
    <t>2007-Aug</t>
  </si>
  <si>
    <t>Sarala Birla Academy (Bangalore)</t>
  </si>
  <si>
    <t>Dr. Baliram Hiray College of Architecture (Mumbai)</t>
  </si>
  <si>
    <t>Autocad,Adobe Photoshop,Adobe Premier Pro,Sketchup,Lumion,MS Office,MS Project</t>
  </si>
  <si>
    <t>Sumedha Gore Architects  | Jr. Architect | Mumbai | Jul 2024 | May 2026 | 1 Years, 10 Months, 16 Days | 3.9</t>
  </si>
  <si>
    <t>G.M. Architects | Intern Architect  | Jaipur, Rajasthan | Dec 2022 | Mar 2023 | 15 Weeks
G.M. Architects | Intern Architect  | Jaipur, Rajasthan | May 2023 | Jun 2023 | 4 Weeks</t>
  </si>
  <si>
    <t>P26700169</t>
  </si>
  <si>
    <t>HALEEMA</t>
  </si>
  <si>
    <t>NUSRIN</t>
  </si>
  <si>
    <t>O N</t>
  </si>
  <si>
    <t>Haleema Nusrin O N</t>
  </si>
  <si>
    <t>haleemanusrinon@gmail.com</t>
  </si>
  <si>
    <t>P26700169@student.nicmar.ac.in</t>
  </si>
  <si>
    <t>21-Nov-2000</t>
  </si>
  <si>
    <t>Married</t>
  </si>
  <si>
    <t>ENGLISH,MALAYALAM</t>
  </si>
  <si>
    <t>DANCING,SINGING,READING</t>
  </si>
  <si>
    <t>NAJEEB O H</t>
  </si>
  <si>
    <t>SALES MAN</t>
  </si>
  <si>
    <t>JASEEDHA NAJEEB</t>
  </si>
  <si>
    <t>HOME MAKER</t>
  </si>
  <si>
    <t>OZHEEPARAMBIL (H), ASHOKA ROAD, OZEEL BABU LANE, KALOOR.</t>
  </si>
  <si>
    <t xml:space="preserve">OZHEEPARAMBIL (H), ASHOKA ROAD, OZEEL BABU LANE, KALOOR. </t>
  </si>
  <si>
    <t>A.C.S.E.M.H.S KALOOR</t>
  </si>
  <si>
    <t>Board of public examinations, Kerala</t>
  </si>
  <si>
    <t>Sacred Hearts H.S.S THEVARA</t>
  </si>
  <si>
    <t>Board of Higher Secondary Examination, Kerala</t>
  </si>
  <si>
    <t>Federal Institute Of Science and Technology (FISAT), ANGAMALY, KERALA</t>
  </si>
  <si>
    <t>AUTOCAD, REVIT Architecture,STAAD,MSP</t>
  </si>
  <si>
    <t>TATA CONSULTANCY SERVICES (TCS) | ASSISTANT SYSTEM ENGINEER | KOCHI | May 2024 | Jun 2026 | 2 Years, 1 Months, 7 Days | 3.37
STEEL INDUSTRIES KERALA LIMITED (SILK) | GRADUATE APPRENTICE - CIVIL | ATHANI, THRISSUR | Jan 2024 | May 2024 | 0 Years, 3 Months, 28 Days | 1.08</t>
  </si>
  <si>
    <t>Civil software certification
Best outgoing student award
Chairperson community service and membership (ASCE)
NSS</t>
  </si>
  <si>
    <t>P26700170</t>
  </si>
  <si>
    <t>Swaroop</t>
  </si>
  <si>
    <t>Kundur</t>
  </si>
  <si>
    <t>Swaroop Santosh Kundur</t>
  </si>
  <si>
    <t>kundurswarup@gmail.com</t>
  </si>
  <si>
    <t>P26700170@student.nicmar.ac.in</t>
  </si>
  <si>
    <t>19-Dec-2000</t>
  </si>
  <si>
    <t>Hindi,English,Marathi,Telugu</t>
  </si>
  <si>
    <t>Reading, Exploring Construction &amp; Infrastructure projects</t>
  </si>
  <si>
    <t>Vasudha</t>
  </si>
  <si>
    <t>557, Ghorpade Peth, Srinivas Apartment, Khadak Mal-Ali, Flat no-2, Ground Floor, Near Swargate, Pune-411042</t>
  </si>
  <si>
    <t xml:space="preserve">Muktangan English School &amp; Junior college </t>
  </si>
  <si>
    <t>Maharashtra State Board of Secondary and Higher Secondary Education,Pune</t>
  </si>
  <si>
    <t>2004-Jun</t>
  </si>
  <si>
    <t>Sou.Venutai Chavan Polytechnic, Pune city</t>
  </si>
  <si>
    <t>Savitribai Phule University,Pune</t>
  </si>
  <si>
    <t>Trinity College of Engineering and Research,Pune</t>
  </si>
  <si>
    <t>2025-Nov</t>
  </si>
  <si>
    <t>P26700171</t>
  </si>
  <si>
    <t>SACHIN</t>
  </si>
  <si>
    <t>PANDURANG</t>
  </si>
  <si>
    <t>THENGARI</t>
  </si>
  <si>
    <t>Sachin Pandurang Thengari</t>
  </si>
  <si>
    <t>tsid2531@gmail.com</t>
  </si>
  <si>
    <t>P26700171@student.nicmar.ac.in</t>
  </si>
  <si>
    <t>08-Mar-1999</t>
  </si>
  <si>
    <t xml:space="preserve">TRAVELLING </t>
  </si>
  <si>
    <t>ANJITAI</t>
  </si>
  <si>
    <t>AT PO BHANDARBODI , RAMTEK,NAGPUR,MAHARASTRA</t>
  </si>
  <si>
    <t>MAHATMA JYOTIBA FULE VIDHYALAY BHANDARBODI</t>
  </si>
  <si>
    <t>MAHARASHTRA STATE BOARD</t>
  </si>
  <si>
    <t xml:space="preserve">DNYADEEP JUNIOUR COLLEGE , RAMTEK </t>
  </si>
  <si>
    <t xml:space="preserve">GONDWANA UNIVERSITY </t>
  </si>
  <si>
    <t>GOVERMENT COLLEGE OF ENGINEERING CHANDRAPUR , MAHARASHTRA</t>
  </si>
  <si>
    <t>RTMNU</t>
  </si>
  <si>
    <t>Kavikulguru Institute of Technology and Science , RAMTEK ,MAHARASHTRA</t>
  </si>
  <si>
    <t>AUTOCAD</t>
  </si>
  <si>
    <t>Rupesh S. Chanderkar  | Site Engineer | Ramtek | Aug 2021 | Aug 2023 | 2 Years, 0 Months, 3 Days | 2.88</t>
  </si>
  <si>
    <t>PWD | TRAINEE | CHANDRAPUR | Dec 2019 | Dec 2019 | 2 Weeks</t>
  </si>
  <si>
    <t>AutoCAD 
IJRASET</t>
  </si>
  <si>
    <t>P26700172</t>
  </si>
  <si>
    <t>Mohammad Anas</t>
  </si>
  <si>
    <t>Khan</t>
  </si>
  <si>
    <t>Mohammad Anas Khan</t>
  </si>
  <si>
    <t>anas.io@outlook.com</t>
  </si>
  <si>
    <t>P26700172@student.nicmar.ac.in</t>
  </si>
  <si>
    <t>Badminton,Walking</t>
  </si>
  <si>
    <t>Abdul Wahab Khan</t>
  </si>
  <si>
    <t>Site Incharge</t>
  </si>
  <si>
    <t>Tabassum Khan</t>
  </si>
  <si>
    <t>B19, Mahakaushal Puram, Tilak College Road, Katni, MP</t>
  </si>
  <si>
    <t>Katni</t>
  </si>
  <si>
    <t>Bardsley English Medium Senior Secondary School</t>
  </si>
  <si>
    <t>Rajiv Gandhi Prodyogiki Vishwavidyalaya</t>
  </si>
  <si>
    <t>Global nature care sangathan group of institution</t>
  </si>
  <si>
    <t>AutoCAD,MS Excel,MS Project,Staad Pro,AutoCAD Architecture</t>
  </si>
  <si>
    <t>RK Chavan Infrastructure Pvt Ltd | Engineer QS | Pune | Mar 2024 | Apr 2026 | 2 Years, 1 Months, 26 Days | 1.8</t>
  </si>
  <si>
    <t>AutoCAD
3DS MAx
Staad Pro
Building Estimator
AB Pass</t>
  </si>
  <si>
    <t>P26700173</t>
  </si>
  <si>
    <t>Parthiv</t>
  </si>
  <si>
    <t>PR</t>
  </si>
  <si>
    <t>Parthiv Pr</t>
  </si>
  <si>
    <t>parthivramesh269@gmail.com</t>
  </si>
  <si>
    <t>P26700173@student.nicmar.ac.in</t>
  </si>
  <si>
    <t>23-Oct-2003</t>
  </si>
  <si>
    <t>English , Tamil ,Telugu,Kannada,Malayalam</t>
  </si>
  <si>
    <t>Pet Keeping , Aviculture,Drawing ,Football,Cricket,Marathons,Photography,Videography,Travel</t>
  </si>
  <si>
    <t xml:space="preserve">Ramesh P </t>
  </si>
  <si>
    <t>Employee in Ashok Leyland</t>
  </si>
  <si>
    <t xml:space="preserve">Sujatha P R </t>
  </si>
  <si>
    <t>3/796, 9th main  Street , Bharathi Nagar , Arasanatty , Mookandapalli , Hosur</t>
  </si>
  <si>
    <t>Krishnagiri</t>
  </si>
  <si>
    <t>St Josephs Matriculation Higher Secondary School</t>
  </si>
  <si>
    <t>TAMILNADU STATE BOARD</t>
  </si>
  <si>
    <t xml:space="preserve">Sri Vijay Vidhyalaya </t>
  </si>
  <si>
    <t>Manipal University</t>
  </si>
  <si>
    <t>Manipal Institute Of Technology</t>
  </si>
  <si>
    <t>Autocad,Etabs,Design Builder,Staad Pro,MSP,Photoshop,MS Office,Lightroom</t>
  </si>
  <si>
    <t>LnT | Intern | Bangalore | Jun 2024 | Jul 2024 | 5 Weeks
CBRE | Intern | Bangalore | Mar 2026 | Jun 2026 | 12 Weeks</t>
  </si>
  <si>
    <t>LnT Intern Certificate
CBRE Internship Certificate
ASCE Certificate
HILTI Workshop
BAI Certificate
Marketing In Digital World_Coursera Certificate
Digital Marketing: Customer Engagement Strategy_Coursera Certificate</t>
  </si>
  <si>
    <t>P26700174</t>
  </si>
  <si>
    <t>Swathy</t>
  </si>
  <si>
    <t>B</t>
  </si>
  <si>
    <t>Nair</t>
  </si>
  <si>
    <t>Swathy B Nair</t>
  </si>
  <si>
    <t>swathyn324@gmail.com</t>
  </si>
  <si>
    <t>P26700174@student.nicmar.ac.in</t>
  </si>
  <si>
    <t>27-Nov-2002</t>
  </si>
  <si>
    <t>Malayalam ,English</t>
  </si>
  <si>
    <t>Crafts And Arts</t>
  </si>
  <si>
    <t>B Biju</t>
  </si>
  <si>
    <t>R Jayalekshmi</t>
  </si>
  <si>
    <t>Kaleekkal Swaroop Bhavan Edavattom Vellimon PO Perinad Kollam Kerala 691511</t>
  </si>
  <si>
    <t>Vimala Hridaya H S S For Girls Pattathanam Kollam</t>
  </si>
  <si>
    <t>Government of Kerala General Educational Department, Kerala</t>
  </si>
  <si>
    <t xml:space="preserve">Government Higher Secondary School Perinad </t>
  </si>
  <si>
    <t>Government Of Kerala Board Of Higher Secondary Examinations, Kerala</t>
  </si>
  <si>
    <t xml:space="preserve">APJ Abdul Kalam Technological University </t>
  </si>
  <si>
    <t>TKM Institute Of Technology , Kerala</t>
  </si>
  <si>
    <t>AutoCAD,Revit,Primavera,StaadPRO,SketchUP,Lumion,Diploma for QA/QC ,Diploma in Measurement and Cost Engineering,Navisworks,BIM 360,Planswift,Revit Structural,Insight</t>
  </si>
  <si>
    <t>Arcite Educational Solutions PVT LTD | Industry Relations And Placement - Lead | Kollam, Kerala | Feb 2025 | Jun 2026 | 1 Years, 4 Months, 14 Days | 1.8</t>
  </si>
  <si>
    <t>Step Global Corporate Solutions LLC | Civil Engineer Trainee | KOLLAM | Jun 2024 | Jan 2025 | 32 Weeks</t>
  </si>
  <si>
    <t>AutoCAD 
Revit
Primavera
Lumion
Measurement and Cost Engineering
QA/QC
SketchUP
Revit Structure
BIM 360
Naviswork
StaadPro</t>
  </si>
  <si>
    <t>P26700175</t>
  </si>
  <si>
    <t>Gouri Sannihith</t>
  </si>
  <si>
    <t>Sannihith</t>
  </si>
  <si>
    <t>Patnam</t>
  </si>
  <si>
    <t>Gouri Sannihith Sannihith Patnam</t>
  </si>
  <si>
    <t>gourisannihithp@gmail.com</t>
  </si>
  <si>
    <t>P26700175@student.nicmar.ac.in</t>
  </si>
  <si>
    <t>31-Aug-2001</t>
  </si>
  <si>
    <t>English,Telugu,hindi</t>
  </si>
  <si>
    <t>sketching,video games,music,Puzzle solving,dancing,reading</t>
  </si>
  <si>
    <t>Siva Venkata Murali Krishna Reddy Patnam</t>
  </si>
  <si>
    <t>Bhudevi Patnam</t>
  </si>
  <si>
    <t>16/4/1723-1 Pinakini Avenue, opp Apollo hospital, Haranadhapuram, Nellore,
Andhrapradesh - 524003</t>
  </si>
  <si>
    <t>RAINBOW SCHOOL</t>
  </si>
  <si>
    <t>CENTRAL BOARD OF SECONDARY EDUCATION</t>
  </si>
  <si>
    <t>Viswasai Junior College</t>
  </si>
  <si>
    <t>Board of Intermediate Education Andhra Pradesh</t>
  </si>
  <si>
    <t>Dayananda Sagar College of Architecture, Bengaluru</t>
  </si>
  <si>
    <t>Auto CAD,MS office,sketchup,revit,enscape</t>
  </si>
  <si>
    <t>HIGHERARCHY  | Architect  | Chennai  | Jul 2025 | Jan 2026 | 0 Years, 6 Months, 1 Days | 3</t>
  </si>
  <si>
    <t>HIGHERARCHY | Architect trainee   | Chennai | Jan 2024 | Apr 2024 | 15 Weeks</t>
  </si>
  <si>
    <t>GRE(Graduate Record Examinations)</t>
  </si>
  <si>
    <t>P26700176</t>
  </si>
  <si>
    <t>Jay</t>
  </si>
  <si>
    <t>Sonanis</t>
  </si>
  <si>
    <t>Jay Sunil Sonanis</t>
  </si>
  <si>
    <t>sonanisjay@gmail.com</t>
  </si>
  <si>
    <t>P26700176@student.nicmar.ac.in</t>
  </si>
  <si>
    <t>27-May-2003</t>
  </si>
  <si>
    <t>Cricket,Football,Dance</t>
  </si>
  <si>
    <t>Sunil Sonanis</t>
  </si>
  <si>
    <t xml:space="preserve">Government Servant </t>
  </si>
  <si>
    <t>Rani Sonanis</t>
  </si>
  <si>
    <t>Flat No 2202,03 Cornerstone Building Behind Phoenix Mall Palladium Gandhinagar Worli</t>
  </si>
  <si>
    <t xml:space="preserve">IES Modern English School </t>
  </si>
  <si>
    <t>SSC Mumbai/Maharashtra</t>
  </si>
  <si>
    <t xml:space="preserve">Ramnarain Ruia College </t>
  </si>
  <si>
    <t>HSC Mumbi/Maharashtra</t>
  </si>
  <si>
    <t>MH Saboo Siddik College Of Engineering Mumbai/Maharashtra</t>
  </si>
  <si>
    <t>AutoCad,Ms Office,Ms excel,Ms project ,Primavera</t>
  </si>
  <si>
    <t>Shubham EPC Pvt.Ltd | Site Intern | Mumbai | Jun 2025 | Sep 2025 | 13 Weeks</t>
  </si>
  <si>
    <t>P26700177</t>
  </si>
  <si>
    <t>MICHAEL</t>
  </si>
  <si>
    <t>P S</t>
  </si>
  <si>
    <t>Michael P S</t>
  </si>
  <si>
    <t>anojmichael18@gmail.com</t>
  </si>
  <si>
    <t>P26700177@student.nicmar.ac.in</t>
  </si>
  <si>
    <t>05-Oct-2001</t>
  </si>
  <si>
    <t>Malayalam,English</t>
  </si>
  <si>
    <t>Photography,Weightlifting,Badminton,Football,Cinematography</t>
  </si>
  <si>
    <t>P M SHAJI</t>
  </si>
  <si>
    <t>Private Firm Manager</t>
  </si>
  <si>
    <t>HELMA V J</t>
  </si>
  <si>
    <t>Government Employee</t>
  </si>
  <si>
    <t>Punnackal House, Poomkavu,Pathirappally PO, Alappuzha</t>
  </si>
  <si>
    <t>Mary Immaculate High School,Alappuzha</t>
  </si>
  <si>
    <t>Board of Public Examinations, Kerala</t>
  </si>
  <si>
    <t>Government Higher Secondary School, Kalavoor</t>
  </si>
  <si>
    <t>Board of Higher Secondary Examinations, Kerala</t>
  </si>
  <si>
    <t>APJ ABDUL KALAM TECHNOLOGICAL UNIVERSITY</t>
  </si>
  <si>
    <t>Carmel College of Engineering and Technology,Alappuzha</t>
  </si>
  <si>
    <t>AutoCAD,Revit,STAAD.Pro,MS Office</t>
  </si>
  <si>
    <t>Kerala Land Development Corporation | B.Tech Intern | Alappuzha | Sep 2024 | Sep 2025 | 52 Weeks</t>
  </si>
  <si>
    <t>2D Drafting and Plotting (AutoCAD)
Building Information and Modelling (Revit)
Autodesk Revit Structure
Structural Analysis and Design (STAAD.Pro)</t>
  </si>
  <si>
    <t>P26700178</t>
  </si>
  <si>
    <t>Chintan</t>
  </si>
  <si>
    <t>K B</t>
  </si>
  <si>
    <t>Chintan K B</t>
  </si>
  <si>
    <t>chintankb15@gmail.com</t>
  </si>
  <si>
    <t>P26700178@student.nicmar.ac.in</t>
  </si>
  <si>
    <t>15-Jun-2001</t>
  </si>
  <si>
    <t>English,Kannada,hindi</t>
  </si>
  <si>
    <t>Sketching,Photography and Videography,Travel and Riding</t>
  </si>
  <si>
    <t>K C Bheemaiah</t>
  </si>
  <si>
    <t>K B Hemalatha</t>
  </si>
  <si>
    <t>No.7, Sri Rajarajeshwari Nilaya, 8th Cross, KRHBCS, Chowdeshwari Nagar, Laggere, Bangalore North, Bangalore, Karnataka - 560058</t>
  </si>
  <si>
    <t>Holy Child English High School</t>
  </si>
  <si>
    <t>Bangalore</t>
  </si>
  <si>
    <t>SB Mahaveer Jain PU College</t>
  </si>
  <si>
    <t>SJB School of Architecture and Planning</t>
  </si>
  <si>
    <t>AutoCAD,MS Office,Photoshop,Sketchup,Enscape</t>
  </si>
  <si>
    <t>Sanctuary Architects and Designers | Project Architect | Bangalore | Jul 2024 | Jun 2026 | 1 Years, 10 Months, 28 Days | 3.02</t>
  </si>
  <si>
    <t>AVN Architects | Architectural Intern | Bangalore | Jan 2024 | Apr 2024 | 15 Weeks</t>
  </si>
  <si>
    <t>P26700179</t>
  </si>
  <si>
    <t>SELVA MATHESH</t>
  </si>
  <si>
    <t>C</t>
  </si>
  <si>
    <t>Selva Mathesh C</t>
  </si>
  <si>
    <t>selvmathesh2001@gmail.com</t>
  </si>
  <si>
    <t>P26700179@student.nicmar.ac.in</t>
  </si>
  <si>
    <t>27-Mar-2001</t>
  </si>
  <si>
    <t>TAMIL ,ENGLISH ,HINDI</t>
  </si>
  <si>
    <t>Photography,Music ,Football</t>
  </si>
  <si>
    <t>CHELLADURAI M</t>
  </si>
  <si>
    <t>TAMIL SELVI C</t>
  </si>
  <si>
    <t>7A/99, INDRA NAGAR, THALAMUTHU NAGAR</t>
  </si>
  <si>
    <t>Thoothukudi</t>
  </si>
  <si>
    <t>KAMAK MATRIC HIGHER SECONDARY SCHOOL</t>
  </si>
  <si>
    <t>ST. FRANCIS XAVIER'S HIGHER SECONDARY SCHOOL</t>
  </si>
  <si>
    <t>SRI KRISHNA COLLEGE OF TECHNOLOGY</t>
  </si>
  <si>
    <t>2018-Sep</t>
  </si>
  <si>
    <t>AutoCAD, Revit</t>
  </si>
  <si>
    <t>DOYEN ENGINEERING SERVICES PRIVATE LIMITED | SUPERVISOR | CHENNAI | Oct 2024 | Apr 2026 | 1 Years, 6 Months, 1 Days | 3</t>
  </si>
  <si>
    <t>Kriti Homes | Site Engineer | Chennai | May 2024 | Jul 2024 | 12 Weeks</t>
  </si>
  <si>
    <t>ARCHITECTURAL DESIGN</t>
  </si>
  <si>
    <t>P26700180</t>
  </si>
  <si>
    <t>RUNEET</t>
  </si>
  <si>
    <t>ANIL</t>
  </si>
  <si>
    <t>DHENGE</t>
  </si>
  <si>
    <t>Runeet Anil Dhenge</t>
  </si>
  <si>
    <t>dhengeruneet@gmail.com</t>
  </si>
  <si>
    <t>P26700180@student.nicmar.ac.in</t>
  </si>
  <si>
    <t>24-Feb-2000</t>
  </si>
  <si>
    <t xml:space="preserve">Basketball,Music,Cooking </t>
  </si>
  <si>
    <t>Deceased</t>
  </si>
  <si>
    <t>GEETA</t>
  </si>
  <si>
    <t xml:space="preserve">102, Akshay Niwas, Pipla Road, Besa, Nagpur </t>
  </si>
  <si>
    <t>Vimaltai Tidke Convent</t>
  </si>
  <si>
    <t>CBSE, Nagpur, Maharashtra</t>
  </si>
  <si>
    <t>Major Hemant Jakate Institute Of Science and Commerce</t>
  </si>
  <si>
    <t>State Board, Nagpur, Maharashtra</t>
  </si>
  <si>
    <t>RTMNU, Nagpur</t>
  </si>
  <si>
    <t>Priyadarshini Institute of Architecture and design studies</t>
  </si>
  <si>
    <t>AutoCad,Sketchup,Adobe PhotoShop,Adobe Illustrator,Lumion,D5</t>
  </si>
  <si>
    <t>Himalaya Dwellers Pvt. Ltd. | Architectural Assistant | Nagpur, Maharashtra | Jun 2023 | Jun 2024 | 0 Years, 11 Months, 26 Days | 1.8
MU Design | Junior Architect | Pune, Maharashtra | Jun 2025 | May 2026 | 0 Years, 11 Months, 29 Days | 2.52</t>
  </si>
  <si>
    <t>A B Architects | Intern | Pune, Maharashtra | Jan 2023 | Jun 2023 | 19 Weeks
MU Design | Intern | Pune, Maharashtra | Jul 2024 | Oct 2024 | 16 Weeks</t>
  </si>
  <si>
    <t>GSD1x: The Architectural Imagination</t>
  </si>
  <si>
    <t>P26700181</t>
  </si>
  <si>
    <t>Ravindra</t>
  </si>
  <si>
    <t>Salgar</t>
  </si>
  <si>
    <t>Pratap Ravindra Salgar</t>
  </si>
  <si>
    <t>pratapsalgar28@gmail.com</t>
  </si>
  <si>
    <t>P26700181@student.nicmar.ac.in</t>
  </si>
  <si>
    <t>28-Oct-2001</t>
  </si>
  <si>
    <t xml:space="preserve">Marathi, Hindi, English </t>
  </si>
  <si>
    <t xml:space="preserve">Trekking,Listening Music </t>
  </si>
  <si>
    <t xml:space="preserve">Ravindra </t>
  </si>
  <si>
    <t xml:space="preserve">Revati </t>
  </si>
  <si>
    <t>Opp. Nupur Appt. Samata Nagar, Gopalwadi Road, Daund</t>
  </si>
  <si>
    <t>Sant Tukdoji Maharaj Madhyamik Vidyamandir, Daund</t>
  </si>
  <si>
    <t>SSC  Daund, Dist- Pune, Maharashtra</t>
  </si>
  <si>
    <t>Sheth Jyotiprasad Vidyalay and Junior College, Daund</t>
  </si>
  <si>
    <t>HSC Daund, Dist- Pune, Maharashtra</t>
  </si>
  <si>
    <t>D Y Patil College of Engineering, Akurdi, Pune</t>
  </si>
  <si>
    <t>AutoCAD,Revit Architecture ,Revit Structure,Navisworks,Civil 3D,MS Project</t>
  </si>
  <si>
    <t>Constrologix Engineering and Research Services Pvt. Lts | Intern | Chinchwad, Pune | Jan 2022 | Feb 2022 | 3 Weeks
Maharashtra Metro Rail Corporation  | Intern | Pune | Jan 2023 | Feb 2023 | 4 Weeks</t>
  </si>
  <si>
    <t>Building Information Modelling</t>
  </si>
  <si>
    <t>P26700182</t>
  </si>
  <si>
    <t xml:space="preserve">Chirag </t>
  </si>
  <si>
    <t>Bharat</t>
  </si>
  <si>
    <t>Pardhi</t>
  </si>
  <si>
    <t>Chirag  Bharat Pardhi</t>
  </si>
  <si>
    <t>Chirag2026ok@gmail.com</t>
  </si>
  <si>
    <t>P26700182@student.nicmar.ac.in</t>
  </si>
  <si>
    <t>06-Sep-2001</t>
  </si>
  <si>
    <t>Reading,Writing,Learning Languages ,Cooking,Music Listening</t>
  </si>
  <si>
    <t>Bharat Pardhi</t>
  </si>
  <si>
    <t>Senior Clerk</t>
  </si>
  <si>
    <t>Meena</t>
  </si>
  <si>
    <t>near sharda timber mart,singletoli ramnager gondia</t>
  </si>
  <si>
    <t>Gondia</t>
  </si>
  <si>
    <t>SK PG, Nivrutti Plaza, Near Midcon College,Balewadi</t>
  </si>
  <si>
    <t>Gujarati National High School</t>
  </si>
  <si>
    <t>Dhote Bandhu Science College Gondia</t>
  </si>
  <si>
    <t>Dr. D.Y. Patil College of Engineering Akurdi, Pune</t>
  </si>
  <si>
    <t>Primavera,MS Office, Autocad  2D,Autocad 3D,MS Project</t>
  </si>
  <si>
    <t>Kulkarni Buildcon | Jr. Billing Engineer | Jayanti Nagari Nagpur | Apr 2024 | Apr 2026 | 2 Years, 0 Months, 29 Days | 2.64</t>
  </si>
  <si>
    <t>Praful Association &amp; Construction Company | Site Engineer | Fulchur Tola Gondia | Feb 2022 | Mar 2022 | 4 Weeks</t>
  </si>
  <si>
    <t>Primavera P6
Autocad Mastery Course</t>
  </si>
  <si>
    <t>P26700183</t>
  </si>
  <si>
    <t xml:space="preserve">MANDULA </t>
  </si>
  <si>
    <t>SYAM</t>
  </si>
  <si>
    <t>SUNDAR</t>
  </si>
  <si>
    <t>Mandula  Syam Sundar</t>
  </si>
  <si>
    <t>syamsundarmandula2003@gmail.com</t>
  </si>
  <si>
    <t>P26700183@student.nicmar.ac.in</t>
  </si>
  <si>
    <t>18-Jan-2003</t>
  </si>
  <si>
    <t>Reading,Watching Movies,Dance,Travelling,Trecking</t>
  </si>
  <si>
    <t>MANDULA SANKARARAO</t>
  </si>
  <si>
    <t>MANDULA SRIDEVI</t>
  </si>
  <si>
    <t>D.No-2-43,
Sai Nagar Colony,
G.Sigadam(Vill&amp;Mandal)</t>
  </si>
  <si>
    <t>Srikakulam</t>
  </si>
  <si>
    <t>AP MODEL SCHOOL,G SIGADAM,SRIKAKULAM</t>
  </si>
  <si>
    <t>BOARD OF SECONDARY EDUCATION,G SIGADAM/ANDHRA PRADESH</t>
  </si>
  <si>
    <t>RAJIV GANDHI UNIVERSITY OF KNOWLEDGE TECHNOLOGIES</t>
  </si>
  <si>
    <t>RGUKT</t>
  </si>
  <si>
    <t>RAJIV GANDHI UNIVERSITY OF KNOWLEDGE TECHNOLOGIES, SRIKAKULAM/ANDHRA PRADESH</t>
  </si>
  <si>
    <t>AutoCAD,MS PROJECT,Advance Excel,Ms Office,Estimation and Costing</t>
  </si>
  <si>
    <t>GEOCLAD LLP | Drone Operation Executive | Tirupathi | May 2024 | Feb 2025 | 0 Years, 9 Months, 27 Days | 4.02
Ramky Infrastructure Limited | Graduate Engineering Trainee-Projects | Mumbai | Mar 2025 | Apr 2026 | 1 Years, 1 Months, 27 Days | 2.4</t>
  </si>
  <si>
    <t>Spatial Hawk | DGPS &amp; Drone Surveyor | Hyderabad | Jul 2023 | Feb 2024 | 30 Weeks</t>
  </si>
  <si>
    <t>Drone Pilot Certificate</t>
  </si>
  <si>
    <t>P26700184</t>
  </si>
  <si>
    <t>Adarsh</t>
  </si>
  <si>
    <t>Raj</t>
  </si>
  <si>
    <t>Nonia</t>
  </si>
  <si>
    <t>Adarsh Raj Nonia</t>
  </si>
  <si>
    <t>civil.eng.adarshraj@gmail.com</t>
  </si>
  <si>
    <t>P26700184@student.nicmar.ac.in</t>
  </si>
  <si>
    <t>02-Sep-2001</t>
  </si>
  <si>
    <t>Badminton,Cricket,Music</t>
  </si>
  <si>
    <t>Raj Kumar Nonia</t>
  </si>
  <si>
    <t>Service Job</t>
  </si>
  <si>
    <t>Late Indrani devi</t>
  </si>
  <si>
    <t>opposite honda showroom baliapur, dhanbad , jharkhand</t>
  </si>
  <si>
    <t>Dhanbad</t>
  </si>
  <si>
    <t>DAV Public School Sindri,Dhanbad</t>
  </si>
  <si>
    <t>DAV Public School Sindri,Dhanbad, Jharkhand</t>
  </si>
  <si>
    <t xml:space="preserve">DAV Public School </t>
  </si>
  <si>
    <t>Gandhi Institute of techynology and management</t>
  </si>
  <si>
    <t>Gandhi Institute of techynology and management Vishakhapatanam,Andhra Pradesh</t>
  </si>
  <si>
    <t>Autocad,MSP,stadd pro,ms office</t>
  </si>
  <si>
    <t>RDCPL Green Pvt Ltd | Intern Trainne | Motipur, muzaffarpur, Bihar | Jan 2025 | Mar 2025 | 0 Years, 2 Months, 30 Days | 1.45
Bharat Coking Coal Limited | Apprentice trainee | bastacolla , dhanbad, jharkhand | Apr 2025 | Apr 2026 | 0 Years, 11 Months, 30 Days | 1.08</t>
  </si>
  <si>
    <t>Chennai metro rail limited | Apprentice trainee | Nandanam, chennai,Tamilnadu | May 2023 | Jun 2023 | 4 Weeks
Civil Guruji | trainee | Ranchi | May 2024 | Jun 2024 | 8 Weeks</t>
  </si>
  <si>
    <t>Biology Everyone Foundations
Autocad Civil</t>
  </si>
  <si>
    <t>P26700185</t>
  </si>
  <si>
    <t>DHANUSH</t>
  </si>
  <si>
    <t>Dhanush M</t>
  </si>
  <si>
    <t>dhanush.connects@gmail.com</t>
  </si>
  <si>
    <t>P26700185@student.nicmar.ac.in</t>
  </si>
  <si>
    <t>17-Mar-2001</t>
  </si>
  <si>
    <t>ENGLISH,HINDI,KANNADA,TELUGU,BROKEN TAMIL AS WELL</t>
  </si>
  <si>
    <t>COOKING,SKETCHING,INTO FITNESS ,TRAVEL ,READING  BOOK,HIKING,PHOTOGRAPHY ,ILLUSTRATION WORKS,PAINTING,PODCAST BROWSER,RUNNING,SINGING,CHOREOGRAPHY,ACTING</t>
  </si>
  <si>
    <t xml:space="preserve"> LATE MANJUNATHA V </t>
  </si>
  <si>
    <t>-</t>
  </si>
  <si>
    <t>PADMA N</t>
  </si>
  <si>
    <t>SDA IN COURT</t>
  </si>
  <si>
    <t>WARD NO 15 2ND CROSS, VINAYAKA NAGAR, CHINTAMANI, CHIKKABALLAPUR KARNATAKA 563125</t>
  </si>
  <si>
    <t>Chikkaballapur</t>
  </si>
  <si>
    <t>ROYALENGLISH MEDIUM HIGH SCHOOL</t>
  </si>
  <si>
    <t>KARNATAKA SECONDARY EDUCATION EXAMINATION BOARD  CHINTAMANI KARNATAKA</t>
  </si>
  <si>
    <t>ROYAL COMPOSITE PU COLLEGE</t>
  </si>
  <si>
    <t>DEPARTMENT OF PRE UNIVERSITY EDUCATION  CHINTAMANI KARNATAKA</t>
  </si>
  <si>
    <t xml:space="preserve">VISVESVARAYA TECHNOLOGICAL UNIVERSITY </t>
  </si>
  <si>
    <t>ADITHYA ACADEMY OF ARCHITECTURE AND DESIGN</t>
  </si>
  <si>
    <t>MS OFFICE,AUTOCAD,SKETCHUP  ,3DMAX  ,LUMION,SKETCH,ENSCAPE ,PAINTING,PHOTOSHOP,ILLUSTRATION</t>
  </si>
  <si>
    <t>IWPS GLOBAL | JUNIOR ARCHITECT | HSR LAYOUT | May 2025 | May 2026 | 1 Years, 0 Months, 2 Days | 2.40</t>
  </si>
  <si>
    <t>SANKAPLAN INFRASTRUCTURE PVT LTD | INTERNSHIP | INDRANAGAR | Jan 2024 | Apr 2024 | 15 Weeks</t>
  </si>
  <si>
    <t>P26700186</t>
  </si>
  <si>
    <t>Siddharth</t>
  </si>
  <si>
    <t>Ruhela</t>
  </si>
  <si>
    <t>Siddharth Ruhela</t>
  </si>
  <si>
    <t>siddharthruhela1998@gmail.com</t>
  </si>
  <si>
    <t>P26700186@student.nicmar.ac.in</t>
  </si>
  <si>
    <t>09-Nov-1998</t>
  </si>
  <si>
    <t>Ravi Kumar</t>
  </si>
  <si>
    <t>273, Lumbini Apartments, Kaushambi</t>
  </si>
  <si>
    <t>A1- 506, Mahalunge Riviera, Mahalunge Nande Road</t>
  </si>
  <si>
    <t>Sun valley  internation School</t>
  </si>
  <si>
    <t>Jamia Millia Islamia</t>
  </si>
  <si>
    <t>Delhi Technological University</t>
  </si>
  <si>
    <t>AutoCAD, MS Office,MS Project,Primavera</t>
  </si>
  <si>
    <t>Fidesto Projects Pvt. Ltd. | Sr. Engineer-  Projects | Pune | Jul 2022 | May 2026 | 3 Years, 10 Months, 26 Days | 3.6</t>
  </si>
  <si>
    <t>47 month(s)</t>
  </si>
  <si>
    <t>Urvashi Engineering | Site Engineer | Gurugram | Nov 2017 | Feb 2020 | 120 Weeks</t>
  </si>
  <si>
    <t>P26700187</t>
  </si>
  <si>
    <t>PRAJOT</t>
  </si>
  <si>
    <t>DHARMARAJ</t>
  </si>
  <si>
    <t>JADHAV</t>
  </si>
  <si>
    <t>Prajot Dharmaraj Jadhav</t>
  </si>
  <si>
    <t>prajotofficial9@gmail.com</t>
  </si>
  <si>
    <t>P26700187@student.nicmar.ac.in</t>
  </si>
  <si>
    <t>24-Mar-1998</t>
  </si>
  <si>
    <t>HINDI,ENGLISH ,MARATHI</t>
  </si>
  <si>
    <t>FOOTBALL,SPORTS</t>
  </si>
  <si>
    <t>DHARMARAJ JADHAV</t>
  </si>
  <si>
    <t>LAWYER</t>
  </si>
  <si>
    <t>ANITA JADHAV</t>
  </si>
  <si>
    <t>PLOT NO.106,N-4,F-1,GURUSAHANI NAGAR,CIDCO,CH.SAMBHAJINAGAR</t>
  </si>
  <si>
    <t>CAMBRIDGE SCHOOL</t>
  </si>
  <si>
    <t>INDIAN CERTIFICATE OF SECONDARY EDUCATION - NEW DELHI</t>
  </si>
  <si>
    <t>2014-Apr</t>
  </si>
  <si>
    <t>DEOGIRI COLLEGE</t>
  </si>
  <si>
    <t>MAHARASHTRA STATE BOARD OF SECONDARY AND HIGHER SECONDARY EDUCATION,PUNE</t>
  </si>
  <si>
    <t>DR.BABASAHEB AMBEDKAR TECHNOLOGICAL UNIVERSITY LONERE-RAIGAD,MAHARASHTRA</t>
  </si>
  <si>
    <t>DEOGIRI INSTITUTE OF ENGINEERING AND MANAGEMENT STUDIES-AURANGABAD,MAHARASHTRA</t>
  </si>
  <si>
    <t>AutoCAD,GOOGLE SKETCHUP,MS OFFICE,LUMION,MSPROJECT</t>
  </si>
  <si>
    <t>KALYAN TOLL INFRASTRUCTURE LTD. | SITE ENGINEER | LOHA-AHMEDPUR,KHED (Ratnagiri) | Apr 2023 | Feb 2026 | 2 Years, 9 Months, 24 Days | 4.4</t>
  </si>
  <si>
    <t>JB ASSOCIATE | TRAINEE ENGINEER | AURANGABAD | Mar 2022 | Jun 2022 | 13 Weeks</t>
  </si>
  <si>
    <t xml:space="preserve">Project design using fusion 360
Employer representative 
Speak for India </t>
  </si>
  <si>
    <t>P26700188</t>
  </si>
  <si>
    <t>NARWA</t>
  </si>
  <si>
    <t>SREENIDHI</t>
  </si>
  <si>
    <t>REDDY</t>
  </si>
  <si>
    <t>Narwa Sreenidhi Reddy</t>
  </si>
  <si>
    <t>P26700188@student.nicmar.ac.in</t>
  </si>
  <si>
    <t>13-Dec-2003</t>
  </si>
  <si>
    <t>READING BOOKS,PAINITNG</t>
  </si>
  <si>
    <t>N.SREENIVAS REDDY</t>
  </si>
  <si>
    <t>BUILDER</t>
  </si>
  <si>
    <t>M.GEETHA RANI</t>
  </si>
  <si>
    <t>MARINA SKIES TOWER 1, FLAT 2405. HITECH CITY,KUKATPALLY, HYDERABAD.</t>
  </si>
  <si>
    <t>Narayana e techno schhol</t>
  </si>
  <si>
    <t>Board of secondary education, telangana state.</t>
  </si>
  <si>
    <t>Narayana junior college</t>
  </si>
  <si>
    <t>Telanagana state board of intermediate education:hyderabad</t>
  </si>
  <si>
    <t>Other</t>
  </si>
  <si>
    <t>Sri Venkateswara College of Architecture</t>
  </si>
  <si>
    <t>Sri Venkateswara College of Architecture. Affilitated to JNAFAU</t>
  </si>
  <si>
    <t>Autocad,Revit,Sketchup, Lumion,Photoshop,Qgis</t>
  </si>
  <si>
    <t>URBAN INNOVATION CHALLENGE 2.0 - CEPT UNIVERSITY</t>
  </si>
  <si>
    <t>P26700189</t>
  </si>
  <si>
    <t xml:space="preserve">DIVYASHREE </t>
  </si>
  <si>
    <t>Divyashree  M</t>
  </si>
  <si>
    <t>divyadivya70455@gmail.com</t>
  </si>
  <si>
    <t>P26700189@student.nicmar.ac.in</t>
  </si>
  <si>
    <t>08-Apr-2004</t>
  </si>
  <si>
    <t>ENGLISH ,TAMIL</t>
  </si>
  <si>
    <t>DANCING,KARATE</t>
  </si>
  <si>
    <t>MAGUDAPATHY S</t>
  </si>
  <si>
    <t>AMUTHA S</t>
  </si>
  <si>
    <t>37, Semangi (post), semangi, Vettamangalam (west) ,Vettamangalam , pugalur taluk.</t>
  </si>
  <si>
    <t>Karur</t>
  </si>
  <si>
    <t xml:space="preserve">SRI RAMAKRISHNA MATRIC HIGH SCHOOL </t>
  </si>
  <si>
    <t>State Board of TamilNadu</t>
  </si>
  <si>
    <t>MALAR MATRIC HR SEC SCHOOL</t>
  </si>
  <si>
    <t>KUMARAGURU COLLEGE OF TECHNOLOGY, COIMBATORE, TAMILNADU</t>
  </si>
  <si>
    <t>AutoCAD,MS Project,STAADpro,MSexcel, Primavera</t>
  </si>
  <si>
    <t>CENTRAL GOVERNMENT INTERNSHIP | INTERN | NEYVELI | Dec 2024 | Dec 2024 | 1 Weeks</t>
  </si>
  <si>
    <t>P26700190</t>
  </si>
  <si>
    <t>SANIKA</t>
  </si>
  <si>
    <t>RAJAN</t>
  </si>
  <si>
    <t>MORE</t>
  </si>
  <si>
    <t>Sanika Rajan More</t>
  </si>
  <si>
    <t>sanikamore457@gmail.com</t>
  </si>
  <si>
    <t>P26700190@student.nicmar.ac.in</t>
  </si>
  <si>
    <t>08-May-2003</t>
  </si>
  <si>
    <t>Travel &amp; Exploring New Places,Architectural Photography,Content Creation,Digital Sketching,Design &amp; 3DVisualization</t>
  </si>
  <si>
    <t>RAJAN LAXMAN MORE</t>
  </si>
  <si>
    <t>RACHANA RAJAN MORE</t>
  </si>
  <si>
    <t>B/201, Siddhi Building, Devyani no.02, near shakti nagar, dahisar east, mumbai 400068.</t>
  </si>
  <si>
    <t>VPM’s Vidya Mandir Dahisar</t>
  </si>
  <si>
    <t xml:space="preserve">Nirmala Memorial Foundation College of Commerce and Science </t>
  </si>
  <si>
    <t xml:space="preserve">L.S Raheja School of Architecture </t>
  </si>
  <si>
    <t xml:space="preserve">L.S. Raheja School of Architecture, Mumbai, Maharashtra </t>
  </si>
  <si>
    <t>AutoCad,SketchUp,Enscape,Adobe Photoshop,MS Project,Microsoft Excel,Microsoft Word,Microsoft Power Point,Lumion,Qgis,Canva,Autodesk Sketchbook</t>
  </si>
  <si>
    <t>DesignScale-BMC Liaison Architect | Jr. Architect | Charni Road, Mumbai | Jul 2025 | Feb 2026 | 0 Years, 7 Months, 13 Days | 1.8</t>
  </si>
  <si>
    <t>7 month(s)</t>
  </si>
  <si>
    <t>Kreative Dimensions | Intern Architect | Malad, Mumbai | Nov 2023 | Mar 2024 | 19 Weeks</t>
  </si>
  <si>
    <t xml:space="preserve">Earthquake Resistant Architecture &amp; Passive Design Elective
Construction Management Elective
AI Tools Workshop
DTP
MSCIT
Truss Making • Wattle &amp; Daub • Rammed Earth • Brick Bond &amp; Brick Arch • Bamboo Joints Workshop at Bhoomija Creations, Pattambi, Kerala, </t>
  </si>
  <si>
    <t>P26700191</t>
  </si>
  <si>
    <t>DIBYENDU</t>
  </si>
  <si>
    <t>RANA</t>
  </si>
  <si>
    <t>Dibyendu Rana</t>
  </si>
  <si>
    <t>dibyendurana1000@gmail.com</t>
  </si>
  <si>
    <t>P26700191@student.nicmar.ac.in</t>
  </si>
  <si>
    <t>21-Jan-1999</t>
  </si>
  <si>
    <t>BENGALI,HINDI,ENGLISH</t>
  </si>
  <si>
    <t>CRICKERT,TRAVELING,WATCHING MOVIES</t>
  </si>
  <si>
    <t>HARUPADA RANA</t>
  </si>
  <si>
    <t>NIRUPAMA RANA</t>
  </si>
  <si>
    <t>VILL.- KOTAI, P.O.- BOICHA, P.S.- DEBRA, DIST.- PASCHIM MEDINIPUR</t>
  </si>
  <si>
    <t>Paschim Medinipur</t>
  </si>
  <si>
    <t>CHANSERPUR HIGH SCHOOL</t>
  </si>
  <si>
    <t>West Bengal Board of Secondary Education</t>
  </si>
  <si>
    <t>2013-Jan</t>
  </si>
  <si>
    <t>West Bengal Council of Higher Secondary Education</t>
  </si>
  <si>
    <t>Iswar Chandra Vidyasagar Polytechnic, Jhargram</t>
  </si>
  <si>
    <t>Maulana Abul Kalam Azad University of Technology</t>
  </si>
  <si>
    <t>Ramkrishna Mahato Government Engineering College, Purulia</t>
  </si>
  <si>
    <t>AutoCad,MS Office,MS Project</t>
  </si>
  <si>
    <t>Megha Engineering and Infrastructures Limited (MEIL) | Engineer Cons Cord | Agra, Uttar Pradesh | Oct 2023 | Jul 2026 | 2 Years, 9 Months, 5 Days | 3.25320</t>
  </si>
  <si>
    <t>RASHMI ISPAT LIMITED | CIVIL ENGINEER | Jhargram, 721507 | Nov 2018 | Nov 2018 | 4 Weeks
Directorate of Public Health Engineering (Civil) | CIVIL ENGINEER | Purulia, 723101 | Jul 2022 | Aug 2022 | 4 Weeks</t>
  </si>
  <si>
    <t>Certificate in AutoCAD (3D)</t>
  </si>
  <si>
    <t>P26700192</t>
  </si>
  <si>
    <t xml:space="preserve">Biradar </t>
  </si>
  <si>
    <t>Akshay kumar</t>
  </si>
  <si>
    <t>Sidaray</t>
  </si>
  <si>
    <t>Biradar  Akshay Kumar Sidaray</t>
  </si>
  <si>
    <t>akkshaybiradar@gmail.com</t>
  </si>
  <si>
    <t>P26700192@student.nicmar.ac.in</t>
  </si>
  <si>
    <t>05-Jan-2004</t>
  </si>
  <si>
    <t>Hindi,English,Marathi ,Kannada</t>
  </si>
  <si>
    <t xml:space="preserve">Watching &amp; Playing cricket,Reading Fictional Book </t>
  </si>
  <si>
    <t>Sidaray Namdev Biradar</t>
  </si>
  <si>
    <t>Late. Neelam Biradar</t>
  </si>
  <si>
    <t>Hadapsar, Ramtekdi, Radiant terrace society 1st Floor, near SRPF road,</t>
  </si>
  <si>
    <t>Hadapsar, Ramtekdi, Radiant terrace society 1st Floor,near SRPF road.</t>
  </si>
  <si>
    <t>Rosary High school</t>
  </si>
  <si>
    <t>Pune,Maharashtra</t>
  </si>
  <si>
    <t>2007-Jun</t>
  </si>
  <si>
    <t>Civil Enginnering</t>
  </si>
  <si>
    <t>Jawantrao Sawant Polytechnic,Pune,Maharashtra.</t>
  </si>
  <si>
    <t>Mit Adt,Loni Kalbhor, Pune.</t>
  </si>
  <si>
    <t>Mit Adt,Pune,Maharashtra.</t>
  </si>
  <si>
    <t>Autocad,msp ,Qgis,Staad pro ,Etabs</t>
  </si>
  <si>
    <t>P26700193</t>
  </si>
  <si>
    <t>Ishwar</t>
  </si>
  <si>
    <t>Gahiwad</t>
  </si>
  <si>
    <t>Vedant Ishwar Gahiwad</t>
  </si>
  <si>
    <t>gahiwadvedant03@gmail.com</t>
  </si>
  <si>
    <t>P26700193@student.nicmar.ac.in</t>
  </si>
  <si>
    <t>14-Apr-2003</t>
  </si>
  <si>
    <t>Marathi , Hindi,English</t>
  </si>
  <si>
    <t>Football,trekking,Long Drive</t>
  </si>
  <si>
    <t>Neha</t>
  </si>
  <si>
    <t>BLDG NO. 4 , FLAT NO. 403 , ASHOK ASTORIA GANGAPUR ROAD , GOVARDHAN SHIVAR ,  NASHIK , 422222</t>
  </si>
  <si>
    <t>Boys Town Public School</t>
  </si>
  <si>
    <t>Unnati Secondary &amp; Higher Secondary School</t>
  </si>
  <si>
    <t>RH Sapat College Of Engineering Nashik</t>
  </si>
  <si>
    <t>AutoCad,MS project, Revit MEP,Etabs,Revit Structure,Microsoft Excel,Microsoft word,Revit,Microsoft Power Point,Canva</t>
  </si>
  <si>
    <t>NANDAN BUILDCON PVT LTD | Trainee Engineer | Nashik, Maharashtra  | Sep 2025 | Feb 2026 | 0 Years, 5 Months, 19 Days | 2.16</t>
  </si>
  <si>
    <t>Deore Dhamne Architects | Trainee Engineer | Nashik | Mar 2026 | Jun 2026 | 17 Weeks</t>
  </si>
  <si>
    <t>Strengthening and Rehabilitation of RCC Elements for Sustainable Infrastructure
AI Tools Workshop</t>
  </si>
  <si>
    <t>P26700194</t>
  </si>
  <si>
    <t>Saksham</t>
  </si>
  <si>
    <t>Dilip</t>
  </si>
  <si>
    <t>Pabrekar</t>
  </si>
  <si>
    <t>Saksham Dilip Pabrekar</t>
  </si>
  <si>
    <t>sakshampabrekar7@gmail.com</t>
  </si>
  <si>
    <t>P26700194@student.nicmar.ac.in</t>
  </si>
  <si>
    <t>17-Nov-2002</t>
  </si>
  <si>
    <t>Fitness,Travelling,Graphic Designing</t>
  </si>
  <si>
    <t>Dilip Umaji Pabrekar</t>
  </si>
  <si>
    <t>Suvarna Dilip Pabrekar</t>
  </si>
  <si>
    <t>House No - 499 Swarnadeep, Roha Kolad Road, Near Sushil Niwas Building,
At. Ambewadi, Post-Kolad, Tal-Roha</t>
  </si>
  <si>
    <t>J M Rathi English Medium School, Roha</t>
  </si>
  <si>
    <t>Maharashtra State Board of Secondary and Higher Education</t>
  </si>
  <si>
    <t>Government Polytechnic, Pen</t>
  </si>
  <si>
    <t>Pillai HOC College of Engineering and Technology, (PHCET) Rasayani</t>
  </si>
  <si>
    <t>AutoCad,Revit,MS Project</t>
  </si>
  <si>
    <t>CLASSIC RMC AND INFRASTRUCTURE INDIA PVT LTD. | Graduate Engineer Trainee | Mumbai, Maharashtra | Jun 2024 | Jun 2025 | 1 Years, 0 Months, 18 Days | 3.0</t>
  </si>
  <si>
    <t>P26700195</t>
  </si>
  <si>
    <t>Shivakarthik</t>
  </si>
  <si>
    <t>KJ</t>
  </si>
  <si>
    <t>Shivakarthik Kj</t>
  </si>
  <si>
    <t>shivakarthikkj7@gmail.com</t>
  </si>
  <si>
    <t>P26700195@student.nicmar.ac.in</t>
  </si>
  <si>
    <t>26-Nov-2004</t>
  </si>
  <si>
    <t>English,hindi,Malayalam</t>
  </si>
  <si>
    <t>Music,sports,Gaming,tech,Reading,Art</t>
  </si>
  <si>
    <t>Jenison K D</t>
  </si>
  <si>
    <t xml:space="preserve">P Neena </t>
  </si>
  <si>
    <t>PSU Employee</t>
  </si>
  <si>
    <t>Kannanganatt House, House no.59, Suvarna Nagar, Eroor West, Thripunithura</t>
  </si>
  <si>
    <t>Kendriya Vidyalaya Ernakulam</t>
  </si>
  <si>
    <t>CBSE / Ernakulam</t>
  </si>
  <si>
    <t>CBSE/ Ernakulam</t>
  </si>
  <si>
    <t xml:space="preserve">Vellore Institute Of Technology </t>
  </si>
  <si>
    <t xml:space="preserve">Vellore Institute of Technology </t>
  </si>
  <si>
    <t>AutoCAD,MS Project,Revit,Plaxis 3D,STAAD.Pro</t>
  </si>
  <si>
    <t>Hindustan Petroleum Corporation Limited  | Intern  | Kochi | Jun 2024 | Jul 2024 | 4 Weeks
Vellore Institute Of Technology  | Mentee  | Vellore | Dec 2025 | Apr 2026 | 17 Weeks</t>
  </si>
  <si>
    <t>SOLAR Decathlon India</t>
  </si>
  <si>
    <t>P26700196</t>
  </si>
  <si>
    <t>Abhinav</t>
  </si>
  <si>
    <t>Awasthi</t>
  </si>
  <si>
    <t>Abhinav Awasthi</t>
  </si>
  <si>
    <t>abhinavawasthi932@gmail.com</t>
  </si>
  <si>
    <t>P26700196@student.nicmar.ac.in</t>
  </si>
  <si>
    <t>16-Jun-2004</t>
  </si>
  <si>
    <t>Music,Binge Watching,travelling</t>
  </si>
  <si>
    <t>Mr Dilip Kumar Awasthi</t>
  </si>
  <si>
    <t>Principal</t>
  </si>
  <si>
    <t>Mrs Shradha Awasthi</t>
  </si>
  <si>
    <t>Lecturer</t>
  </si>
  <si>
    <t>80A-101 New Colony Chaugurji</t>
  </si>
  <si>
    <t>Etawah</t>
  </si>
  <si>
    <t xml:space="preserve">St.Mary's Inter College </t>
  </si>
  <si>
    <t>CBSE Etawah UP</t>
  </si>
  <si>
    <t>St.Mary's Inter College</t>
  </si>
  <si>
    <t>Vellore Institute of Technology Vellore Tamil Nadu</t>
  </si>
  <si>
    <t>Electrical &amp; Electronics Engineering</t>
  </si>
  <si>
    <t>AutoCAD,MS OFFICE,MS PROJECT</t>
  </si>
  <si>
    <t>Uttar Pradesh Power Co-operation Transmission Limited | Electrical Engineer | Kanpur, Uttar Pradesh | Aug 2023 | Sep 2023 | 4 Weeks
Mondelez International | Electrical Engineering Intern | Ludhiana, Punjab | Oct 2023 | Nov 2023 | 4 Weeks</t>
  </si>
  <si>
    <t>P26700197</t>
  </si>
  <si>
    <t>Juver</t>
  </si>
  <si>
    <t>Alam</t>
  </si>
  <si>
    <t>Juver Alam</t>
  </si>
  <si>
    <t>juveralam@gmail.com</t>
  </si>
  <si>
    <t>P26700197@student.nicmar.ac.in</t>
  </si>
  <si>
    <t>01-Jun-1996</t>
  </si>
  <si>
    <t>Fitness,Music,Reading</t>
  </si>
  <si>
    <t>Tahir Husain</t>
  </si>
  <si>
    <t>Firdos Jahan</t>
  </si>
  <si>
    <t>Sabalpur, Dulhapur, Tehsil Thakurdwara</t>
  </si>
  <si>
    <t>Moradabad</t>
  </si>
  <si>
    <t>R L S CHAUHAN S V M I C JASPUR U S N</t>
  </si>
  <si>
    <t>BOARD OF SCHOOL EDUCATION UTTARAKHAND</t>
  </si>
  <si>
    <t>2009-May</t>
  </si>
  <si>
    <t>UTTARAKHAND TECHNICAL UNIVERSITY</t>
  </si>
  <si>
    <t>Bipin Tripathi Kumaon Institute of Technology, Dwarahat</t>
  </si>
  <si>
    <t>2013-Jul</t>
  </si>
  <si>
    <t>MS Office,MS Project,Primavera,Autocad,Ingenious,AdaptiveWork,Sharepoint,Smartsheet</t>
  </si>
  <si>
    <t>JLL | Project Co-ordinator | Gurugram | Aug 2025 | Mar 2026 | 0 Years, 6 Months, 11 Days | 7
M.H. Construction Company Private Limited | Site Engineer | Moradabad | Apr 2022 | Sep 2024 | 2 Years, 5 Months, 15 Days | 3</t>
  </si>
  <si>
    <t>PWD | Site Engineer | Kashipur, Uttarakhand | Jun 2016 | Jul 2016 | 4 Weeks</t>
  </si>
  <si>
    <t>Microsoft Excel &amp; PowerPoint
Construction Site Supervisor</t>
  </si>
  <si>
    <t>P26700198</t>
  </si>
  <si>
    <t>Joel Britto</t>
  </si>
  <si>
    <t>J A</t>
  </si>
  <si>
    <t>Joel Britto J A</t>
  </si>
  <si>
    <t>joelbritto003@gmail.com</t>
  </si>
  <si>
    <t>P26700198@student.nicmar.ac.in</t>
  </si>
  <si>
    <t>03-Feb-2002</t>
  </si>
  <si>
    <t>English,Tamil</t>
  </si>
  <si>
    <t>Reading,Puzzle Solving,Geopolitics,Movies</t>
  </si>
  <si>
    <t>Angelo Irudayasamy J</t>
  </si>
  <si>
    <t>Nirmala S</t>
  </si>
  <si>
    <t>A2-1506, Doshi Risington, Rajiv Gandhi Salai- OMR,Karapakkam</t>
  </si>
  <si>
    <t>TVS MATRIC HR SEC SCHOOL TVS NAGAR MADURAI DISTRICT</t>
  </si>
  <si>
    <t>State Board Of School Examinations, Madurai/TamilNadu</t>
  </si>
  <si>
    <t>ZION MATRIC HR SEC SCHOOL SELAIYUR</t>
  </si>
  <si>
    <t>State Board Of School Examinations, Chennai/TamilNadu</t>
  </si>
  <si>
    <t>SRM Institute Of Science &amp; Technology, Chengalpattu/TamilNadu</t>
  </si>
  <si>
    <t>Autocad,Revit,Sketchup,Lumion,Microsoft Office,MS Project,Davinci Resolve</t>
  </si>
  <si>
    <t>Ministry Of Housing &amp; Urban Affairs(Govt of India)- Jal Dharohar Sanrakshan Internship | Intern | TamilNadu | Jul 2022 | Aug 2022 | 5 Weeks
C. R. NARAYANA RAO (CONSULTANTS) PRIVATE LIMITED | Trainee | Chennai | Jun 2023 | Oct 2023 | 18 Weeks</t>
  </si>
  <si>
    <t>Artificial Intelligence for Architecture and Interiors</t>
  </si>
  <si>
    <t>P26700199</t>
  </si>
  <si>
    <t>Abdul Hannan</t>
  </si>
  <si>
    <t>Sajid</t>
  </si>
  <si>
    <t>Shaikh</t>
  </si>
  <si>
    <t>Abdul Hannan Sajid Shaikh</t>
  </si>
  <si>
    <t>shaikhabdulhannan90@gmail.com</t>
  </si>
  <si>
    <t>P26700199@student.nicmar.ac.in</t>
  </si>
  <si>
    <t>08-Jul-2002</t>
  </si>
  <si>
    <t>English, Hindi, Marathi, Urdu</t>
  </si>
  <si>
    <t>Travelling, Out door Games, Reading</t>
  </si>
  <si>
    <t>6372 6572 5623</t>
  </si>
  <si>
    <t>Sajid Abdul Gaffar Shaikh</t>
  </si>
  <si>
    <t>Ruqqaiya Sajid Shaikh</t>
  </si>
  <si>
    <t>B.I.T. Chawl No. 18, Room No. 35, 1st Floor, Sofia Zubair Road, New Nagpada, Mumbai 400008</t>
  </si>
  <si>
    <t>905, 9th floor, Amaan Heights,
Swami Vivekananda Rd, opp. Dewan Center, Patilwadi, Jogeshwari West, Mumbai, Maharashtra 400102</t>
  </si>
  <si>
    <t>St. Mary's High School (S.S.C.)</t>
  </si>
  <si>
    <t>Maharashtra State Board of Secondary and Higher Secondary Education, Maharashtra.</t>
  </si>
  <si>
    <t>M.H. Saboo Siddik Polytechnic, Mumbai, Maharashtra</t>
  </si>
  <si>
    <t>M.H. Saboo Siddik college of engineering , Mumbai, Maharashtra</t>
  </si>
  <si>
    <t>AutoCAD, MS Office, MS Project, Staad Pro</t>
  </si>
  <si>
    <t>J KUMAR INFRA PROJECT LTD | JUNIOR SITE ENGINEER | Andheri (West), Mumbai, Maharashtra | May 2025 | Jul 2026 | 1 Years, 1 Months, 13 Days | 3.32
PLATINUM RESIDENCY | JUNIOR SITE ENGINEER | Vaishali Nagar, Jogeshwari (W). Mumbai, Maharashtra | Jun 2024 | May 2025 | 0 Years, 11 Months, 0 Days | 2.40</t>
  </si>
  <si>
    <t>P26700200</t>
  </si>
  <si>
    <t>Meeti</t>
  </si>
  <si>
    <t>Vishal</t>
  </si>
  <si>
    <t>Kothari</t>
  </si>
  <si>
    <t>Meeti Vishal Kothari</t>
  </si>
  <si>
    <t>meetikothari09@gmail.com</t>
  </si>
  <si>
    <t>P26700200@student.nicmar.ac.in</t>
  </si>
  <si>
    <t>09-Aug-2002</t>
  </si>
  <si>
    <t>HINDI, ENGLISH, GUJARATI</t>
  </si>
  <si>
    <t>DANCING, SPORTS, MUSIC,TRAVELLING</t>
  </si>
  <si>
    <t>9593 0243 7915</t>
  </si>
  <si>
    <t>Vishal Kothari</t>
  </si>
  <si>
    <t>Rakhi Kothari</t>
  </si>
  <si>
    <t>4/365, Mohanlal Motichand Kothari Jewellers, Mota Bazar, Sheth Faliya, Opp: Shrinathji Temple, Valsad- 396001</t>
  </si>
  <si>
    <t>V A MGM AMIN &amp; VN SAVANI SCH KILLA PARDI GUJ</t>
  </si>
  <si>
    <t>CBSE, GUJARAT</t>
  </si>
  <si>
    <t>THAKUR SCHOOL OF ARCHITECTURE AND PLANNING</t>
  </si>
  <si>
    <t>THAKUR SCHOOL OF ARCHITECTURE AND PLANNING,MUMBAI</t>
  </si>
  <si>
    <t xml:space="preserve">AUTOCAD, SKETCHUP, REVIT, MS PROJECT, MS OFFICE </t>
  </si>
  <si>
    <t>SAMRUDDHI ASSOCIATES | ARCHITECT INTERN | MUMBAI | Dec 2023 | Apr 2024 | 17 Weeks</t>
  </si>
  <si>
    <t>THE REVIT ROOTS 3.0 BY XYLEM STUDIOS</t>
  </si>
  <si>
    <t>P26700201</t>
  </si>
  <si>
    <t>Banavathu Gopaiah Naik</t>
  </si>
  <si>
    <t>.</t>
  </si>
  <si>
    <t>Banavathu Gopaiah Naik .</t>
  </si>
  <si>
    <t>banavathugopaiahnaik@gmail.com</t>
  </si>
  <si>
    <t>P26700201@student.nicmar.ac.in</t>
  </si>
  <si>
    <t>10-Jun-2003</t>
  </si>
  <si>
    <t>Hindi,English,Telugu</t>
  </si>
  <si>
    <t>Reading,Music,Dancing</t>
  </si>
  <si>
    <t>Kala Naik</t>
  </si>
  <si>
    <t>Lakshmi Bai</t>
  </si>
  <si>
    <t>Daily wages</t>
  </si>
  <si>
    <t>3-121/a Domalagundam, Gandiganumala, Bollapali(M), Palnadu(Dt)-522663</t>
  </si>
  <si>
    <t>Palnadu</t>
  </si>
  <si>
    <t>A P RESIDENTIAL (BOYS) SCHOOL,TADIKONDA, GUNTUR DISTRICT</t>
  </si>
  <si>
    <t>BOARD OF SECONDARY EDUCATION ANDHRA PRADESH,INDIA, GUNTUR, ANDHRA PRADESH</t>
  </si>
  <si>
    <t>XPERTS JUNIOR COLLEGE, GUNTUR</t>
  </si>
  <si>
    <t>BOARD OF INTERMEDIATE EDUCATION ANDHRA PRADESH,INDIA, GUNTUR, ANDHRA PRADESH</t>
  </si>
  <si>
    <t>JAWAHARLAL NEHRU TECHNOLOGICAL UNVIERSITY KAKINADA</t>
  </si>
  <si>
    <t>VELAGAPUDI RAMAKRISHNA SIDDHARTHA ENGINEERING COLLEGE, VIJAYAWADA- ANDHARA PRADESH,INDIA</t>
  </si>
  <si>
    <t>AutoCAD,MS project,Excel,PPT</t>
  </si>
  <si>
    <t>Youngone | Junior Officer Civil Engineer | Warangal,Telangana | Apr 2025 | Jun 2026 | 1 Years, 2 Months, 22 Days
Vnorth Constructions | GTE | Hyderabad | Feb 2024 | Mar 2025 | 1 Years, 1 Months, 14 Days</t>
  </si>
  <si>
    <t>28 month(s)</t>
  </si>
  <si>
    <t>Shri Vile Parle Kelavani Mandal NMIMS | Intern | Jadcherla, Hyderabad | May 2023 | Jun 2023 | 4 Weeks</t>
  </si>
  <si>
    <t>P26700202</t>
  </si>
  <si>
    <t>Nandakishore</t>
  </si>
  <si>
    <t>Nandakishore K A</t>
  </si>
  <si>
    <t>nandakishoreka@gmail.com</t>
  </si>
  <si>
    <t>P26700202@student.nicmar.ac.in</t>
  </si>
  <si>
    <t>04-Jul-2003</t>
  </si>
  <si>
    <t>Malayalam, English,Hindi</t>
  </si>
  <si>
    <t>Travelling,Photography</t>
  </si>
  <si>
    <t>Anand K M</t>
  </si>
  <si>
    <t>Shemi K M</t>
  </si>
  <si>
    <t>Karayil House Gandhi Nagar Guruvayur</t>
  </si>
  <si>
    <t>Thrissur</t>
  </si>
  <si>
    <t xml:space="preserve">Karayil House Gandhi Nagar Guruvayur Thrissur </t>
  </si>
  <si>
    <t>Sree Gokulam Public School Guruvayur</t>
  </si>
  <si>
    <t>CBSE New Delhi</t>
  </si>
  <si>
    <t>Lemer Public School Thriprayar</t>
  </si>
  <si>
    <t>Vidya Academy of Science and Technology Thrissur Kerala</t>
  </si>
  <si>
    <t>MS Office,MS Project</t>
  </si>
  <si>
    <t>Diploma In Quantity surveying &amp; Estimation</t>
  </si>
  <si>
    <t>P26700203</t>
  </si>
  <si>
    <t>Gajanan</t>
  </si>
  <si>
    <t>Shivdas</t>
  </si>
  <si>
    <t>Lahane</t>
  </si>
  <si>
    <t>Gajanan Shivdas Lahane</t>
  </si>
  <si>
    <t>lahanegajanan2@gmail.com</t>
  </si>
  <si>
    <t>P26700203@student.nicmar.ac.in</t>
  </si>
  <si>
    <t>travelling,Swiming,Skateboarding</t>
  </si>
  <si>
    <t>Police</t>
  </si>
  <si>
    <t>At. Kangnewadi, Post ujani, Ambejogai, Beed</t>
  </si>
  <si>
    <t>Beed</t>
  </si>
  <si>
    <t>Lahane Niwas, Joytiba Park, Lonikand</t>
  </si>
  <si>
    <t>Shri Keshavraj Vidyalaya, Latur</t>
  </si>
  <si>
    <t>Dayanand Science College Latur</t>
  </si>
  <si>
    <t>Swami Ramanand Teerth Marathwada University, Nanded</t>
  </si>
  <si>
    <t>Nanded</t>
  </si>
  <si>
    <t>AutoCAD, Canva, STAAD CE,ETABS, ArcGIS, MS Office, MS Project</t>
  </si>
  <si>
    <t>EMERGY Enviro Pvt Ltd | Environmental Engineer | Mumbai | Jun 2025 | Jun 2026 | 1 Years, 0 Months, 4 Days | 4.484</t>
  </si>
  <si>
    <t>Fortress Infracon Ltd | Structural Intern | Thane | Jan 2025 | Apr 2025 | 12 Weeks</t>
  </si>
  <si>
    <t>AutoCAD
ETABS
STAAD CE</t>
  </si>
  <si>
    <t>P26700204</t>
  </si>
  <si>
    <t xml:space="preserve">Himanshu </t>
  </si>
  <si>
    <t>Ramesh</t>
  </si>
  <si>
    <t>Parate</t>
  </si>
  <si>
    <t>Himanshu  Ramesh Parate</t>
  </si>
  <si>
    <t>himanshuparate50@gmail.com</t>
  </si>
  <si>
    <t>P26700204@student.nicmar.ac.in</t>
  </si>
  <si>
    <t>06-Nov-2003</t>
  </si>
  <si>
    <t>English , Hindi ,Marathi</t>
  </si>
  <si>
    <t>Sports,Music Movies</t>
  </si>
  <si>
    <t>Archana</t>
  </si>
  <si>
    <t>At Post. Pipari Tahsil Hinganghat District Wardha Maharashtra 442307</t>
  </si>
  <si>
    <t>Dnyandeep Vidya Niketan School ,Hinganghat</t>
  </si>
  <si>
    <t>Maharashtra State Board of Secondary &amp; Higher Secondary Education (MSBSHSE), Pune, Maharashtra</t>
  </si>
  <si>
    <t>G.b.m.m Jr. College. Hinganghat</t>
  </si>
  <si>
    <t>Kavikulguru Institute of Technology &amp; Science, Ramtek</t>
  </si>
  <si>
    <t>P26700205</t>
  </si>
  <si>
    <t>Pooja</t>
  </si>
  <si>
    <t>Shekhar</t>
  </si>
  <si>
    <t>Pooja Shekhar</t>
  </si>
  <si>
    <t>pooja.shekhar45@gmail.com</t>
  </si>
  <si>
    <t>P26700205@student.nicmar.ac.in</t>
  </si>
  <si>
    <t>07-Sep-2000</t>
  </si>
  <si>
    <t>English,Hindi,Malayalamn</t>
  </si>
  <si>
    <t>Reading, Dance,Art</t>
  </si>
  <si>
    <t>O-</t>
  </si>
  <si>
    <t>Rajashekhar P</t>
  </si>
  <si>
    <t>Jalaja (Late)</t>
  </si>
  <si>
    <t>'Sreenilayam', Kuttamath, P.O Cheruvathur</t>
  </si>
  <si>
    <t>Kasaragod</t>
  </si>
  <si>
    <t>Door No. 28/1765A , Krishnalayam, Methottuthazham</t>
  </si>
  <si>
    <t>Kozhikode</t>
  </si>
  <si>
    <t>Chinmaya Vidyalaya Nileshwar</t>
  </si>
  <si>
    <t>CBSE Kerala</t>
  </si>
  <si>
    <t>Vijayagiri Public School</t>
  </si>
  <si>
    <t xml:space="preserve">A P J Abdul Kalam Technological University </t>
  </si>
  <si>
    <t>Federal Institute of Science &amp; Technology, Angamaly , Kerala</t>
  </si>
  <si>
    <t>Autocad,MS Office,MS Project ,Quadra</t>
  </si>
  <si>
    <t>HiLITE Builders | Junior Engineer Civil | Kozhikode,Kerala | Dec 2022 | Mar 2024 | 1 Years, 3 Months, 16 Days | 3</t>
  </si>
  <si>
    <t>P26700206</t>
  </si>
  <si>
    <t>Nagesh</t>
  </si>
  <si>
    <t>Pawar</t>
  </si>
  <si>
    <t>Aditi Nagesh Pawar</t>
  </si>
  <si>
    <t>aditipawar612@gmail.com</t>
  </si>
  <si>
    <t>P26700206@student.nicmar.ac.in</t>
  </si>
  <si>
    <t>06-Dec-2004</t>
  </si>
  <si>
    <t>English,Marathi ,hindi</t>
  </si>
  <si>
    <t>Music,drawing</t>
  </si>
  <si>
    <t>Accounting &amp; taxation manager.</t>
  </si>
  <si>
    <t xml:space="preserve">Bharti </t>
  </si>
  <si>
    <t>Sr.no 88 near wadkar mala,Handewadi Road,Hadapsar,Pune 28.</t>
  </si>
  <si>
    <t>Cygnet Public School</t>
  </si>
  <si>
    <t>SSC</t>
  </si>
  <si>
    <t xml:space="preserve">Jayawantrao Sawant Polytechnic </t>
  </si>
  <si>
    <t xml:space="preserve">JSPM ,ICOER(Imperial college of engineering and research) Pune / Maharashtra </t>
  </si>
  <si>
    <t>P26700207</t>
  </si>
  <si>
    <t xml:space="preserve">Siddhant </t>
  </si>
  <si>
    <t xml:space="preserve">Kanchankumar </t>
  </si>
  <si>
    <t>Chate</t>
  </si>
  <si>
    <t>Siddhant  Kanchankumar  Chate</t>
  </si>
  <si>
    <t>siddhantchate555@gmail.com</t>
  </si>
  <si>
    <t>P26700207@student.nicmar.ac.in</t>
  </si>
  <si>
    <t>25-Jul-2001</t>
  </si>
  <si>
    <t>English,  Hindi, Marathi</t>
  </si>
  <si>
    <t xml:space="preserve">Cricket , Bike Riding </t>
  </si>
  <si>
    <t xml:space="preserve">Kanchankumar Dashrathrao chate </t>
  </si>
  <si>
    <t xml:space="preserve">Retired DYSP </t>
  </si>
  <si>
    <t xml:space="preserve">Shivkanya kanchankumar Chate </t>
  </si>
  <si>
    <t>Plot no. 84 and 85 , S.no.68, Sant Tukoba Nagar N-2, Cidco</t>
  </si>
  <si>
    <t>B-804, Kool homes area , patil Nagar, Balewadi,  pune</t>
  </si>
  <si>
    <t xml:space="preserve">Aurangabad police public school </t>
  </si>
  <si>
    <t>Maharashtra state board of secondary and higher secondary education, pune</t>
  </si>
  <si>
    <t xml:space="preserve">Sant Bhagwan baba Madhyamik and ucha Madhyamik Vidyalya </t>
  </si>
  <si>
    <t xml:space="preserve">Dr.Babasaheb Ambedkar Technological University </t>
  </si>
  <si>
    <t xml:space="preserve">Jawaharlal Nehru engineering college, Aurangabad </t>
  </si>
  <si>
    <t>Autocad , MS Project</t>
  </si>
  <si>
    <t>P26700208</t>
  </si>
  <si>
    <t>Ramchandra</t>
  </si>
  <si>
    <t>Ankita Ramchandra Shinde</t>
  </si>
  <si>
    <t>ankitashinde191046@gmail.com</t>
  </si>
  <si>
    <t>P26700208@student.nicmar.ac.in</t>
  </si>
  <si>
    <t>English ,Hindi,Marathi</t>
  </si>
  <si>
    <t>Art,Playing badminton,Music,Travelling</t>
  </si>
  <si>
    <t>Ramchandra Sopan Shinde</t>
  </si>
  <si>
    <t>Shobhana Ramchandra Shinde</t>
  </si>
  <si>
    <t>'Muktai' Row House No.4, Vedant, SR.NO.61/1A, Kunjir Colony, Pimple Saudagar, Pune.</t>
  </si>
  <si>
    <t>Dr. Kalmadi Shamarao High School</t>
  </si>
  <si>
    <t>Maharashtra State Board of Secondary and Higher Secondary Education, Pune.</t>
  </si>
  <si>
    <t>2008-Mar</t>
  </si>
  <si>
    <t>Cusrow Wadia Institute of Technology, Pune</t>
  </si>
  <si>
    <t>Dr. D. Y. Patil School of Engineering and Technology</t>
  </si>
  <si>
    <t>AutoCAD,Revit Architechture,Revit MEP</t>
  </si>
  <si>
    <t>P26700209</t>
  </si>
  <si>
    <t>Akhil</t>
  </si>
  <si>
    <t>Akhil S</t>
  </si>
  <si>
    <t>pudursakhil@gmail.com</t>
  </si>
  <si>
    <t>P26700209@student.nicmar.ac.in</t>
  </si>
  <si>
    <t>24-Dec-2004</t>
  </si>
  <si>
    <t>GYM,BADMINTON ,TREKKING,CHESS,PHOTOGRAPHY,SUDOKU</t>
  </si>
  <si>
    <t>SARAVANAN A</t>
  </si>
  <si>
    <t>REAL ESTATE BUSSINESS</t>
  </si>
  <si>
    <t>GEETHA</t>
  </si>
  <si>
    <t>79 MAIN ROAD</t>
  </si>
  <si>
    <t>31-c , EB COLONY , SOLAR</t>
  </si>
  <si>
    <t>SJN INTERNATIONAL SCHOOL KALLAR</t>
  </si>
  <si>
    <t>SRI CHAITANYA TECHNO SCHOOL NEELAMBUR COIMBATORE</t>
  </si>
  <si>
    <t>NATIONAL INSTITUTE OF TECHNOLOGY TRICHY</t>
  </si>
  <si>
    <t>AUTOCAD,MS OFFICE,PTV VISSIM,STAAD PRO,SPSS,PYTHON,PLAXIS 3D,MS PROJECT,PRIMAVERA</t>
  </si>
  <si>
    <t>BLUELEAF PROJECT PRIVATE LIMITED | SITE ENGINEER | Chennai | May 2025 | Jul 2025 | 10 Weeks
NIT TRICHY | STUDENT | trichy | Jun 2025 | Nov 2025 | 21 Weeks</t>
  </si>
  <si>
    <t>CBRE PROJECT MANAGEMENT JOB SIMULATION
BLCP REALESTATE JOB SIMULATION</t>
  </si>
  <si>
    <t>P26700210</t>
  </si>
  <si>
    <t>Nilesh</t>
  </si>
  <si>
    <t>Tayade</t>
  </si>
  <si>
    <t>Nilesh Kiran Tayade</t>
  </si>
  <si>
    <t>nileshtayade0018@gmail.com</t>
  </si>
  <si>
    <t>P26700210@student.nicmar.ac.in</t>
  </si>
  <si>
    <t>06-Mar-2002</t>
  </si>
  <si>
    <t>Reading,Fitness ,Sports</t>
  </si>
  <si>
    <t>Kiran Tayade</t>
  </si>
  <si>
    <t>Government Sector</t>
  </si>
  <si>
    <t>Rekha Tayade</t>
  </si>
  <si>
    <t>Plot.no.33, Gat.no.455/4, Raisoni Nagar, Jalgaon</t>
  </si>
  <si>
    <t>Vivekanand Pratishthan English Medium School</t>
  </si>
  <si>
    <t>Nashik Divisonal Board</t>
  </si>
  <si>
    <t>Government Polytechic, Jalgaon</t>
  </si>
  <si>
    <t>Ajeenkya DY Patil School of Engineering, Pune</t>
  </si>
  <si>
    <t>2022-Jan</t>
  </si>
  <si>
    <t>AutoCAD,Excel,Microsoft Project</t>
  </si>
  <si>
    <t>Sandesh D. Tekade | Site Engineer Intern. | Jalgaon | Aug 2024 | Mar 2025 | 31 Weeks</t>
  </si>
  <si>
    <t>P26700211</t>
  </si>
  <si>
    <t>Renuka</t>
  </si>
  <si>
    <t>Govindrao</t>
  </si>
  <si>
    <t>Chalikwar</t>
  </si>
  <si>
    <t>Renuka Govindrao Chalikwar</t>
  </si>
  <si>
    <t>chalikwarrenuka@gmail.com</t>
  </si>
  <si>
    <t>P26700211@student.nicmar.ac.in</t>
  </si>
  <si>
    <t>Architectural and Urban Exploration,Photography,Reading and Continuous learning</t>
  </si>
  <si>
    <t>Govind</t>
  </si>
  <si>
    <t xml:space="preserve">Lab Technician </t>
  </si>
  <si>
    <t>Artist</t>
  </si>
  <si>
    <t xml:space="preserve">204 Dwarka Residency Vikas Nagar Kautha ,Nanded
</t>
  </si>
  <si>
    <t>GYAN MATA VIDYA VIHAR</t>
  </si>
  <si>
    <t>Nanded/Maharashtra</t>
  </si>
  <si>
    <t>NETAJI SUBHASH CHANDRA BOSE HIGHER SECONDARY SCHOOL</t>
  </si>
  <si>
    <t>VISVESVARAYA NATIONAL INSTITUTE OF TECHNOLOGY</t>
  </si>
  <si>
    <t>Nagpur/Maharashtra</t>
  </si>
  <si>
    <t>2020-Jan</t>
  </si>
  <si>
    <t>MS Project, MS Office, Client Interaction, Autocad, Revit, Sketchup, Adobe Photoshop</t>
  </si>
  <si>
    <t xml:space="preserve"> Artistic World | Propritor | Nanded | Jun 2025 | Jun 2026 | 1 Years, 0 Months, 26 Days | 0</t>
  </si>
  <si>
    <t>Mitimitra Consultant  | Architectural Intern  | Pune | Jun 2024 | Aug 2024 | 11 Weeks
Vastukala Consultant (I) pvt.ltd | Architectural intern  | Nanded Maharashtra  | Aug 2024 | Dec 2024 | 14 Weeks</t>
  </si>
  <si>
    <t xml:space="preserve">Autocad </t>
  </si>
  <si>
    <t>P26700212</t>
  </si>
  <si>
    <t>Sahil</t>
  </si>
  <si>
    <t>Bharti</t>
  </si>
  <si>
    <t>Sahil Sunil Bharti</t>
  </si>
  <si>
    <t>sahilbharti1718@gmail.com</t>
  </si>
  <si>
    <t>P26700212@student.nicmar.ac.in</t>
  </si>
  <si>
    <t>25-May-2003</t>
  </si>
  <si>
    <t>Fitness,Dance,Travelling,Sports</t>
  </si>
  <si>
    <t>Sunil Ram Bharti</t>
  </si>
  <si>
    <t>Harsha Sunil Bharti</t>
  </si>
  <si>
    <t>Gurukunja Vasahat Society Near N.T Jadhao Petrol Pump, Arni, Yavatmal, Maharashtra</t>
  </si>
  <si>
    <t>Yavatmal</t>
  </si>
  <si>
    <t>Gurukul English Medium School</t>
  </si>
  <si>
    <t>Tarkunde Dharampeth High School &amp; Junior College, Nagpur</t>
  </si>
  <si>
    <t>Maharashtra State Board Of Secondary &amp; Higher Secondary Education, Pune</t>
  </si>
  <si>
    <t>Pimpri Chinchwad College Of Engineering, Nigdi, Pune</t>
  </si>
  <si>
    <t>Urban Space Creators | Execution Intern | Ravet, Pune | Jun 2024 | Jul 2024 | 4 Weeks</t>
  </si>
  <si>
    <t>P26700213</t>
  </si>
  <si>
    <t>Rishav</t>
  </si>
  <si>
    <t>Sharma</t>
  </si>
  <si>
    <t>Rishav Kumar Sharma</t>
  </si>
  <si>
    <t>rishav6363@gmail.com</t>
  </si>
  <si>
    <t>P26700213@student.nicmar.ac.in</t>
  </si>
  <si>
    <t>13-Oct-2002</t>
  </si>
  <si>
    <t>English,Hindi,Punjabi,Dogri</t>
  </si>
  <si>
    <t>Gym,Skating,Swimming,Reading</t>
  </si>
  <si>
    <t>3454 8821 8472</t>
  </si>
  <si>
    <t>Suresh Kumar</t>
  </si>
  <si>
    <t>Government Officer</t>
  </si>
  <si>
    <t>Rita Sharma</t>
  </si>
  <si>
    <t>Thanger Pallanwala Tehsil Khour Jammu</t>
  </si>
  <si>
    <t>Jammu</t>
  </si>
  <si>
    <t>Jammu Kashmir</t>
  </si>
  <si>
    <t>KC International School</t>
  </si>
  <si>
    <t>CBSE Jammu/Jammu &amp; Kashmir</t>
  </si>
  <si>
    <t>Graphic Era Deemed To Be University</t>
  </si>
  <si>
    <t>Graphic Era Deemed to Be University</t>
  </si>
  <si>
    <t>AutoCAD, MS Project, MS Excel, MS Office,Revit,Primevera</t>
  </si>
  <si>
    <t>A.H Wani Infratech PVT LTD | Site Engineer | Jammu (J&amp;K) | Jul 2024 | Jun 2026 | 1 Years, 11 Months, 29 Days | 4</t>
  </si>
  <si>
    <t>NHIDCL | Site Engineer | Jammu (J&amp;K) | Jul 2023 | Sep 2023 | 7 Weeks</t>
  </si>
  <si>
    <t>Data Science Bootcamp (Upgrad)</t>
  </si>
  <si>
    <t>P26700214</t>
  </si>
  <si>
    <t>Amar Deep</t>
  </si>
  <si>
    <t>Amar Deep Singh</t>
  </si>
  <si>
    <t>amardeepsing2003@gmail.com</t>
  </si>
  <si>
    <t>P26700214@student.nicmar.ac.in</t>
  </si>
  <si>
    <t>29-Dec-2003</t>
  </si>
  <si>
    <t>Hindi, English,Bhojpuri,Marathi</t>
  </si>
  <si>
    <t>Cooking,Playing Cricket &amp; Badminton,Watching Movies &amp; Series</t>
  </si>
  <si>
    <t>Harinder Singh</t>
  </si>
  <si>
    <t>Rubi Singh</t>
  </si>
  <si>
    <t>Radhika Niwas, South Ekauna, Ps-Udwantnagar, Zero Mile, Ara</t>
  </si>
  <si>
    <t>Bhojpur</t>
  </si>
  <si>
    <t>F-506, Mahindra Royale, Nehru Nagar Road, Pimpri, Pimpri Chinchwad. Pune</t>
  </si>
  <si>
    <t>Kendriya Vidyalaya Ara</t>
  </si>
  <si>
    <t>AutoCAD,MS Office,MSP</t>
  </si>
  <si>
    <t>Maharashtra Metro Rail Cooperation Limited | Intern Trainne | Pune | Dec 2024 | Jan 2025 | 4 Weeks
Ishu Contructions | Intern Trainne | Lucknow | Jun 2025 | Jul 2025 | 4 Weeks</t>
  </si>
  <si>
    <t>Tech-Navinya 2026 Project Exhibition &amp; Competition
Autocad 
National  level Model Exhibition - RACHANA</t>
  </si>
  <si>
    <t>P26700215</t>
  </si>
  <si>
    <t>Vaibhav</t>
  </si>
  <si>
    <t>Sujit</t>
  </si>
  <si>
    <t xml:space="preserve">Ojha </t>
  </si>
  <si>
    <t xml:space="preserve">Vaibhav Sujit Ojha </t>
  </si>
  <si>
    <t>2004vaibhavojha@gmail.com</t>
  </si>
  <si>
    <t>P26700215@student.nicmar.ac.in</t>
  </si>
  <si>
    <t>Sports,Gym</t>
  </si>
  <si>
    <t xml:space="preserve">Sujit Ojha </t>
  </si>
  <si>
    <t xml:space="preserve">Businessman </t>
  </si>
  <si>
    <t xml:space="preserve">Suman Ojha </t>
  </si>
  <si>
    <t xml:space="preserve">603/604, Shraddha Mistry Complex, J.B Nagar, Andheri East, Mumbai 400059 </t>
  </si>
  <si>
    <t>Ram Ratna Vidya Mandir</t>
  </si>
  <si>
    <t>CBSE Maharashtra</t>
  </si>
  <si>
    <t>Rajhans Vidyalaya</t>
  </si>
  <si>
    <t xml:space="preserve">CBSE Maharashtra </t>
  </si>
  <si>
    <t xml:space="preserve">NMIMS </t>
  </si>
  <si>
    <t>Mukesh Patel School of Technology Management &amp; Engineering</t>
  </si>
  <si>
    <t>AutoCAD,StadPro</t>
  </si>
  <si>
    <t>MIAL ADANI | Intern | Mumbai | Jun 2025 | Jul 2025 | 4 Weeks
Inchmark Design  Studio by Piplewar Group | Site Supervisor  | Mumbai | Jan 2026 | Apr 2026 | 16 Weeks
Prabhat Associates | Intern | Mumbai | May 2024 | Jul 2024 | 13 Weeks</t>
  </si>
  <si>
    <t>P26700216</t>
  </si>
  <si>
    <t>Dinkar</t>
  </si>
  <si>
    <t>Sachin</t>
  </si>
  <si>
    <t>Joshi</t>
  </si>
  <si>
    <t>Dinkar Sachin Joshi</t>
  </si>
  <si>
    <t>dinkar.joshi42@gmail.com</t>
  </si>
  <si>
    <t>P26700216@student.nicmar.ac.in</t>
  </si>
  <si>
    <t>04-Feb-2004</t>
  </si>
  <si>
    <t>Music, Movies,Rapping</t>
  </si>
  <si>
    <t>Sachin Joshi</t>
  </si>
  <si>
    <t>Supriya Joshi</t>
  </si>
  <si>
    <t>Doctor</t>
  </si>
  <si>
    <t>701- Aditya B, Cosmos Heritage, Manpada, Thane West - 400610</t>
  </si>
  <si>
    <t>Smt. Sulochanadevi Singhania School</t>
  </si>
  <si>
    <t>2009-Feb</t>
  </si>
  <si>
    <t>Mukesh Patel School of Technology, NMIMS</t>
  </si>
  <si>
    <t>AutoCAD, MS Office, MS Project,Revit</t>
  </si>
  <si>
    <t>N. S. Structural Consultants | Civil Intern | Mumbai | Dec 2025 | Apr 2026 | 15 Weeks</t>
  </si>
  <si>
    <t>P26700217</t>
  </si>
  <si>
    <t>VARUN</t>
  </si>
  <si>
    <t>NARAYAN</t>
  </si>
  <si>
    <t>RUIKAR</t>
  </si>
  <si>
    <t>Varun Narayan Ruikar</t>
  </si>
  <si>
    <t>vnruikar14@gmail.com</t>
  </si>
  <si>
    <t>P26700217@student.nicmar.ac.in</t>
  </si>
  <si>
    <t>14-Apr-2004</t>
  </si>
  <si>
    <t xml:space="preserve">Travelling and Exploring new Places </t>
  </si>
  <si>
    <t>Narayan Vasantrao Ruikar</t>
  </si>
  <si>
    <t>Ashwini Ruikar</t>
  </si>
  <si>
    <t>Plot no 81 Ruikar Colony Kolhapur 416005</t>
  </si>
  <si>
    <t xml:space="preserve">Dr. D.Y.Patil  Shantiniketan </t>
  </si>
  <si>
    <t xml:space="preserve"> CBSE Kolhapur</t>
  </si>
  <si>
    <t>B.M ROTE JUNIOR COLLEGE,KOLHAPUR</t>
  </si>
  <si>
    <t>MAHARASHTRA STATE BOARD, KOLHAPUR</t>
  </si>
  <si>
    <t>PIMPRI CHINCHWAD COLLEGE OF ENGINEERING PUNE</t>
  </si>
  <si>
    <t>AUTCAD, MSPROJECT,MSOFFICE</t>
  </si>
  <si>
    <t>Harmony Vision  | Site intern  | Kolhapur,Mahrashtra | Jun 2025 | Jun 2025 | 4 Weeks</t>
  </si>
  <si>
    <t>P26700218</t>
  </si>
  <si>
    <t>Surabhi</t>
  </si>
  <si>
    <t>Shreeram</t>
  </si>
  <si>
    <t>Soman</t>
  </si>
  <si>
    <t>Surabhi Shreeram Soman</t>
  </si>
  <si>
    <t>surabhiss45@gmail.com</t>
  </si>
  <si>
    <t>P26700218@student.nicmar.ac.in</t>
  </si>
  <si>
    <t>19-Sep-2002</t>
  </si>
  <si>
    <t>Marathi,English,Hindi</t>
  </si>
  <si>
    <t>Sports,Drama,Travelling,Music</t>
  </si>
  <si>
    <t>Vaibhavi</t>
  </si>
  <si>
    <t>C2/603, New Ashok Nagar, Vazira Naka, Borivali West, Mumbai - 400091</t>
  </si>
  <si>
    <t>Swami Vivekanad International School</t>
  </si>
  <si>
    <t>Mumbai / Maharashtra</t>
  </si>
  <si>
    <t xml:space="preserve">Prakash College </t>
  </si>
  <si>
    <t>Thakur School of Architecture and Planning</t>
  </si>
  <si>
    <t>AutoCAD,MS Office,MS Project,Primavera,Vectorworks,Rhino,Revit</t>
  </si>
  <si>
    <t>Space Moulders | Junior Architect | Mumbai | Jun 2025 | Jun 2026 | 1 Years, 0 Months, 3 Days | 3.25</t>
  </si>
  <si>
    <t>Architect Hafeez Contractor | Intern Architect | Mumbai | Nov 2023 | Apr 2024 | 23 Weeks</t>
  </si>
  <si>
    <t>Novatr BIM Course</t>
  </si>
  <si>
    <t>P26700219</t>
  </si>
  <si>
    <t>srihari</t>
  </si>
  <si>
    <t>v</t>
  </si>
  <si>
    <t>Srihari V</t>
  </si>
  <si>
    <t>srihari190524@gmail.com</t>
  </si>
  <si>
    <t>P26700219@student.nicmar.ac.in</t>
  </si>
  <si>
    <t>19-May-2004</t>
  </si>
  <si>
    <t>ENGLISH,TAMIL,HINDI</t>
  </si>
  <si>
    <t>HANDBALL</t>
  </si>
  <si>
    <t>VIJAYAKUMAR</t>
  </si>
  <si>
    <t>CIVIL ENGINEER</t>
  </si>
  <si>
    <t>REVATHI</t>
  </si>
  <si>
    <t>2/48-A ,PAPPAYANAICKERPATTI ,APANAYAKKANPATTI ,VIRUDHUNAGAR ,TAMILLNADU,626141</t>
  </si>
  <si>
    <t>Virudhunagar</t>
  </si>
  <si>
    <t>Velammal Bodhi Campus</t>
  </si>
  <si>
    <t>CBSE MADURAI TAMINADU</t>
  </si>
  <si>
    <t xml:space="preserve"> Coimbatore Institute of Technology</t>
  </si>
  <si>
    <t xml:space="preserve"> Anna University</t>
  </si>
  <si>
    <t>AUTOCAD,PRIMAVER P6,MS PROJECT,MS EXCEL,MS POWERPOINT</t>
  </si>
  <si>
    <t>ITD CEMENTATION INDIA LIMITED | INTERN | CHENNAI | Jul 2024 | Jul 2024 | 1 Weeks</t>
  </si>
  <si>
    <t>P26700220</t>
  </si>
  <si>
    <t>Niranjan</t>
  </si>
  <si>
    <t>Thopte</t>
  </si>
  <si>
    <t>Niranjan Avinash Thopte</t>
  </si>
  <si>
    <t>ninjthopte@gmail.com</t>
  </si>
  <si>
    <t>P26700220@student.nicmar.ac.in</t>
  </si>
  <si>
    <t>11-Oct-2002</t>
  </si>
  <si>
    <t>Reading,Sports,Trekking,Drawing</t>
  </si>
  <si>
    <t>Late Avinash Shankar Thopte</t>
  </si>
  <si>
    <t>PRO</t>
  </si>
  <si>
    <t>Ashwini Avinash Thopte</t>
  </si>
  <si>
    <t>568/8Bibwewadi Kondhwa Road, Kanchanganga Society,Pune-411037</t>
  </si>
  <si>
    <t>Vidya Niketan School,Pune</t>
  </si>
  <si>
    <t>Maharashtra State Board of Secondary &amp; Higher Secondary Education Pune</t>
  </si>
  <si>
    <t>BRACT's, Vishwakarma Institute of Information Technology</t>
  </si>
  <si>
    <t>Power BI,MSExcel,MS Word,MS Powerpoint,Auto Cad,Revit,MS Project</t>
  </si>
  <si>
    <t>Unique Contracts Pvt. ltd,  Pune Maharashtra | Jr Site Engineer | 96/101 Ravet Village Road Shinde Vasti Ravet Pimpri-Chinchwad, Pune, Maharashtra 412101 | Jul 2024 | Dec 2025 | 1 Years, 5 Months, 29 Days | 2.4</t>
  </si>
  <si>
    <t>Directorate of Town Planning &amp; Valuation Dept. | Intern  | Ground Floor, Central Administrative Building, Agarkar Nagar, Pune, Maharashtra 411001 | Jul 2023 | Sep 2023 | 8 Weeks
Majestique Landmarks,Pune | Jr Engineer | Handewadi Rd, Survey Number 10/11, Part, Hadapsar, Pune, Maharashtra 412308 | Sep 2023 | Dec 2023 | 13 Weeks</t>
  </si>
  <si>
    <t>P26700221</t>
  </si>
  <si>
    <t>Potdar</t>
  </si>
  <si>
    <t>Parth</t>
  </si>
  <si>
    <t>Balasaheb</t>
  </si>
  <si>
    <t>Potdar Parth Balasaheb</t>
  </si>
  <si>
    <t>potdarparth2005@gmail.com</t>
  </si>
  <si>
    <t>P26700221@student.nicmar.ac.in</t>
  </si>
  <si>
    <t>07-Feb-2005</t>
  </si>
  <si>
    <t>Marathi,Hindi ,English</t>
  </si>
  <si>
    <t>Reading,Listening to Music  ,Travelling,Exploring New Places,Learning New Technologies</t>
  </si>
  <si>
    <t>Balasaheb Digamber Potdar</t>
  </si>
  <si>
    <t>Yogita Balasaheb Potdar</t>
  </si>
  <si>
    <t>E - 108 Bhagyoday PWD Housing Society, Antrolikar Nagar - 1, Solapur</t>
  </si>
  <si>
    <t>Siddheshwar High School, Solapur</t>
  </si>
  <si>
    <t>Maharashtra State Board of Secondary and Higher Secondary Education, Pune, Maharashtra</t>
  </si>
  <si>
    <t>Solapur Education Society's Polytechnic, Solapur</t>
  </si>
  <si>
    <t>Punyashlok Ahilyadevi Holkar Solapur University, Solapur</t>
  </si>
  <si>
    <t>Walchand Institute of Technology, Solapur, Maharashtra</t>
  </si>
  <si>
    <t>AutoCAD,STAAD.Pro ,ETABS  ,RCDC ,MS Office</t>
  </si>
  <si>
    <t>Archit Developers, Solapur | INTERN | Solapur, Maharashtra | Feb 2026 | Apr 2026 | 8 Weeks
Yash Construction, Solapur | INTERN | Solapur, Maharashtra | Jun 2024 | Jun 2024 | 4 Weeks
Yash Construction, Solapur | INTERN | Solapur, Maharashtra | Dec 2023 | Jan 2024 | 2 Weeks
Amogh Constructions, Solapur | INTERN | Solapur, Maharashtra | Jul 2022 | Aug 2022 | 5 Weeks</t>
  </si>
  <si>
    <t>Project Management Professional
BIM Fundamentals for Engineers
Fundamentals of GIS
Introduction to Sustainability
NCET-DICE 2K26 Best Paper Award
IRJET Publication 1
IRJET Publication 2
Entrepreneurial skills through coursework
 STAAD.pro 
Introduction to AutoCAD
AutoCAD - Beginners
AutoCAD - Intermediate
AutoCAD - Advanced
AutoCAD - 2D Advanced Course
AutoCAD - 3D Modeling
Interior Modeling in 3D Max
Autodesk Revit in 4 Hours
Building a Road using Civil 3D</t>
  </si>
  <si>
    <t>P26700222</t>
  </si>
  <si>
    <t>Mohamed</t>
  </si>
  <si>
    <t>Aahil R</t>
  </si>
  <si>
    <t>Mohamed Aahil R</t>
  </si>
  <si>
    <t>mohamedaahil2406@gmail.com</t>
  </si>
  <si>
    <t>P26700222@student.nicmar.ac.in</t>
  </si>
  <si>
    <t>24-Jun-2002</t>
  </si>
  <si>
    <t xml:space="preserve">English,Kannada,Tamil,Hindi,Urdu </t>
  </si>
  <si>
    <t xml:space="preserve">Travelling,Photography </t>
  </si>
  <si>
    <t>Rafi A</t>
  </si>
  <si>
    <t>Advocate</t>
  </si>
  <si>
    <t>Ayesha S</t>
  </si>
  <si>
    <t>122,A4,Krishna Block,National Games Village,Koramangala</t>
  </si>
  <si>
    <t>Bishop Cotton Boys' School , Bengaluru</t>
  </si>
  <si>
    <t>ICSE-Bengaluru,Karnataka</t>
  </si>
  <si>
    <t>Sri Chaitanya PU College</t>
  </si>
  <si>
    <t>Department of Pre-University Education (PUE),Karnataka State Board,Bengaluru,Karnataka</t>
  </si>
  <si>
    <t>New Horizon College of Engineering, Bengaluru,Karnataka</t>
  </si>
  <si>
    <t>AutoCAD,MS Project&lt;,Primavera,STAAD Pro,MS Excel</t>
  </si>
  <si>
    <t>VSR Ventures | Civil Engineering Intern  | BENGALURU | Jul 2023 | Sep 2023 | 7 Weeks</t>
  </si>
  <si>
    <t>P26700223</t>
  </si>
  <si>
    <t xml:space="preserve">Sheetal </t>
  </si>
  <si>
    <t>Ramdas</t>
  </si>
  <si>
    <t>Gadekar</t>
  </si>
  <si>
    <t>Sheetal  Ramdas Gadekar</t>
  </si>
  <si>
    <t>gadekarsheetal432@gmail.com</t>
  </si>
  <si>
    <t>P26700223@student.nicmar.ac.in</t>
  </si>
  <si>
    <t>25-Feb-2004</t>
  </si>
  <si>
    <t>Reading,Dancing, Travelling</t>
  </si>
  <si>
    <t>Ramdas Eknathrao Gadekar</t>
  </si>
  <si>
    <t>Vaishali Ramdas Gadekar</t>
  </si>
  <si>
    <t>Plot No.5, Bhanudas Nagar, Near Bholeshwar Temple, Jowhar Colony, Aurangabad.</t>
  </si>
  <si>
    <t xml:space="preserve">Ryan International School, Aurangabad </t>
  </si>
  <si>
    <t>Council For The Indian School Certificate Examinations, New Delhi</t>
  </si>
  <si>
    <t>Deogiri College</t>
  </si>
  <si>
    <t>Dr. Babasaheb Ambedkar Marathwada University, Aurangabad</t>
  </si>
  <si>
    <t>Government College of Engineering, Aurangabad</t>
  </si>
  <si>
    <t>AutoCAD,Revit Achitechture,Revit MEP</t>
  </si>
  <si>
    <t>P26700224</t>
  </si>
  <si>
    <t xml:space="preserve">SAYANTAN </t>
  </si>
  <si>
    <t>NAYEK</t>
  </si>
  <si>
    <t>Sayantan  Nayek</t>
  </si>
  <si>
    <t>sayantannayek11@gmail.com</t>
  </si>
  <si>
    <t>P26700224@student.nicmar.ac.in</t>
  </si>
  <si>
    <t>14-Nov-1998</t>
  </si>
  <si>
    <t>Bengali,Hindi,English</t>
  </si>
  <si>
    <t>Construction Project Management,Project Planning &amp; Scheduling,Quantity Surveying,Cost Control,Quality Management,Procurement &amp; Contract Management,Cost management,Infrastructure &amp; Industrial Projects</t>
  </si>
  <si>
    <t>RADHAKRISHNA NAYEK</t>
  </si>
  <si>
    <t>RETIRED TEACHER</t>
  </si>
  <si>
    <t>TAPATI NAYEK</t>
  </si>
  <si>
    <t xml:space="preserve">HOUSEWIFE </t>
  </si>
  <si>
    <t xml:space="preserve">VILL+P.O - MUKTARPUR , DIST - HOOGHLY , P.S - TARAKESWAR </t>
  </si>
  <si>
    <t>Hooghly</t>
  </si>
  <si>
    <t>MUKTARPUR HIGH SCHOOL</t>
  </si>
  <si>
    <t xml:space="preserve">WEST BENGAL BOARD OF SECONDARY EDUCATION </t>
  </si>
  <si>
    <t>2008-Jan</t>
  </si>
  <si>
    <t>TALPUR PATHSALA</t>
  </si>
  <si>
    <t xml:space="preserve">WEST BENGAL STATE COUNCIL OF TECHNICAL AND VOCATIONAL EDUCATION AND SKILL DEVELOPMENT </t>
  </si>
  <si>
    <t>Technical</t>
  </si>
  <si>
    <t xml:space="preserve">CIVIL ENGINEERING </t>
  </si>
  <si>
    <t>JIS SCHOOL OF POLYTECHNIC</t>
  </si>
  <si>
    <t>2016-Dec</t>
  </si>
  <si>
    <t xml:space="preserve">JIS COLLEGE OF ENGINEERING </t>
  </si>
  <si>
    <t>JIS College of Engineering, Kalyani, West Bengal</t>
  </si>
  <si>
    <t>MS Project ,AUTOCAD,REVIT,POWER BI,MS EXCEL</t>
  </si>
  <si>
    <t>PWD | Intern  | KALYANI, NADIA  | Jan 2019 | Feb 2019 | 4 Weeks</t>
  </si>
  <si>
    <t>Civil Engineering Job Simulation By LJA
Project Management Job Simulation By CBRE
Planning &amp; Scheduling By Linkedln Learning</t>
  </si>
  <si>
    <t>P26700225</t>
  </si>
  <si>
    <t>SHANTANU KHATI</t>
  </si>
  <si>
    <t xml:space="preserve">DILIP </t>
  </si>
  <si>
    <t>KHATI</t>
  </si>
  <si>
    <t>Shantanu Khati Dilip  Khati</t>
  </si>
  <si>
    <t>bakulkhati@gmail.com</t>
  </si>
  <si>
    <t>P26700225@student.nicmar.ac.in</t>
  </si>
  <si>
    <t>18-May-1996</t>
  </si>
  <si>
    <t xml:space="preserve">ENGLISH HINDI MARATHI </t>
  </si>
  <si>
    <t>SIGNING ,TRAVELING ,VIDEOGRAPGY</t>
  </si>
  <si>
    <t>DILIP</t>
  </si>
  <si>
    <t xml:space="preserve">DIED </t>
  </si>
  <si>
    <t>VARSHA</t>
  </si>
  <si>
    <t>DIED</t>
  </si>
  <si>
    <t>BANGAR NAGARA, WAGHAPUR NAKA,YAVATMAL</t>
  </si>
  <si>
    <t>FLAT NO. 08,SHREE GANESHA RESIDENCY,NEAR SUTAR HOSPITAL,KOTHRUD, PUNE</t>
  </si>
  <si>
    <t>MAHARSHI VIDYA MANDIR</t>
  </si>
  <si>
    <t xml:space="preserve">DIPLOMA IN CIVIL ENGINEERING </t>
  </si>
  <si>
    <t>SHRI DATTA MEGHE POLYTECHNIC,NAGPUR</t>
  </si>
  <si>
    <t>SANT GADGE BABA AMRAVATI UNIVERSITY</t>
  </si>
  <si>
    <t>JAWAHARLAL DARPAN INSTITUTE OF ENGINEERING AND TECHNOLOGY,YAVATMAL</t>
  </si>
  <si>
    <t>2015-Aug</t>
  </si>
  <si>
    <t>AUTOCAD,MS OFFICE,MSPROJECT PRIMAVERA,ADOBE SOFTWARE</t>
  </si>
  <si>
    <t>FIDESTO PMC | PROJECT ENGINEER | PUNE | Sep 2025 | Jan 2026 | 0 Years, 3 Months, 28 Days | 2.532
NATIONAL ENVIRONMENT ENGINEERING RESEARCH INSTITUTE  | PROJECT ASSISTANT  | NAGPUR | Jan 2020 | Dec 2021 | 1 Years, 11 Months, 17 Days | 2.64</t>
  </si>
  <si>
    <t>P26700226</t>
  </si>
  <si>
    <t>Siddharth Biju</t>
  </si>
  <si>
    <t>sidharthbnair393@gmail.com</t>
  </si>
  <si>
    <t>P26700226@student.nicmar.ac.in</t>
  </si>
  <si>
    <t>31-Aug-1999</t>
  </si>
  <si>
    <t>English,Hindi,Malayalam</t>
  </si>
  <si>
    <t>Badminton, Reading</t>
  </si>
  <si>
    <t>Biju P Nair</t>
  </si>
  <si>
    <t>Preetha Menon</t>
  </si>
  <si>
    <t>Sree Sailam,
Sringeri Madhom Road, Kalady</t>
  </si>
  <si>
    <t>Sree Sarada Vidyalaya</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</si>
  <si>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</si>
  <si>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</si>
  <si>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</si>
  <si>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42 month(s)</t>
  </si>
  <si>
    <t>P26700227</t>
  </si>
  <si>
    <t>Ajinkya</t>
  </si>
  <si>
    <t>Vilas</t>
  </si>
  <si>
    <t>Gawai</t>
  </si>
  <si>
    <t>Ajinkya Vilas Gawai</t>
  </si>
  <si>
    <t>ajinkyagawai861@gmail.com</t>
  </si>
  <si>
    <t>P26700227@student.nicmar.ac.in</t>
  </si>
  <si>
    <t>08-Jun-2001</t>
  </si>
  <si>
    <t>hindi ,marathi,english</t>
  </si>
  <si>
    <t>music,trekking ,exploring new place,creative activity</t>
  </si>
  <si>
    <t>VILAS GAWAI</t>
  </si>
  <si>
    <t xml:space="preserve">KAVITA GAWAI </t>
  </si>
  <si>
    <t>15, Hari om colony ,behind kala maroti mandir, near swaraj Nagar, Nagpur</t>
  </si>
  <si>
    <t xml:space="preserve">Alliance Nisarg, Leela, Shankar Kalat Nagar, Thergaon, Pune, Maharashtra </t>
  </si>
  <si>
    <t xml:space="preserve">St. Xavier High school, Nagpur, Maharashtra </t>
  </si>
  <si>
    <t xml:space="preserve">Central board of secondary Education, Maharashtra </t>
  </si>
  <si>
    <t xml:space="preserve">Major Hemant Jakate Vidyaniketan, Nagpur, Maharashtra </t>
  </si>
  <si>
    <t xml:space="preserve">Maharashtra state board of secondary and higher secondary education </t>
  </si>
  <si>
    <t>IDEAS - Institute of Design Education &amp; Architectural Studies</t>
  </si>
  <si>
    <t xml:space="preserve">Rashtrasant Tukadoji Maharaj Nagpur University </t>
  </si>
  <si>
    <t>Autocad,sketchup, lumion, photoshop, Ms Office</t>
  </si>
  <si>
    <t>K2 Architects  | Junior Architect | Nagpur | Sep 2024 | Jun 2026 | 1 Years, 9 Months, 2 Days</t>
  </si>
  <si>
    <t>Shubham Suratkar Architects | Internship | Pune, Maharashtra | Feb 2023 | Oct 2023 | 38 Weeks</t>
  </si>
  <si>
    <t>P26700228</t>
  </si>
  <si>
    <t>Mishita</t>
  </si>
  <si>
    <t>Chowdhury</t>
  </si>
  <si>
    <t>Mishita Chowdhury</t>
  </si>
  <si>
    <t>mishitachowdhury@gmail.com</t>
  </si>
  <si>
    <t>P26700228@student.nicmar.ac.in</t>
  </si>
  <si>
    <t>30-Dec-2002</t>
  </si>
  <si>
    <t>English,Hindi,Bengali,Assamese</t>
  </si>
  <si>
    <t>Painting, Classical Dance</t>
  </si>
  <si>
    <t>Mridul Chowdhury</t>
  </si>
  <si>
    <t>Govt. Service</t>
  </si>
  <si>
    <t>Sutapa Chowdhury</t>
  </si>
  <si>
    <t>West Maligaon, Rly. Qr. No. 60/A, Guwahati, Assam.</t>
  </si>
  <si>
    <t>Kamrup Metropolitan</t>
  </si>
  <si>
    <t>Assam</t>
  </si>
  <si>
    <t>301(A), Gajendra Apartment, Vijaya Complex, Survey, Beltola, Guwahati, Assam.</t>
  </si>
  <si>
    <t>K.V. Maligaon, Guwahati.</t>
  </si>
  <si>
    <t>CBSE ,Guwahati, Assam</t>
  </si>
  <si>
    <t>SBOA Public School</t>
  </si>
  <si>
    <t>CBSE, Guwahati, Assam</t>
  </si>
  <si>
    <t>Kalinga Institute of Industrial Technology</t>
  </si>
  <si>
    <t>Kalinga Institute of Industrial Technology, Bhubaneswar, Odisha.</t>
  </si>
  <si>
    <t>MS Excel, MS Office, Marshall mix design, MS Project, Python</t>
  </si>
  <si>
    <t>Structurax Infra | Operations Executive  | Tezpur, Assam. | Jun 2025 | Jun 2026 | 1 Years, 0 Months, 26 Days | 2.4</t>
  </si>
  <si>
    <t>Central Road Research Institute (CRRI), New Delhi. | Research Scholar | New Delhi | Jul 2024 | Feb 2025 | 28 Weeks
Indian Railway, Govt. of India | Intern | Guwahati, Assam | Jun 2023 | Jul 2023 | 4 Weeks
Public Health Engineering Department, Govt. of Assam. | Intern | Guwahati, Assam | May 2023 | Jun 2023 | 4 Weeks</t>
  </si>
  <si>
    <t>Six sigma and the organisation (Advanced)
Excel skills for business : Essentials
Introduction to AI
Discover the art of Prompting
Programming for everybody (Getting strated with python)
Use AI responsibly
(BCG) Strategy consulting job simulation</t>
  </si>
  <si>
    <t>P26700229</t>
  </si>
  <si>
    <t>Gayathri</t>
  </si>
  <si>
    <t>Gayathri N</t>
  </si>
  <si>
    <t>gayathrinandakumar07@gmail.com</t>
  </si>
  <si>
    <t>P26700229@student.nicmar.ac.in</t>
  </si>
  <si>
    <t>07-Apr-2004</t>
  </si>
  <si>
    <t>Dancing</t>
  </si>
  <si>
    <t>Nandakumar P V</t>
  </si>
  <si>
    <t>Leeja A</t>
  </si>
  <si>
    <t>'Amayattu', Avitanallur PO Naduvannur, Balussery, Kozhikode</t>
  </si>
  <si>
    <t>Gate No.2, NICMAR University, Balewadi Road, Ram Nagar, Baner, Pune, Maharashtra</t>
  </si>
  <si>
    <t>Bharatiya Vidya Bhavan, Chevayur</t>
  </si>
  <si>
    <t>CBSE, Kozhikode</t>
  </si>
  <si>
    <t>Amrita University</t>
  </si>
  <si>
    <t>Amrita School of Engineering, Coimbatore</t>
  </si>
  <si>
    <t>MS Excel, MS Project, Primavera, Python, AutoCAD</t>
  </si>
  <si>
    <t>Uralungal Labour Contract Co-operative Society (ULCCS), Kozhikode | Summer Intern | India | Jun 2025 | Jun 2025 | 1 Weeks
Kerala Public Works Department, Special Buildings Subdivision, Kozhikode | Summer Intern | India | May 2025 | May 2025 | 1 Weeks
L&amp;T Edutech, Chennai | Summer Intern | India | Jun 2024 | Jul 2024 | 1 Weeks</t>
  </si>
  <si>
    <t>Principles of Construction Management - NPTEL</t>
  </si>
  <si>
    <t>P26700230</t>
  </si>
  <si>
    <t>Manush Vishal</t>
  </si>
  <si>
    <t>Manush Vishal S</t>
  </si>
  <si>
    <t>manushvishal1234@gmail.com</t>
  </si>
  <si>
    <t>P26700230@student.nicmar.ac.in</t>
  </si>
  <si>
    <t>30-Apr-2004</t>
  </si>
  <si>
    <t>Tamil, English, Hindi</t>
  </si>
  <si>
    <t>Basket ball, Cooking</t>
  </si>
  <si>
    <t>Senthil Kumar R</t>
  </si>
  <si>
    <t>Parameswari K</t>
  </si>
  <si>
    <t>Govt Job</t>
  </si>
  <si>
    <t>604/2, Pudur Naggamal Thottam, Salem 636007</t>
  </si>
  <si>
    <t>Salem</t>
  </si>
  <si>
    <t>Emerald Valley Public School</t>
  </si>
  <si>
    <t>CBSE,Salem Tamil Nadu</t>
  </si>
  <si>
    <t xml:space="preserve">Anna University </t>
  </si>
  <si>
    <t>AutoCAD,BIM,MS Project,MS Office</t>
  </si>
  <si>
    <t>Central Public Works Department | Internship | Salem, Tamil Nadu | Jun 2025 | Jul 2025 | 4 Weeks
Vijaya Rasi Constructions | Internship | Salem, Tamil Nadu | Jun 2024 | Jul 2024 | 4 Weeks</t>
  </si>
  <si>
    <t>AutoCAD Essential
NPTEL - Municipal Solid Waste Management</t>
  </si>
  <si>
    <t>P26700231</t>
  </si>
  <si>
    <t>HARIKRISHNAN</t>
  </si>
  <si>
    <t>Harikrishnan R</t>
  </si>
  <si>
    <t>harikrishnanr0310@gmail.com</t>
  </si>
  <si>
    <t>P26700231@student.nicmar.ac.in</t>
  </si>
  <si>
    <t>15-Dec-2003</t>
  </si>
  <si>
    <t>Reading Fictional Stories, listening songs, badminton, football, movies,GYM</t>
  </si>
  <si>
    <t>RAJAGOPAL B</t>
  </si>
  <si>
    <t>Senior Manager, Kerala Bank</t>
  </si>
  <si>
    <t>SAINU A L</t>
  </si>
  <si>
    <t>Assistant Manager, KSFE</t>
  </si>
  <si>
    <t>Sreehari, Kurumandal, Paravoor</t>
  </si>
  <si>
    <t>SREE NARAYANA PUBLIC SCHOOL</t>
  </si>
  <si>
    <t>AMRITA VISHWA VIDYAPEETHAM: DEEMED UNIVERSITY</t>
  </si>
  <si>
    <t>AMRITA SCHOOL OF ENGINEERING, COIMBOTORE</t>
  </si>
  <si>
    <t>AutoCAD,MS Office,Sketchup</t>
  </si>
  <si>
    <t>L&amp;T Constructions | Internship trainee |  Larsen and Toubro Limited, Manapakkam, Chennai, Tamil Nadu 600089 | Jul 2023 | Aug 2023 | 1 Weeks
NHAI | Internship trainee |  Project-Six Laning of Thuravoor- Paravoor- Kottukutangara  section of NH-66 in the State of Kerata on EPC mode under Bharatmata Pariyojana under National Highway Authority of India | Jan 2024 | Jan 2024 | 0 Weeks
L&amp;T Constructions | Internship trainee |  Larsen and Toubro Limited, Manapakkam, Chennai, Tamil Nadu 600089 | Jun 2024 | Jul 2024 | 1 Weeks</t>
  </si>
  <si>
    <t>Safety for Professionals
Principles of Construction Management
INTRODUCTION TO GREEN ECONOMY</t>
  </si>
  <si>
    <t>P26700232</t>
  </si>
  <si>
    <t>Konduri</t>
  </si>
  <si>
    <t>Sathwik</t>
  </si>
  <si>
    <t>Konduri Sathwik</t>
  </si>
  <si>
    <t>sathwikkonduri@gmail.com</t>
  </si>
  <si>
    <t>P26700232@student.nicmar.ac.in</t>
  </si>
  <si>
    <t>07-Sep-2002</t>
  </si>
  <si>
    <t>English, Telugu,Hindi</t>
  </si>
  <si>
    <t>Music ,Batmenton,Urban exploration</t>
  </si>
  <si>
    <t>Sri ranganayakulu Konduri</t>
  </si>
  <si>
    <t>Padmalatha Konduri</t>
  </si>
  <si>
    <t>3-8-9/3, seshamahal road, subbarao peta, Tadepalligudem, West godavari, Andhra pradesh-534101</t>
  </si>
  <si>
    <t>West Godavari</t>
  </si>
  <si>
    <t>Vasavi Ideal Public School</t>
  </si>
  <si>
    <t>Central Board of Secondary Education - Andhra Pradesh</t>
  </si>
  <si>
    <t>Sri Chaitanya Junior Collage</t>
  </si>
  <si>
    <t>Board of Intermediate Education - Andhra Pradesh</t>
  </si>
  <si>
    <t>Amrita Vishwa Vidyapeetham</t>
  </si>
  <si>
    <t>Amrita Vishwa Vidyapeetham - Tamil nadu</t>
  </si>
  <si>
    <t>MS Project,Auto cad,MS excel,sketch up,MS power point,MS word</t>
  </si>
  <si>
    <t>Finolex Industries Ltd | GET - Technical service | Baner pashan link road, Pune, Maharastra | Oct 2024 | Feb 2026 | 1 Years, 4 Months, 8 Days | 5</t>
  </si>
  <si>
    <t>L&amp;T Constructions | Graduate Commercial Trainee | Chennai | Jul 2023 | Aug 2023 | 1 Weeks</t>
  </si>
  <si>
    <t>Building Information Modelling
Construction Equipment and Techniques
Design of Steel Structures</t>
  </si>
  <si>
    <t>P26700233</t>
  </si>
  <si>
    <t xml:space="preserve">Gaurav </t>
  </si>
  <si>
    <t>Dabas</t>
  </si>
  <si>
    <t>Gaurav  Dabas</t>
  </si>
  <si>
    <t>Dabas1208@gmail.com</t>
  </si>
  <si>
    <t>P26700233@student.nicmar.ac.in</t>
  </si>
  <si>
    <t>12-Aug-2003</t>
  </si>
  <si>
    <t>Travelling, Listinening Music</t>
  </si>
  <si>
    <t>Jagbir Singh</t>
  </si>
  <si>
    <t>Seema Dabas</t>
  </si>
  <si>
    <t xml:space="preserve">Home Maker </t>
  </si>
  <si>
    <t>A-001, Platinum Heights, Ramprastha Green, Vaishali Sec-9,</t>
  </si>
  <si>
    <t>A-001, Platinum Heights, Ramprastha Green, Vaishali Sec-9</t>
  </si>
  <si>
    <t xml:space="preserve">ST FRANCIS SCHOOL </t>
  </si>
  <si>
    <t xml:space="preserve">CBSE-GHAZIABAD, UTTAR PRADESH </t>
  </si>
  <si>
    <t xml:space="preserve">AMITY UNIVERSITY UTTAR PRADESH </t>
  </si>
  <si>
    <t xml:space="preserve">AMITY UNIVERSITY UTTAR PRADESH-NOIDA, UTTAR PRADESH </t>
  </si>
  <si>
    <t>MS OFFICE</t>
  </si>
  <si>
    <t>AIRPORTS AUTHORITY OF INDIA  | CIVIL ENGINEERING INTERN  | DELHI  | May 2025 | Jul 2025 | 8 Weeks</t>
  </si>
  <si>
    <t>NPTEL- Introduction to Civil Engineering Profession
NPTEL- Municipal Solid Waste Management</t>
  </si>
  <si>
    <t>P26700234</t>
  </si>
  <si>
    <t>AADIT</t>
  </si>
  <si>
    <t>PANKAJ</t>
  </si>
  <si>
    <t>JAIN</t>
  </si>
  <si>
    <t>Aadit Pankaj Jain</t>
  </si>
  <si>
    <t>JAINAADIT17@GMAIL.COM</t>
  </si>
  <si>
    <t>P26700234@student.nicmar.ac.in</t>
  </si>
  <si>
    <t>30-Jul-2004</t>
  </si>
  <si>
    <t>Hindi,English,Gujarati</t>
  </si>
  <si>
    <t>Music ,Sports</t>
  </si>
  <si>
    <t>Pankaj Jain</t>
  </si>
  <si>
    <t>Bindu Jain</t>
  </si>
  <si>
    <t>A 50 SHUBH DUPLEX OPP NOVINO BATTERY MAKARPURA</t>
  </si>
  <si>
    <t>Vadodara</t>
  </si>
  <si>
    <t>Delhi public school vadodara</t>
  </si>
  <si>
    <t>CBSE,Gujarat</t>
  </si>
  <si>
    <t>CBSE Gujarat</t>
  </si>
  <si>
    <t>Pandit deendayal energy university</t>
  </si>
  <si>
    <t>Pandit deendayal energy university gandhinagar</t>
  </si>
  <si>
    <t>AutoCAD,excel</t>
  </si>
  <si>
    <t>Reeca Infrastructure pvt ltd | Site engineer | Anand Gujarat | Jan 2026 | May 2026 | 17 Weeks</t>
  </si>
  <si>
    <t>P26700235</t>
  </si>
  <si>
    <t>S SATISH</t>
  </si>
  <si>
    <t>S Satish Kumar</t>
  </si>
  <si>
    <t>satishsai7676@gmail.com</t>
  </si>
  <si>
    <t>P26700235@student.nicmar.ac.in</t>
  </si>
  <si>
    <t>Hindi,English,Tamil,Kannada</t>
  </si>
  <si>
    <t>Reading,Music,Learning,Fitness</t>
  </si>
  <si>
    <t>C Shankar</t>
  </si>
  <si>
    <t>civil supervisor</t>
  </si>
  <si>
    <t>Deepa Shankar</t>
  </si>
  <si>
    <t>1st main 2nd bcross anand nagar R.T. Nagar, Bangalore, Karnataka</t>
  </si>
  <si>
    <t>VIDYANJALI ACADEMY FOR LEARNING</t>
  </si>
  <si>
    <t>Bengaluru, Karnataka</t>
  </si>
  <si>
    <t>Ramaiah Composite Pre University College</t>
  </si>
  <si>
    <t>Karnataka Board of the Pre-University Education, Bengaluru</t>
  </si>
  <si>
    <t>REVA University</t>
  </si>
  <si>
    <t>REVA University, Bengaluru</t>
  </si>
  <si>
    <t>AutoCAD,MS Office,MS Project,Primevera,MS Excell,Power BI</t>
  </si>
  <si>
    <t>VB CONSTRUCTIONS | PROJECT ENGINEER | Bengaluru,Karnataka | Dec 2023 | May 2026 | 2 Years, 5 Months, 17 Days | 4.8</t>
  </si>
  <si>
    <t>SATTVA Group | Site engineer  | Banglore | Jul 2022 | Aug 2022 | 3 Weeks
M.S Builders | INTERN | Bengaluru | Jun 2023 | Nov 2023 | 26 Weeks</t>
  </si>
  <si>
    <t>P26700236</t>
  </si>
  <si>
    <t>Amita</t>
  </si>
  <si>
    <t>Patra</t>
  </si>
  <si>
    <t>Amita Patra</t>
  </si>
  <si>
    <t>patraamita150@gmail.com</t>
  </si>
  <si>
    <t>P26700236@student.nicmar.ac.in</t>
  </si>
  <si>
    <t>09-Jul-2003</t>
  </si>
  <si>
    <t>English, Hindi, Odia</t>
  </si>
  <si>
    <t xml:space="preserve">Reading </t>
  </si>
  <si>
    <t xml:space="preserve">Rajib Patra </t>
  </si>
  <si>
    <t xml:space="preserve">Proprietor </t>
  </si>
  <si>
    <t xml:space="preserve">Manorama Patra </t>
  </si>
  <si>
    <t>Patra Jewellers, Naya Bazar, Bhadrak Odisha- 756100</t>
  </si>
  <si>
    <t>Carmel School, Bhadrak</t>
  </si>
  <si>
    <t>ICSE, Bhadrak/Odisha</t>
  </si>
  <si>
    <t>D.A.V. Public School</t>
  </si>
  <si>
    <t>CBSE, Bhubneshwar/Odisha</t>
  </si>
  <si>
    <t>Kalinga institute of Industrial Technology</t>
  </si>
  <si>
    <t>Kalinga Institute of Industrial Technology, Bhubaneshwar/Odisha</t>
  </si>
  <si>
    <t>Mix Design, MS Excel,Microsoft Office</t>
  </si>
  <si>
    <t>M/s Saransa Sahoo | Site Engineer | Bhadrak | May 2025 | Jun 2026 | 1 Years, 1 Months, 25 Days | 2.64</t>
  </si>
  <si>
    <t>CSIR-Central Road Research Institute (CRRI | Research intern | Delhi | Jul 2024 | Feb 2026 | 80 Weeks
Drainage Division- Government of Odisha | Summer Intern | Bhadrak | May 2024 | Jun 2024 | 4 Weeks</t>
  </si>
  <si>
    <t>P26700237</t>
  </si>
  <si>
    <t>Shaktheeswaran</t>
  </si>
  <si>
    <t>Shaktheeswaran R</t>
  </si>
  <si>
    <t>march16032004@gmail.com</t>
  </si>
  <si>
    <t>P26700237@student.nicmar.ac.in</t>
  </si>
  <si>
    <t>16-Mar-2004</t>
  </si>
  <si>
    <t>Tamil, English</t>
  </si>
  <si>
    <t>Music,Athletics</t>
  </si>
  <si>
    <t>S Raja Chidambaram</t>
  </si>
  <si>
    <t>Manager in Aqua Right drinking water company</t>
  </si>
  <si>
    <t>R Sathya Priya</t>
  </si>
  <si>
    <t>No.77, South car street, Near HDFC Bank, Thuraiyur</t>
  </si>
  <si>
    <t>Sowdambikaa Matric Boys Higher Secondary School</t>
  </si>
  <si>
    <t>Tamil Nadu State Board of secondary education</t>
  </si>
  <si>
    <t>Tamil Nadu State Board of higher secondary education</t>
  </si>
  <si>
    <t>Amrita School of Engineering, Tamil Nadu</t>
  </si>
  <si>
    <t>Autocad,Pyrosim,Visual inspection,Rebound hammer test,Thermography</t>
  </si>
  <si>
    <t>DLF | GET | Gurugram | Jul 2025 | Jun 2026 | 0 Years, 11 Months, 29 Days | 7.1</t>
  </si>
  <si>
    <t>NIT Trichy | Intern | Tiruchirappalli | Jun 2024 | Jul 2024 | 6 Weeks</t>
  </si>
  <si>
    <t>P26700238</t>
  </si>
  <si>
    <t>Siddhesh</t>
  </si>
  <si>
    <t>Shrikant</t>
  </si>
  <si>
    <t>Sonaje</t>
  </si>
  <si>
    <t>Siddhesh Shrikant Sonaje</t>
  </si>
  <si>
    <t>siddheshsonaje429@gmail.com</t>
  </si>
  <si>
    <t>P26700238@student.nicmar.ac.in</t>
  </si>
  <si>
    <t>21-Oct-2004</t>
  </si>
  <si>
    <t xml:space="preserve">Marathi,Hindi,English </t>
  </si>
  <si>
    <t xml:space="preserve">Music ,badminton ,Basketball ,Drawing </t>
  </si>
  <si>
    <t xml:space="preserve">Plotting and Land developers </t>
  </si>
  <si>
    <t>Prajakta</t>
  </si>
  <si>
    <t xml:space="preserve">Monoday bunglow , Patil coloney 2b , College rd, Nashik </t>
  </si>
  <si>
    <t>Sonaje Siddhesh Shrikant</t>
  </si>
  <si>
    <t>Secondary School Certificate (SSC) Maharashtra/Nashik</t>
  </si>
  <si>
    <t>H.P.T. ARTS &amp; R.Y.K. SCIENCE COLLEGE</t>
  </si>
  <si>
    <t xml:space="preserve"> Higher Secondary Certificate (HSC) Maharashtra/Nashik</t>
  </si>
  <si>
    <t>AISSMS College of Engineering</t>
  </si>
  <si>
    <t>Autocad ,Revit ,Stadpro</t>
  </si>
  <si>
    <t>Elite Infrastructure Pvt . Ltd | Intern | Kothrud , Pune | Dec 2024 | Jan 2025 | 4 Weeks</t>
  </si>
  <si>
    <t>Autocad
Revit</t>
  </si>
  <si>
    <t>P26700239</t>
  </si>
  <si>
    <t>SHUBHAM</t>
  </si>
  <si>
    <t>CHOUDHARY</t>
  </si>
  <si>
    <t>Shubham Choudhary</t>
  </si>
  <si>
    <t>choudharyshubham1999@gmail.com</t>
  </si>
  <si>
    <t>P26700239@student.nicmar.ac.in</t>
  </si>
  <si>
    <t>09-Nov-1999</t>
  </si>
  <si>
    <t>listening music,learning new skills,cricket</t>
  </si>
  <si>
    <t>Pooran Singh Choudhary</t>
  </si>
  <si>
    <t>Santra Devi</t>
  </si>
  <si>
    <t>Village and Post- Piprali, Sikar(Raj)</t>
  </si>
  <si>
    <t>Bhartiya Public School Sanwali Road Sikar Raj</t>
  </si>
  <si>
    <t>Central Board of Secondary Education,Delhi</t>
  </si>
  <si>
    <t>07.4</t>
  </si>
  <si>
    <t>SBS MEMO. S S SR SEC SCH, SABALPURA(SIKAR)</t>
  </si>
  <si>
    <t>Board of Secondary Education, Rajasthan</t>
  </si>
  <si>
    <t>SRM INSTITUTE OF SCIENCE AND TECHNOLOGY, KATTANKULATHUR</t>
  </si>
  <si>
    <t>AutoCAD,MS Office,Ms Project</t>
  </si>
  <si>
    <t>P26700240</t>
  </si>
  <si>
    <t>Harshith</t>
  </si>
  <si>
    <t>Harshith R</t>
  </si>
  <si>
    <t>harshithr813@gmail.com</t>
  </si>
  <si>
    <t>P26700240@student.nicmar.ac.in</t>
  </si>
  <si>
    <t>30-Sep-2002</t>
  </si>
  <si>
    <t>English,Kannada,Telegu</t>
  </si>
  <si>
    <t>Playing Cricket,Travel,Listening to Music</t>
  </si>
  <si>
    <t>Ramesh PV</t>
  </si>
  <si>
    <t>Prathibha B</t>
  </si>
  <si>
    <t xml:space="preserve">Ulluru Pete Ward No. 11 Sidlaghatta </t>
  </si>
  <si>
    <t xml:space="preserve">Sri Ramakrishna English Medium Residential High School </t>
  </si>
  <si>
    <t>Karnataka Secondary Education Examination Board</t>
  </si>
  <si>
    <t>SBGNS Rural Composite PU College</t>
  </si>
  <si>
    <t>Department Of Pre-University Education</t>
  </si>
  <si>
    <t>Nitte Meenakshi Institute of Technology</t>
  </si>
  <si>
    <t>AutoCAD,MS Exel</t>
  </si>
  <si>
    <t>Transys Consulting Pvt. Ltd. | CADD Engineer (Structures) | Bangalore | Aug 2024 | Jun 2026 | 1 Years, 10 Months, 24 Days</t>
  </si>
  <si>
    <t>Shejwadkar Housing &amp; Infra Pvt. Ltd | Student | Bangalore | Jul 2023 | Aug 2023 | 4 Weeks</t>
  </si>
  <si>
    <t>NPTEL Online Certification For Safety In Construction
Primavera P6 In Project Planning and Management
Certificate Of Best Project</t>
  </si>
  <si>
    <t>P26700241</t>
  </si>
  <si>
    <t>Chandru</t>
  </si>
  <si>
    <t>Murugan</t>
  </si>
  <si>
    <t>Chandru Murugan</t>
  </si>
  <si>
    <t>chandrumurugan33@gmail.com</t>
  </si>
  <si>
    <t>P26700241@student.nicmar.ac.in</t>
  </si>
  <si>
    <t>09-Oct-2001</t>
  </si>
  <si>
    <t>tamil,english</t>
  </si>
  <si>
    <t xml:space="preserve">playing cricket ,table tennis,chess,reading </t>
  </si>
  <si>
    <t>A-</t>
  </si>
  <si>
    <t>own buisness</t>
  </si>
  <si>
    <t>Shanthi</t>
  </si>
  <si>
    <t>goverment employee</t>
  </si>
  <si>
    <t>113,sundaram 1st street,thinamani nagar,kovilpapakudi.</t>
  </si>
  <si>
    <t>Madurai</t>
  </si>
  <si>
    <t>SDH Jain vidyalaya matric hr sec school.</t>
  </si>
  <si>
    <t>Tamil nadu</t>
  </si>
  <si>
    <t>TVS matric hr sec school.</t>
  </si>
  <si>
    <t>Anna University.</t>
  </si>
  <si>
    <t>Thiagarajar college of engineering,Madurai,Tamil Nadu.</t>
  </si>
  <si>
    <t>Autocad,MS excel,Ms Project</t>
  </si>
  <si>
    <t>Sobha Construction, Dubai. | GET-Quantity Surveyor | Dubai  | Sep 2024 | Mar 2025 | 0 Years, 6 Months, 9 Days | 11</t>
  </si>
  <si>
    <t>P26700242</t>
  </si>
  <si>
    <t>Riya</t>
  </si>
  <si>
    <t xml:space="preserve">Deepak </t>
  </si>
  <si>
    <t>Riya Deepak  Ahire</t>
  </si>
  <si>
    <t>riyaahire011@gmail.com</t>
  </si>
  <si>
    <t>P26700242@student.nicmar.ac.in</t>
  </si>
  <si>
    <t>03-May-2004</t>
  </si>
  <si>
    <t xml:space="preserve">English , Marathi , Hindi </t>
  </si>
  <si>
    <t xml:space="preserve">Dance, Arts , Swimming </t>
  </si>
  <si>
    <t>5606 8562 3269</t>
  </si>
  <si>
    <t xml:space="preserve">Deepak Ahire </t>
  </si>
  <si>
    <t xml:space="preserve">Civil Engineer </t>
  </si>
  <si>
    <t>Kalpana Ahire</t>
  </si>
  <si>
    <t>Home loan agent</t>
  </si>
  <si>
    <t>21, Kamal Shanti, Chhoriya nagar malegaon road dhule Maharashtra</t>
  </si>
  <si>
    <t xml:space="preserve">Canossa Convent High School </t>
  </si>
  <si>
    <t>Maharashtra State Board of Secondary and  higher education</t>
  </si>
  <si>
    <t xml:space="preserve">Mayur College , Dhule </t>
  </si>
  <si>
    <t>Maharashtra State Board ofSecondary and higher secondary education</t>
  </si>
  <si>
    <t>All India Shri Shivaji Memorial Society, College of engineering, Pune</t>
  </si>
  <si>
    <t>P26700243</t>
  </si>
  <si>
    <t>Akshara</t>
  </si>
  <si>
    <t>Akshara Sunil</t>
  </si>
  <si>
    <t>aksharasunil.kattil@gmail.com</t>
  </si>
  <si>
    <t>P26700243@student.nicmar.ac.in</t>
  </si>
  <si>
    <t>17-Mar-2003</t>
  </si>
  <si>
    <t>English, Malayalam, Hindi</t>
  </si>
  <si>
    <t xml:space="preserve">Playing Chess, Dancing </t>
  </si>
  <si>
    <t>K M Sunil</t>
  </si>
  <si>
    <t>Buyer – Procurement Department</t>
  </si>
  <si>
    <t>Priya Sunil</t>
  </si>
  <si>
    <t>Kattilaparambil House,Irinjalakuda, Thrissur
P.O 680701, Thanissery</t>
  </si>
  <si>
    <t>MES Indian School</t>
  </si>
  <si>
    <t>CBSE Doha Qatar</t>
  </si>
  <si>
    <t>Vellore Institute of Technology University</t>
  </si>
  <si>
    <t>AutoCad, MS Project,MS Excel,Primavera P6</t>
  </si>
  <si>
    <t>Qatar Steel | Summer Intern | Mesaieed, Qatar | Sep 2023 | Oct 2023 | 4 Weeks
Al Rayyan Fire Systems | Intern | Doha, Qatar | May 2025 | Jul 2025 | 7 Weeks</t>
  </si>
  <si>
    <t>Quantity Surveying and Estimation Mastery: AutoCAD, Excel, BBS
MS-Project for Construction Scheduling</t>
  </si>
  <si>
    <t>P26700244</t>
  </si>
  <si>
    <t xml:space="preserve">Sarwesh </t>
  </si>
  <si>
    <t xml:space="preserve"> Suman</t>
  </si>
  <si>
    <t>Sarwesh   Suman</t>
  </si>
  <si>
    <t>sarwesh24suman1998@gmail.com</t>
  </si>
  <si>
    <t>P26700244@student.nicmar.ac.in</t>
  </si>
  <si>
    <t>27-Feb-1998</t>
  </si>
  <si>
    <t>Cooking, Travelling</t>
  </si>
  <si>
    <t>Pankaj Singh</t>
  </si>
  <si>
    <t>Sanju Devi</t>
  </si>
  <si>
    <t>Gyanti Niwas, Sitakund Gaya</t>
  </si>
  <si>
    <t>Gaya</t>
  </si>
  <si>
    <t>Gyan Bharti Model Residential Complex</t>
  </si>
  <si>
    <t>Nawada, Bihar</t>
  </si>
  <si>
    <t>2012-Mar</t>
  </si>
  <si>
    <t>Inter School Narhat</t>
  </si>
  <si>
    <t>Rajasthan Technical University</t>
  </si>
  <si>
    <t>Jaipur, Rajasthan</t>
  </si>
  <si>
    <t>University Of Technology</t>
  </si>
  <si>
    <t>Transportation Engineering</t>
  </si>
  <si>
    <t>MS Project,MS Office</t>
  </si>
  <si>
    <t>Manisha Raj JV | Graduate Trainee Engineer | Chiplun | Aug 2021 | Oct 2022 | 1 Years, 2 Months, 9 Days | 0.9
L N Malviya Infra Pvt. Ltd | Assistant Highway  Engineer | Varanasi | Nov 2022 | Jul 2023 | 0 Years, 8 Months, 30 Days | 3.6
MAV Associates LLP | Assistant Highway  Engineer | Samastipur | Aug 2025 | Jun 2026 | 0 Years, 10 Months, 29 Days | 3.36</t>
  </si>
  <si>
    <t>34 month(s)</t>
  </si>
  <si>
    <t>P26700245</t>
  </si>
  <si>
    <t>VISHWAJEET</t>
  </si>
  <si>
    <t>BHUSHAN</t>
  </si>
  <si>
    <t>BAND</t>
  </si>
  <si>
    <t>Vishwajeet Bhushan Band</t>
  </si>
  <si>
    <t>bandvishwajeet@gmail.com</t>
  </si>
  <si>
    <t>P26700245@student.nicmar.ac.in</t>
  </si>
  <si>
    <t>14-Jul-2004</t>
  </si>
  <si>
    <t>MARATHI,HINDI ,ENGLISH</t>
  </si>
  <si>
    <t>CANVAS PAINTING,HORSE RIDING,MUSIC,READING</t>
  </si>
  <si>
    <t>BHUSHAN R BAND</t>
  </si>
  <si>
    <t>PROFESSOR</t>
  </si>
  <si>
    <t>MRUNALINI B BAND</t>
  </si>
  <si>
    <t>PLOT NO. 232 HANUMAN NAGAR , NAGPUR</t>
  </si>
  <si>
    <t xml:space="preserve">BHAVAN'S BP VIDYA MANDIR WATHODA NAGPUR </t>
  </si>
  <si>
    <t xml:space="preserve">NAGPUR, MAHARASHTRA </t>
  </si>
  <si>
    <t>YASHODHA HIGH SCHOOL AND JUNIOR COLLEGE ,NAGPUR</t>
  </si>
  <si>
    <t>NAGPUR, MAHARASHTRA</t>
  </si>
  <si>
    <t>DR. BABASAHEB AMBEDKAR MARATHWADA UNIVERSITY , CHHATRAPATI SAMBHAJINAGAR</t>
  </si>
  <si>
    <t>GOVERNMENT COLLEGE OF ENGINEERING AURANGABAD , MAHARASHTRA</t>
  </si>
  <si>
    <t>AutoCAD ,MSP,REVIT,EXCEL</t>
  </si>
  <si>
    <t>VIDS ARCH CONSULTANCY LLP | INTERN | NERUL , NAVI MUMBAI | Jun 2025 | Aug 2025 | 8 Weeks</t>
  </si>
  <si>
    <t>P26700246</t>
  </si>
  <si>
    <t>Rachit</t>
  </si>
  <si>
    <t>Baweja</t>
  </si>
  <si>
    <t>Rachit Baweja</t>
  </si>
  <si>
    <t>rachitbaweja4@gmail.com</t>
  </si>
  <si>
    <t>P26700246@student.nicmar.ac.in</t>
  </si>
  <si>
    <t>16-Nov-2001</t>
  </si>
  <si>
    <t>Playing Cricket,Watching sports,Doing adventure activities</t>
  </si>
  <si>
    <t>Rajesh Baweja</t>
  </si>
  <si>
    <t>Seema Baweja</t>
  </si>
  <si>
    <t>J-709 Vvip Addresses, Raj Nagar Extention</t>
  </si>
  <si>
    <t>St. Josephs Academy</t>
  </si>
  <si>
    <t xml:space="preserve">Dr. Akhilesh Das Gupta Institute of Technology &amp; Management (Formerly NIEC) </t>
  </si>
  <si>
    <t>Revit,AutoCad,MS Project</t>
  </si>
  <si>
    <t>Jones Lang LaSalle (JLL) | Project Engineer | Gurugram | Dec 2025 | Apr 2026 | 0 Years, 4 Months, 28 Days | 3.8
Jones Lang LaSalle (JLL) | Apprentice | Gurugram | Oct 2024 | Oct 2025 | 1 Years, 0 Months, 0 Days | 2.40</t>
  </si>
  <si>
    <t>17 month(s)</t>
  </si>
  <si>
    <t>NCRTC | Civil Engineer Intern | Delhi | Aug 2023 | Sep 2023 | 4 Weeks</t>
  </si>
  <si>
    <t>BIM Certification</t>
  </si>
  <si>
    <t>P26700248</t>
  </si>
  <si>
    <t>Janak</t>
  </si>
  <si>
    <t>Goenka</t>
  </si>
  <si>
    <t>Janak Anil Goenka</t>
  </si>
  <si>
    <t>janak.goenkajg00@gmail.com</t>
  </si>
  <si>
    <t>P26700248@student.nicmar.ac.in</t>
  </si>
  <si>
    <t>30-May-2002</t>
  </si>
  <si>
    <t>Travelling</t>
  </si>
  <si>
    <t>Anil Manaklal Goenka</t>
  </si>
  <si>
    <t>Sarita Anil Goenka</t>
  </si>
  <si>
    <t>101, Pratapgarh Apartment, Khaparde Bagicha, Near Dainik Hindustan</t>
  </si>
  <si>
    <t>Amravati</t>
  </si>
  <si>
    <t xml:space="preserve">Dnyanmata High school </t>
  </si>
  <si>
    <t>New High School (Main)</t>
  </si>
  <si>
    <t xml:space="preserve">Sant Gadge Baba Amravati University </t>
  </si>
  <si>
    <t>Prof.Ram Meghe Institute of Technology and Research, Badnera, Amravati</t>
  </si>
  <si>
    <t>K&amp;J Projects Private Limited | Site Engineer | Amravati | Apr 2025 | Jun 2026 | 1 Years, 2 Months, 22 Days | 1.92</t>
  </si>
  <si>
    <t>Aerial LiDAR Survey Process</t>
  </si>
  <si>
    <t>P26700249</t>
  </si>
  <si>
    <t>Jaisa</t>
  </si>
  <si>
    <t>Saju</t>
  </si>
  <si>
    <t>Jaisa Saju</t>
  </si>
  <si>
    <t>jaisasaju@gmail.com</t>
  </si>
  <si>
    <t>P26700249@student.nicmar.ac.in</t>
  </si>
  <si>
    <t>27-Feb-2002</t>
  </si>
  <si>
    <t>Malayalam,English,Hindi</t>
  </si>
  <si>
    <t>Drawing,Painting ,Dancing</t>
  </si>
  <si>
    <t>Saju Kuriakose</t>
  </si>
  <si>
    <t>Retired Lab Instructor</t>
  </si>
  <si>
    <t>Jini Jacob M</t>
  </si>
  <si>
    <t>Kandanatt House, Poovathussery PO</t>
  </si>
  <si>
    <t>Kandanatt House, Koovappady PO</t>
  </si>
  <si>
    <t>St. Joseph's High School, Poovathussery</t>
  </si>
  <si>
    <t>St. Antony's HSS, Mala</t>
  </si>
  <si>
    <t>Board of Higher Secondary Examinations. Kerala</t>
  </si>
  <si>
    <t>Federal Institute of Science And Technology (FISAT), Angamaly, Kerala</t>
  </si>
  <si>
    <t>AutoCAD,Tekla Structures,MS Project ,MS Excel ,MS PowerPoint ,MS Word</t>
  </si>
  <si>
    <t>Adlux Medicity and Convention centre Pvt. Ltd. | Junior Civil Engineer | Angamaly, Kerala | Aug 2025 | Jun 2026 | 0 Years, 10 Months, 29 Days | 2.18</t>
  </si>
  <si>
    <t>Skyline Builders | Site Engineer | Cochin, Kerala | May 2023 | May 2023 | 1 Weeks | Campus Internship</t>
  </si>
  <si>
    <t>P26700250</t>
  </si>
  <si>
    <t>Devkumar</t>
  </si>
  <si>
    <t>Bhimshibhai</t>
  </si>
  <si>
    <t>Madam</t>
  </si>
  <si>
    <t>Devkumar Bhimshibhai Madam</t>
  </si>
  <si>
    <t>devahir751@gmail.com</t>
  </si>
  <si>
    <t>P26700250@student.nicmar.ac.in</t>
  </si>
  <si>
    <t>22-Sep-2002</t>
  </si>
  <si>
    <t>Hindi,English,Gujarati ,Marathi</t>
  </si>
  <si>
    <t>Music,Travelling,Fitness,Gaming,Technology,Reading,Fashion,Photography and Videography,Astronomy,Stargazing,Learning</t>
  </si>
  <si>
    <t>Madam Bhimshi Nathubhai</t>
  </si>
  <si>
    <t>Self-Employed</t>
  </si>
  <si>
    <t>Jayaben Bhimasibhai Madam</t>
  </si>
  <si>
    <t xml:space="preserve">2201, Tower No 2, Godrej Emerald, Ghodbunder Road, Thane West </t>
  </si>
  <si>
    <t>St. Aloysius High School</t>
  </si>
  <si>
    <t xml:space="preserve">Maharashtra State Board of Secondary and Higher Secondary Education </t>
  </si>
  <si>
    <t xml:space="preserve">St. Stanislaus Junior College </t>
  </si>
  <si>
    <t>A.P. Shah Institute of Technology, Thane, Maharashtra</t>
  </si>
  <si>
    <t>AutoCAD, MS Project ,MS Office</t>
  </si>
  <si>
    <t xml:space="preserve">Living With Climate Change and Water Management </t>
  </si>
  <si>
    <t>P26700251</t>
  </si>
  <si>
    <t>Shardul</t>
  </si>
  <si>
    <t>Ravindranath</t>
  </si>
  <si>
    <t>Mudkanna</t>
  </si>
  <si>
    <t>Shardul Ravindranath Mudkanna</t>
  </si>
  <si>
    <t>imshrdul777@gmail.com</t>
  </si>
  <si>
    <t>P26700251@student.nicmar.ac.in</t>
  </si>
  <si>
    <t>18-Feb-2004</t>
  </si>
  <si>
    <t>Travelling,treking,exporing new places</t>
  </si>
  <si>
    <t xml:space="preserve">Private Sector </t>
  </si>
  <si>
    <t>Sujata</t>
  </si>
  <si>
    <t>Row House No-05, Near Sara Gaurav Society, Tuljapur</t>
  </si>
  <si>
    <t>Osmanabad</t>
  </si>
  <si>
    <t>Vidyamata Convent School</t>
  </si>
  <si>
    <t>Maharashtra State Board Of Secondary And Higher Secondary Education, Pune</t>
  </si>
  <si>
    <t>Government Polytechnic Dharashiv</t>
  </si>
  <si>
    <t>Sinhgad College Of Engineering, Pune</t>
  </si>
  <si>
    <t>JS Construction And Consulting Engineer | Industrial Trainee | Dharashiv | Jul 2022 | Aug 2022 | 5 Weeks
Rau And Associate | Civil Engineering Intern | Tuljapur | Dec 2024 | Jan 2025 | 4 Weeks</t>
  </si>
  <si>
    <t>P26700252</t>
  </si>
  <si>
    <t>SHREYAS</t>
  </si>
  <si>
    <t>HIRALKAR</t>
  </si>
  <si>
    <t>Shreyas Hiralkar</t>
  </si>
  <si>
    <t>hiralkarshreyas2@gmail.com</t>
  </si>
  <si>
    <t>P26700252@student.nicmar.ac.in</t>
  </si>
  <si>
    <t xml:space="preserve">HINDI ,ENGLISH,MARATHI </t>
  </si>
  <si>
    <t>TO EXPLORE NEW PLACES ,BIKE RIDING ,PLAY CULTURAL INSTRUMENTS</t>
  </si>
  <si>
    <t>SHRIKANT HIRALKAR</t>
  </si>
  <si>
    <t>HEMLATA HIRALKAR</t>
  </si>
  <si>
    <t>MAKAWATI GALLI , ARYA CHOWK , TULJAPUR</t>
  </si>
  <si>
    <t>PURANIKS ALDEA PHASE 4 , BANER</t>
  </si>
  <si>
    <t>VIDYAMATA HIGH SCHOOL</t>
  </si>
  <si>
    <t>SSC MAHARASHTRA</t>
  </si>
  <si>
    <t>SHRIPATHRAO BHOSALE HIGH SCHOOL</t>
  </si>
  <si>
    <t>HSC MAHARASHTRA</t>
  </si>
  <si>
    <t xml:space="preserve">Dr APJ Abdul Kalam University </t>
  </si>
  <si>
    <t>Dr APJ Abdul Kalam University Indore Madhya Pradesh</t>
  </si>
  <si>
    <t>AUTOCAD ,MS EXCEL</t>
  </si>
  <si>
    <t>P26700253</t>
  </si>
  <si>
    <t>Prashant</t>
  </si>
  <si>
    <t>Rokdu</t>
  </si>
  <si>
    <t>Kadam</t>
  </si>
  <si>
    <t>Prashant Rokdu Kadam</t>
  </si>
  <si>
    <t>prashantk619619@gmail.com</t>
  </si>
  <si>
    <t>P26700253@student.nicmar.ac.in</t>
  </si>
  <si>
    <t>19-Oct-2001</t>
  </si>
  <si>
    <t>Hindi,English, Marathi</t>
  </si>
  <si>
    <t>Music,Drawing</t>
  </si>
  <si>
    <t>2972 6277 9680</t>
  </si>
  <si>
    <t>Rokdu Kadam</t>
  </si>
  <si>
    <t>Designer</t>
  </si>
  <si>
    <t>Kanhopatra Kadam</t>
  </si>
  <si>
    <t>B-501,Shree Ganesh Padma,Ganesh Nagar,Dombivli West-421202</t>
  </si>
  <si>
    <t>Omkar International School</t>
  </si>
  <si>
    <t>ICSE Board, Maharashtra</t>
  </si>
  <si>
    <t>S.H. Jondhale polytechnic Dombivli West, Maharashtra</t>
  </si>
  <si>
    <t>New Horizon Institute Of technology and Management Thane,Maharashtra</t>
  </si>
  <si>
    <t>AutoCAD,MS Excel,Navisworks,MS Office</t>
  </si>
  <si>
    <t>Toyo engineering India Pvt.Ltd | Junior Engineer | Mumbai | Aug 2024 | Jun 2026 | 1 Years, 9 Months, 30 Days | 4.2</t>
  </si>
  <si>
    <t>P26700254</t>
  </si>
  <si>
    <t xml:space="preserve">SUSHEEL </t>
  </si>
  <si>
    <t>PAMULA</t>
  </si>
  <si>
    <t>Susheel  Kumar Pamula</t>
  </si>
  <si>
    <t>susheelkumar.ed@gmail.com</t>
  </si>
  <si>
    <t>P26700254@student.nicmar.ac.in</t>
  </si>
  <si>
    <t>23-Aug-2002</t>
  </si>
  <si>
    <t>ENGLISH,TELUGU,HINDI</t>
  </si>
  <si>
    <t>Travelling &amp; Exploring New Places, Watching Movies,Playing badminton,Listening music,Playing cricket,swimming,Photography,Moto enthusiast</t>
  </si>
  <si>
    <t>P SRINIVASULU</t>
  </si>
  <si>
    <t>JR. Assistant in S.V UNIVERSITY, TIRUPATI ,517501.</t>
  </si>
  <si>
    <t>P LATHA</t>
  </si>
  <si>
    <t xml:space="preserve">6-4-381/A GALI STRRET, TIRUPATI,517501. </t>
  </si>
  <si>
    <t>Chittoor</t>
  </si>
  <si>
    <t>CHAITANYA H S VARADARAJA NAGAR TIRUPATI, CHITTOOR DISTRICT</t>
  </si>
  <si>
    <t>TIRUPATI/ANDRAPRADESH</t>
  </si>
  <si>
    <t>SRI CHAITANYA JR. COLLEGE, KHAZANA CAMPUS</t>
  </si>
  <si>
    <t>SRI VENKATESHWARA COLLEGE OF ENGINEERING</t>
  </si>
  <si>
    <t>AutoCAD,PRIMAVERA,MS OFFICE,REVIT,Ms project</t>
  </si>
  <si>
    <t>WASI CONSTRUCTION LLP | Site Engineer | TIRUPATI | Apr 2024 | Nov 2025 | 1 Years, 7 Months, 29 Days | 3.48
Sobha Limited | Planning Engineer | SOBHA Magnus, Bannerghatta Rd, Kothnur, Classic Orchards Layout, Kalena Agrahara, Bengaluru, Karnataka 560076 | Dec 2025 | Jun 2026 | 0 Years, 5 Months, 14 Days | 3.3</t>
  </si>
  <si>
    <t>SRI MANJUNATHA BUILDING CONTRACTORS | Student  | Hebbagodi RSS Metro Substation (Yellow line), Banglore  | Sep 2022 | Oct 2022 | 3 Weeks | Campus Internship</t>
  </si>
  <si>
    <t>P26700255</t>
  </si>
  <si>
    <t xml:space="preserve">Shrushti </t>
  </si>
  <si>
    <t>Jagannath</t>
  </si>
  <si>
    <t>Jangamashetty</t>
  </si>
  <si>
    <t>Shrushti  Jagannath Jangamashetty</t>
  </si>
  <si>
    <t>shrushtijj@gmail.com</t>
  </si>
  <si>
    <t>P26700255@student.nicmar.ac.in</t>
  </si>
  <si>
    <t>09-Apr-2003</t>
  </si>
  <si>
    <t>Hindi,English ,Kannada</t>
  </si>
  <si>
    <t>Travelling,Music</t>
  </si>
  <si>
    <t>Jagannath Jangamashetty</t>
  </si>
  <si>
    <t>Retired Executive Engineer</t>
  </si>
  <si>
    <t>Suma Jangamashetty</t>
  </si>
  <si>
    <t xml:space="preserve"> Dodkatti oni Babaleshwar near basava Bhavan primary school  Babaleshwar </t>
  </si>
  <si>
    <t xml:space="preserve">Vijayapura </t>
  </si>
  <si>
    <t>KUMADVATHI RES.CEN SCHOOL SHIMOGA KARNATAKA</t>
  </si>
  <si>
    <t>CENTRAL BOARD OF SECONDARY EDUCATION SHIKARIPURA SHIMOGA/ KARANATAKA</t>
  </si>
  <si>
    <t xml:space="preserve">SMT VP HANCHINMANI PU COLLEGE </t>
  </si>
  <si>
    <t>KARANATAKA SCHOOL EXAMINATION AND ASSESSMENT BOARD DHARWAD/KARNATAKA</t>
  </si>
  <si>
    <t>VISVESVARAYA TECHNOLOGICAL UNIVERSITY (VTU), BELAGAVI, KARNATAKA</t>
  </si>
  <si>
    <t>S G BALEKUNDRI INDTITUTE OF TECHNOLOGY, BELGAUM</t>
  </si>
  <si>
    <t>AutoCAD,Revit,MS project</t>
  </si>
  <si>
    <t>P26700256</t>
  </si>
  <si>
    <t>Rhushabh</t>
  </si>
  <si>
    <t>Savlaram</t>
  </si>
  <si>
    <t>Salokhe</t>
  </si>
  <si>
    <t>Rhushabh Savlaram Salokhe</t>
  </si>
  <si>
    <t>rhushabhsalokhe50@gmail.com</t>
  </si>
  <si>
    <t>P26700256@student.nicmar.ac.in</t>
  </si>
  <si>
    <t>16-May-2003</t>
  </si>
  <si>
    <t>Marathi , english</t>
  </si>
  <si>
    <t>Playing Cricket</t>
  </si>
  <si>
    <t>Suvarna</t>
  </si>
  <si>
    <t>Sawarkar chowk , hari om prestige aprtment , room no 101, panvel</t>
  </si>
  <si>
    <t>VK high school , panvel</t>
  </si>
  <si>
    <t>SSC Board of maharashtra</t>
  </si>
  <si>
    <t>VK Jr college , Panvel</t>
  </si>
  <si>
    <t>HSC board of maharashtra</t>
  </si>
  <si>
    <t>Pillai HOC College of Engineering and Technology, Rasayani.</t>
  </si>
  <si>
    <t xml:space="preserve"> MS Office, MS Excel , MS Project</t>
  </si>
  <si>
    <t>Ss patil and sons  | Site Engineer ,  | Navi Mumbai | Jun 2024 | Jan 2026 | 1 Years, 7 Months, 26 Days | 1.8
PDIPL | Jr engineer | Navi Mumbai | Mar 2026 | Jun 2026 | 0 Years, 3 Months, 25 Days | 2.04</t>
  </si>
  <si>
    <t>P26700257</t>
  </si>
  <si>
    <t>Anushka</t>
  </si>
  <si>
    <t>Chandrashekhar</t>
  </si>
  <si>
    <t>Pimpale</t>
  </si>
  <si>
    <t>Anushka Chandrashekhar Pimpale</t>
  </si>
  <si>
    <t>pimpaleanushkac@gmail.com</t>
  </si>
  <si>
    <t>P26700257@student.nicmar.ac.in</t>
  </si>
  <si>
    <t>16-Aug-2002</t>
  </si>
  <si>
    <t>marathi,hindi,english</t>
  </si>
  <si>
    <t>singing,music listning,sketching,art and craft,designing,cooking</t>
  </si>
  <si>
    <t>Chandrashekhar Pimpale</t>
  </si>
  <si>
    <t>Amala Pimpale</t>
  </si>
  <si>
    <t>Flat no.302, plot no. 11,Ishwar Apartment, near Khwajamiya Dargah&lt; behind Unity Chambers, Jalgaon</t>
  </si>
  <si>
    <t>P. N. Lunkad girls high school, Jalgaon, Maharashtra</t>
  </si>
  <si>
    <t>Secondary school certificate (SSC) Maharashtra</t>
  </si>
  <si>
    <t>K.C.E. Society' Swami Vivekanand Junior College, Jalgaon, Maharashtra</t>
  </si>
  <si>
    <t>Dr. Baliram Hiray College of Architecture</t>
  </si>
  <si>
    <t>Autocad,Sketchup,Lumion,Photoshop,MS Office</t>
  </si>
  <si>
    <t>ADND studio  | Jr. Architect | Mumbai | Jul 2025 | Apr 2026 | 0 Years, 9 Months, 16 Days</t>
  </si>
  <si>
    <t>RA+ID architecture studio, Mumbai | Intern Architrect | Mumbai  | Dec 2023 | Apr 2024 | 20 Weeks | Campus Internship</t>
  </si>
  <si>
    <t>P26700258</t>
  </si>
  <si>
    <t>Shruti</t>
  </si>
  <si>
    <t>Shruti Shrikant Kulkarni</t>
  </si>
  <si>
    <t>shrutikul.70@gmail.com</t>
  </si>
  <si>
    <t>P26700258@student.nicmar.ac.in</t>
  </si>
  <si>
    <t>21-Jul-2002</t>
  </si>
  <si>
    <t>Designing,Sketching,Painting,Travlling</t>
  </si>
  <si>
    <t>Na</t>
  </si>
  <si>
    <t xml:space="preserve">Shraddha </t>
  </si>
  <si>
    <t>PLOT NO. 25 GANESH WADI, JALGAON</t>
  </si>
  <si>
    <t>B.G.S.V Jalgaon</t>
  </si>
  <si>
    <t>Jalgaon, Maharashtra</t>
  </si>
  <si>
    <t>Chhatrapati Shivaji Junior Science College, Jalgaon</t>
  </si>
  <si>
    <t xml:space="preserve">University of Mumbai </t>
  </si>
  <si>
    <t>Dr. Bliram Hiray College Of Architecture, Mumbai</t>
  </si>
  <si>
    <t>Autocad ,Skeptchup,Lumion,MSoffice,Enscape</t>
  </si>
  <si>
    <t>ARA | Junior Architect | Mumbai | Feb 2026 | Apr 2026 | 0 Years, 2 Months, 21 Days
PRC Architects | Junior Architect | Mumbai | Jun 2025 | Dec 2025 | 0 Years, 5 Months, 10 Days</t>
  </si>
  <si>
    <t>rajadhyax Architects | intern architect | mumbai | Dec 2023 | Mar 2024 | 14 Weeks | Campus Internship</t>
  </si>
  <si>
    <t>P26700259</t>
  </si>
  <si>
    <t>Rai</t>
  </si>
  <si>
    <t>Harsh Rai</t>
  </si>
  <si>
    <t>hkrai2000@gmail.com</t>
  </si>
  <si>
    <t>P26700259@student.nicmar.ac.in</t>
  </si>
  <si>
    <t>27-May-2000</t>
  </si>
  <si>
    <t>Trekking,Photography,Sudoku Puzzles,Reading</t>
  </si>
  <si>
    <t>Chandrika Rai</t>
  </si>
  <si>
    <t>Retired(Govt.Employee)</t>
  </si>
  <si>
    <t>Saroj Rai</t>
  </si>
  <si>
    <t>B - 632 , Sector 12 , Nigahi Colony NCL</t>
  </si>
  <si>
    <t>Singrauli</t>
  </si>
  <si>
    <t>ST JOSEPH'S SCHOOL SHAKTINAGAR</t>
  </si>
  <si>
    <t>CBSE - SONEBHADRA UTTAR PRADESH</t>
  </si>
  <si>
    <t>DELHI PUBLIC SCHOOL NIGAHI</t>
  </si>
  <si>
    <t>CBSE - SINGRAULI/MADHYA PRADESH</t>
  </si>
  <si>
    <t>CHANDIGARH UNIVERSITY</t>
  </si>
  <si>
    <t>UNIVERSITY INSTITUTE OF ENGINEERING GHARUAN , SAS NAGAR , PUNJAB</t>
  </si>
  <si>
    <t>AUTOCAD 2D , BIM REVIT ,ADVANCED EXCEL,MS PROJECT</t>
  </si>
  <si>
    <t>Tulasi Construction (JV) | SITE ENGINEER  | Singrauli | Oct 2023 | Jan 2026 | 2 Years, 2 Months, 23 Days | 1.80</t>
  </si>
  <si>
    <t>P26700260</t>
  </si>
  <si>
    <t>Arjun</t>
  </si>
  <si>
    <t>Arvind</t>
  </si>
  <si>
    <t>Prasadsingh</t>
  </si>
  <si>
    <t>Arjun Arvind Prasadsingh</t>
  </si>
  <si>
    <t>arjunprasadsingh2003@gmail.com</t>
  </si>
  <si>
    <t>P26700260@student.nicmar.ac.in</t>
  </si>
  <si>
    <t>26-Mar-2003</t>
  </si>
  <si>
    <t>English,Marathi,Hindi,Maithili</t>
  </si>
  <si>
    <t>Gym</t>
  </si>
  <si>
    <t>Arvind Prasadsingh</t>
  </si>
  <si>
    <t>Site Supervisor</t>
  </si>
  <si>
    <t>Sharmila Singh</t>
  </si>
  <si>
    <t>Houce No. 902, Alandi Markal Road, Alandi Rural, Fornt Of State Bank</t>
  </si>
  <si>
    <t>Pune/Maharashtra</t>
  </si>
  <si>
    <t>Dr. D. Y. Patil Institute of Technology</t>
  </si>
  <si>
    <t>MIT World Peace University</t>
  </si>
  <si>
    <t>MS Project,primavera p6,Etabs,Staad Pro,AutoCad,Excel</t>
  </si>
  <si>
    <t>Afcons Infrastructure Limited | Engineer | Jamnager | Jul 2024 | Jul 2026 | 2 Years, 0 Months, 1 Days | 4.8</t>
  </si>
  <si>
    <t>Intento associates | Trainee Engineer | Mumbai | Jan 2024 | Jun 2024 | 25 Weeks</t>
  </si>
  <si>
    <t>AutoCAD
Etabs
Staad Pro
RACE
Arduino</t>
  </si>
  <si>
    <t>P26700261</t>
  </si>
  <si>
    <t>Shaik</t>
  </si>
  <si>
    <t>Shaheen</t>
  </si>
  <si>
    <t>Shaik Shaheen</t>
  </si>
  <si>
    <t>shaikshaheen741@gmail.com</t>
  </si>
  <si>
    <t>P26700261@student.nicmar.ac.in</t>
  </si>
  <si>
    <t>07-Jun-2002</t>
  </si>
  <si>
    <t>Urdu,Hindi,Telugu,English</t>
  </si>
  <si>
    <t>Badminton,Reflection Writing,Cooking</t>
  </si>
  <si>
    <t>Shaik Vali</t>
  </si>
  <si>
    <t>Shaik Tasleem</t>
  </si>
  <si>
    <t>1-3-120, Kisan Nagar, Lane opposite to Registration Office,Bhongir,Nalgonda,508116</t>
  </si>
  <si>
    <t>Yadadri Bhuvanagiri</t>
  </si>
  <si>
    <t>VAISHNAVI HIGH SCHOOL</t>
  </si>
  <si>
    <t>SECONDARY SCHOOL CERTIFICATE HYDERABAD/TELANGANA</t>
  </si>
  <si>
    <t>JAWAHARLAL NEHRU GOVERNMENT POLYTECHNIC HYDERABAD/TELANGANA</t>
  </si>
  <si>
    <t>JAWAHARLAL NEHRU TECHNOLOGICAL UNIVERSITY HYDERABAD</t>
  </si>
  <si>
    <t>JAWAHARLAL NEHRU TECHNOLOGICAL UNIVERSITY HYDERABAD /TELANGANA</t>
  </si>
  <si>
    <t>AUTOCAD,PRIMAVERA,QUANTITY ESTIMATION,MS PROJECT,BASICS OF STAADPRO</t>
  </si>
  <si>
    <t xml:space="preserve">ADITI SOLAR COMPANY | QS ENGINEER | HYDERABAD | Jan 2026 | Jun 2026 | 0 Years, 5 Months, 24 Days | 3 </t>
  </si>
  <si>
    <t>GREATER HYDERABAD MUNICIPAL CORPORATION (GHMC) | INTERN | HYDERABAD | Jun 2020 | Dec 2020 | 26 Weeks
STANDARD INFRA TECH INDIA PRIVATE LIMITED | INTERN | HYDERABAD | Apr 2023 | May 2023 | 8 Weeks</t>
  </si>
  <si>
    <t>Quantity Surveying and Building Estimation 
Planning Engineering with PRIMAVERA P6</t>
  </si>
  <si>
    <t>P26700262</t>
  </si>
  <si>
    <t xml:space="preserve">YATHAPU PREM KUMAR </t>
  </si>
  <si>
    <t>Yathapu Prem Kumar  Reddy</t>
  </si>
  <si>
    <t>mail4premkumarredddy@gmail.com</t>
  </si>
  <si>
    <t>P26700262@student.nicmar.ac.in</t>
  </si>
  <si>
    <t>27-Jun-2004</t>
  </si>
  <si>
    <t>Telugu,Hindi,English,Tamil</t>
  </si>
  <si>
    <t>Music,Travelling</t>
  </si>
  <si>
    <t>Yathapu Bala Praneswara Reddy</t>
  </si>
  <si>
    <t>Yathapu Bandhavi</t>
  </si>
  <si>
    <t>26-2-826,8th Street, Jyothi Nagar, Vedayapalem, Nellore</t>
  </si>
  <si>
    <t>DR. KISHORES RATNAM (EM) H S, DARGAMITTA NLR,NELLORE DISTRICT</t>
  </si>
  <si>
    <t>Board of Secondary Education Andhra Pradesh, India</t>
  </si>
  <si>
    <t>Sri Chaitanya Junior College</t>
  </si>
  <si>
    <t>Board of Intermediate Education Andhra Pradesh, India</t>
  </si>
  <si>
    <t>Autocad,SketchUp,Revit,C Language,ETabs,MS Office</t>
  </si>
  <si>
    <t>Studio Opinions | Intern | Nellore | Nov 2025 | Jun 2026 | 33 Weeks
L &amp; T EduTech | Industry Internship | Chennai | Jun 2024 | Jul 2024 | 1 Weeks
L &amp; T EduTech | Industry Internship | Chennai | Jul 2023 | Aug 2023 | 1 Weeks</t>
  </si>
  <si>
    <t>Safety for Professionals
Precast Members - Systems and Construction
Concreting Techniques and Practices
Building Information Modeling
Bridge Engineering Design Practices
Design of Structural Steel Members
Foundation Engineering</t>
  </si>
  <si>
    <t>P26700263</t>
  </si>
  <si>
    <t>Apoorva</t>
  </si>
  <si>
    <t>G M</t>
  </si>
  <si>
    <t>Apoorva G M</t>
  </si>
  <si>
    <t>apoorvamanjunath28@gmail.com</t>
  </si>
  <si>
    <t>P26700263@student.nicmar.ac.in</t>
  </si>
  <si>
    <t>28-Aug-2001</t>
  </si>
  <si>
    <t>English, Hindi,kannada</t>
  </si>
  <si>
    <t xml:space="preserve">Music,Reading, Trekking </t>
  </si>
  <si>
    <t xml:space="preserve">Manjunath G S </t>
  </si>
  <si>
    <t xml:space="preserve">Subhashini S </t>
  </si>
  <si>
    <t xml:space="preserve">71,SR street,Bazar post office, Gundlupete </t>
  </si>
  <si>
    <t>Chamarajanagar</t>
  </si>
  <si>
    <t>Sadvidya High School</t>
  </si>
  <si>
    <t>Sadvidya Composite PU College</t>
  </si>
  <si>
    <t>Maharaja Institute of Technology Mysore</t>
  </si>
  <si>
    <t>AutoCAD,Sketchup,Revit</t>
  </si>
  <si>
    <t>Ghavi projects private limited  | Junior engineer  | Mysuru | Aug 2023 | Feb 2025 | 1 Years, 6 Months, 3 Days | 1.2
Eco world  | Project Manager  | Bengaluru  | Feb 2025 | Nov 2025 | 0 Years, 8 Months, 22 Days | 3.6
SABARI GROUP  | Planning and QS | Bengaluru | Nov 2025 | Jun 2026 | 0 Years, 7 Months, 5 Days | 4.2</t>
  </si>
  <si>
    <t>P26700264</t>
  </si>
  <si>
    <t>Kamble</t>
  </si>
  <si>
    <t>Rutuja</t>
  </si>
  <si>
    <t>Kamble Rutuja Santosh</t>
  </si>
  <si>
    <t>rutujaskamble9@gmail.com</t>
  </si>
  <si>
    <t>P26700264@student.nicmar.ac.in</t>
  </si>
  <si>
    <t>09-Mar-2004</t>
  </si>
  <si>
    <t xml:space="preserve">Marathi,English,Hindi </t>
  </si>
  <si>
    <t>Dance,Modelling ,Music</t>
  </si>
  <si>
    <t>Santosh Shrirang Kamble</t>
  </si>
  <si>
    <t>Manisha Santosh Kamble</t>
  </si>
  <si>
    <t>Green County Phase-2,Fursungi Pune</t>
  </si>
  <si>
    <t>Sadhana English Medium School</t>
  </si>
  <si>
    <t>Jaywantrao Sawant Polytechnic, Pune, Maharashtra</t>
  </si>
  <si>
    <t>Imperial Collage Of Engineering &amp; Research , Pune, Maharashtra</t>
  </si>
  <si>
    <t>Autocad</t>
  </si>
  <si>
    <t>P26700265</t>
  </si>
  <si>
    <t>Puneeth</t>
  </si>
  <si>
    <t>N S</t>
  </si>
  <si>
    <t>Puneeth N N S</t>
  </si>
  <si>
    <t>puneethsiddaraj205@gmail.com</t>
  </si>
  <si>
    <t>P26700265@student.nicmar.ac.in</t>
  </si>
  <si>
    <t>26-Mar-2005</t>
  </si>
  <si>
    <t xml:space="preserve">Kannada,English,Hindi </t>
  </si>
  <si>
    <t>Cricket ,Photography,Videography,Video Editing,Travelling,Singing,Yoga,Video Games,Watching Movies</t>
  </si>
  <si>
    <t>Siddaraju N S</t>
  </si>
  <si>
    <t>Anasuya</t>
  </si>
  <si>
    <t>620/3, 3rd Cross, Vittal Block, Old Kesare</t>
  </si>
  <si>
    <t>Mysore</t>
  </si>
  <si>
    <t>Nicmar Hostel</t>
  </si>
  <si>
    <t>St. Joseph's High School, Rajivnagar</t>
  </si>
  <si>
    <t>KSEEB, Karnataka</t>
  </si>
  <si>
    <t>Sri Adichunchanagiri PU College</t>
  </si>
  <si>
    <t>DPUE, Karnataka</t>
  </si>
  <si>
    <t>National Institute of Engineering, Mysuru</t>
  </si>
  <si>
    <t>STAAD.Pro,Civil3D,Revit,Primavera,Sketch Up,MS Project,MS Office,AutoCAD</t>
  </si>
  <si>
    <t>Total Environment Building Systems Pvt Ltd | Intern | Bengaluru | Jan 2026 | Apr 2026 | 12 Weeks</t>
  </si>
  <si>
    <t>Teamwork Skills: Communicating Effectively in Groups
Foundations of Project Management
Entrepreneurship Strategy: From Ideation to Exit
Construction Management Project Delivery Methods &amp; Contracts
Construction Cost Estimating and Cost Control</t>
  </si>
  <si>
    <t>P26700266</t>
  </si>
  <si>
    <t>DIGVIJAY</t>
  </si>
  <si>
    <t>DHANAJI</t>
  </si>
  <si>
    <t>SUBHEDAR</t>
  </si>
  <si>
    <t>Digvijay Dhanaji Subhedar</t>
  </si>
  <si>
    <t>digvisubhedar@gmail.com</t>
  </si>
  <si>
    <t>P26700266@student.nicmar.ac.in</t>
  </si>
  <si>
    <t>28-Mar-2001</t>
  </si>
  <si>
    <t>English,hindi,marathi</t>
  </si>
  <si>
    <t>Motocycling,Singing and Listening Music,Jungle safari</t>
  </si>
  <si>
    <t>DHANAJI VISHRAM SUBHEDAR</t>
  </si>
  <si>
    <t>Shopkeeper</t>
  </si>
  <si>
    <t>DHANASHREE DHANAJI SUBHEDAR</t>
  </si>
  <si>
    <t>At/Post :Kadgaon, Bardeskar Galli, Taluka: Bhudargad</t>
  </si>
  <si>
    <t>At/Post :Kadgaon, Bardeskar Galli</t>
  </si>
  <si>
    <t>ST FRANCIS DESALES HIGH SCHOOL, TIRWADE</t>
  </si>
  <si>
    <t>MAHARASTRA STATE BOARD OF SECONDARY AND HIGHER SECONDARY EDUCATION,PUNE</t>
  </si>
  <si>
    <t>VIDHYAVARDINI INSTITUTE OF ENGINEERING AND TECHNOLOGY,PAL(GARGOTI),KOLHAPUR</t>
  </si>
  <si>
    <t>G H RAISONI INSTITUTE OF ENGINEERING AND TECHNOLOGY,WAGHOLI (PUNE)</t>
  </si>
  <si>
    <t>TEKLA STRUCTURES</t>
  </si>
  <si>
    <t>ULTRATECH CEMENT | TECHNICAL EXECUTIVE   | PUNE | Nov 2022 | Jul 2024 | 1 Years, 8 Months, 26 Days | 2.94
J K CEMENT  | SITE EXECUTIVE | PUNE | Aug 2024 | Dec 2025 | 1 Years, 4 Months, 3 Days | 5.25</t>
  </si>
  <si>
    <t>37 month(s)</t>
  </si>
  <si>
    <t>P26700267</t>
  </si>
  <si>
    <t>Abhijeet</t>
  </si>
  <si>
    <t>Athawale</t>
  </si>
  <si>
    <t>Abhijeet Gajanan Athawale</t>
  </si>
  <si>
    <t>abhiathawale18@gmail.com</t>
  </si>
  <si>
    <t>P26700267@student.nicmar.ac.in</t>
  </si>
  <si>
    <t>18-Oct-2003</t>
  </si>
  <si>
    <t>Cooking,music</t>
  </si>
  <si>
    <t>Gajanan Athawale</t>
  </si>
  <si>
    <t>Retired Govt. Servent</t>
  </si>
  <si>
    <t>Archana Athawale</t>
  </si>
  <si>
    <t xml:space="preserve">Nirvaan, Meherbaba Colony </t>
  </si>
  <si>
    <t>Planet millenium Society, Pimple saudagar</t>
  </si>
  <si>
    <t>Golden Kids English High School Amravati</t>
  </si>
  <si>
    <t>Maharashtra state board, Amravati</t>
  </si>
  <si>
    <t>Vidhyabharathi Mahavidyalay Amravati</t>
  </si>
  <si>
    <t>Maharashtra State Board, Amaravati</t>
  </si>
  <si>
    <t>MIT Academy Of Engineering</t>
  </si>
  <si>
    <t>AUTOCAD,REVIT,MSOFFICE,ETABS,WATERGEMS,CANVA,POWERPOINT</t>
  </si>
  <si>
    <t>P26700269</t>
  </si>
  <si>
    <t>Joel</t>
  </si>
  <si>
    <t>Jose</t>
  </si>
  <si>
    <t>J S</t>
  </si>
  <si>
    <t>Joel Jose J S</t>
  </si>
  <si>
    <t>joeljose.j.s.1357@gmail.com</t>
  </si>
  <si>
    <t>P26700269@student.nicmar.ac.in</t>
  </si>
  <si>
    <t>20-Oct-2004</t>
  </si>
  <si>
    <t>English,tamil,Malayalam</t>
  </si>
  <si>
    <t>Cricket,Driving,Cooking,Music</t>
  </si>
  <si>
    <t>Jose. P</t>
  </si>
  <si>
    <t>Sunitha. K</t>
  </si>
  <si>
    <t>No.38 binny nagar main road madhavaram chennai-51</t>
  </si>
  <si>
    <t>Everwin matriculation higher secondary school</t>
  </si>
  <si>
    <t>State Board Of School Examinations Tamilnadu</t>
  </si>
  <si>
    <t>R.M.K. ENGINEERING COLLEGE Chennai</t>
  </si>
  <si>
    <t>AutoCAD,MS Project,Primavera</t>
  </si>
  <si>
    <t>Revit Architecture</t>
  </si>
  <si>
    <t>P26700270</t>
  </si>
  <si>
    <t>Sundar</t>
  </si>
  <si>
    <t>NV</t>
  </si>
  <si>
    <t>Vishal Sundar Nv</t>
  </si>
  <si>
    <t>P26700270@student.nicmar.ac.in</t>
  </si>
  <si>
    <t>30-Jun-2004</t>
  </si>
  <si>
    <t>English Tamil Telugu hindi</t>
  </si>
  <si>
    <t>Sports and trekking</t>
  </si>
  <si>
    <t>CK natraj</t>
  </si>
  <si>
    <t xml:space="preserve">Buisness </t>
  </si>
  <si>
    <t xml:space="preserve">Vidhya </t>
  </si>
  <si>
    <t>3/88-8,kmg nagar Mohanur Road,Namakkal,Tamil Nadu,637001</t>
  </si>
  <si>
    <t>Namakkal</t>
  </si>
  <si>
    <t>Dr Kkr Happy valley international school</t>
  </si>
  <si>
    <t>Andra Prades</t>
  </si>
  <si>
    <t>Dr kkr happy valley international school</t>
  </si>
  <si>
    <t xml:space="preserve">Andra Pradesh </t>
  </si>
  <si>
    <t xml:space="preserve">Vellore institute of technology </t>
  </si>
  <si>
    <t xml:space="preserve">Vellore institute of technology, vellore, Tamil Nadu </t>
  </si>
  <si>
    <t>Autocad,Revit,Etabs</t>
  </si>
  <si>
    <t>P26700271</t>
  </si>
  <si>
    <t>BIBIN</t>
  </si>
  <si>
    <t>THOMAS</t>
  </si>
  <si>
    <t>Bibin Thomas</t>
  </si>
  <si>
    <t>bibinmanaliyil@gmail.com</t>
  </si>
  <si>
    <t>P26700271@student.nicmar.ac.in</t>
  </si>
  <si>
    <t>29-Sep-2004</t>
  </si>
  <si>
    <t>Music,Offroading,Driving,Traveling</t>
  </si>
  <si>
    <t>PLANTER</t>
  </si>
  <si>
    <t>RANI THOMAS</t>
  </si>
  <si>
    <t>MANALIYIL(H),PULIYANMALA.P.O,
KATTAPPANA</t>
  </si>
  <si>
    <t>Idukki</t>
  </si>
  <si>
    <t>CARMEL CMI PUBLIC SCHOOL</t>
  </si>
  <si>
    <t>CBSE,IDUKKI,KERALA</t>
  </si>
  <si>
    <t xml:space="preserve">CARMEL CMI PUBLIC SCHOOL </t>
  </si>
  <si>
    <t>Thangal Kunju Musaliar College of Engineering,KOLLAM,KERALA</t>
  </si>
  <si>
    <t>AutoCAD,Revit,MS office,Staad pro</t>
  </si>
  <si>
    <t>LID AND EW SECTION | INTERN | THIRUVANANTHAPURAM | May 2023 | May 2023 | 0 Weeks</t>
  </si>
  <si>
    <t>MIX DESIGN
WORKSHOP ON CRYPTOCURRENCY AND BLOCKCHAIN
NPTEL ON STRESS MANAGEMENT
WORKSOP ON WATERPROOFING AND TILING
WORKSHOP ON AUTOCAD
REVIT ARCHITECTURE</t>
  </si>
  <si>
    <t>P26700272</t>
  </si>
  <si>
    <t>Shlok</t>
  </si>
  <si>
    <t>Navinchandra</t>
  </si>
  <si>
    <t>Kotian</t>
  </si>
  <si>
    <t>Shlok Navinchandra Kotian</t>
  </si>
  <si>
    <t>shlok26124@gmail.com</t>
  </si>
  <si>
    <t>P26700272@student.nicmar.ac.in</t>
  </si>
  <si>
    <t>26-Dec-2004</t>
  </si>
  <si>
    <t>Football,Running,Gym,Music</t>
  </si>
  <si>
    <t>Navinchandra Kotian</t>
  </si>
  <si>
    <t>Harsha Kotian</t>
  </si>
  <si>
    <t>IT Proffessional</t>
  </si>
  <si>
    <t>A/602 Brahma niwas
Mhada colony
Mulund East Mumbai</t>
  </si>
  <si>
    <t>New Horizon Public School</t>
  </si>
  <si>
    <t>KJ Somaiya Polytechnic, VidyaVihar</t>
  </si>
  <si>
    <t>Sardar Patel College Of Engineering</t>
  </si>
  <si>
    <t>Sardar Patel College Of Engineering, Andheri</t>
  </si>
  <si>
    <t>AutoCAD,MS Office,ms project,e tabs,rev</t>
  </si>
  <si>
    <t>Oberoi Realty | Intern | Kolshet, Thane | Jan 2026 | Apr 2026 | 16 Weeks
Colliers International | Junior civil Engineer | sewri | Jul 2024 | Aug 2024 | 5 Weeks
Jasch Engineering Pvt Ltd | Civil Engineer | Ghatkopar | Jun 2025 | Jul 2025 | 3 Weeks</t>
  </si>
  <si>
    <t>Construction projects management</t>
  </si>
  <si>
    <t>P26700273</t>
  </si>
  <si>
    <t>Akshata</t>
  </si>
  <si>
    <t>Dipak</t>
  </si>
  <si>
    <t>Akshata Dipak Kadam</t>
  </si>
  <si>
    <t>akshatakadam547@gmail.com</t>
  </si>
  <si>
    <t>P26700273@student.nicmar.ac.in</t>
  </si>
  <si>
    <t>06-Mar-2001</t>
  </si>
  <si>
    <t>Reading about Astronomy,badminton,sketching</t>
  </si>
  <si>
    <t>Dipak Bhaguji Kadam</t>
  </si>
  <si>
    <t>Small scale business</t>
  </si>
  <si>
    <t>Kanchan Dipak Kadam</t>
  </si>
  <si>
    <t>Krushn Kunj, Yawat, Tal - Daund, Pune</t>
  </si>
  <si>
    <t>New English School, Khamgaon</t>
  </si>
  <si>
    <t>HHCP Huzurpaga, Pune</t>
  </si>
  <si>
    <t>Dr. Bhanuben Nanavati College of Architecture</t>
  </si>
  <si>
    <t>AutoCAD, Sketchup, Lumion, Photoshop,excel,Powerpoint</t>
  </si>
  <si>
    <t>Design by TA | Jr. Architect | Hirabaug chowk, Subhashnagar, Shukrawar Peth, Pune - 411002 | Nov 2023 | Oct 2024 | 0 Years, 11 Months, 30 Days | 2.4
Associated Space Designers | Jr. Architect | Magarpatta, Hadapsar, Pune - 411013 | Feb 2025 | Jun 2026 | 1 Years, 4 Months, 5 Days | 3.3</t>
  </si>
  <si>
    <t>Anup Oswal Architects | Intern  | Salasbury park, Pune | May 2022 | Nov 2022 | 26 Weeks</t>
  </si>
  <si>
    <t>P26700274</t>
  </si>
  <si>
    <t>Divyanshu</t>
  </si>
  <si>
    <t>Kamboj</t>
  </si>
  <si>
    <t>Divyanshu Kamboj</t>
  </si>
  <si>
    <t>divyanshukamboj45@gmail.com</t>
  </si>
  <si>
    <t>P26700274@student.nicmar.ac.in</t>
  </si>
  <si>
    <t>06-Jan-2001</t>
  </si>
  <si>
    <t xml:space="preserve">hindi,English ,punjabi </t>
  </si>
  <si>
    <t xml:space="preserve">reading,music ,gardening </t>
  </si>
  <si>
    <t>Jagdeep Kumar</t>
  </si>
  <si>
    <t>Geetanjali</t>
  </si>
  <si>
    <t>darbi,Sirsa,Haryana</t>
  </si>
  <si>
    <t>Sirsa</t>
  </si>
  <si>
    <t>Sawan Public School , Sirsa</t>
  </si>
  <si>
    <t>sawan public school, sirsa</t>
  </si>
  <si>
    <t>chandigarh university</t>
  </si>
  <si>
    <t>university institute of engineering</t>
  </si>
  <si>
    <t>autocad,revit,stadpro</t>
  </si>
  <si>
    <t>P26700275</t>
  </si>
  <si>
    <t xml:space="preserve">Sakshi </t>
  </si>
  <si>
    <t>Wanjari</t>
  </si>
  <si>
    <t>Sakshi  Sunil Wanjari</t>
  </si>
  <si>
    <t>sakshisunil19@gmail.com</t>
  </si>
  <si>
    <t>P26700275@student.nicmar.ac.in</t>
  </si>
  <si>
    <t>06-Nov-2000</t>
  </si>
  <si>
    <t xml:space="preserve">Marathi, Hindi  ,English </t>
  </si>
  <si>
    <t>Travelling,Art,Music</t>
  </si>
  <si>
    <t>Sunil Tulshiram Wanjari</t>
  </si>
  <si>
    <t xml:space="preserve">Retired Government Officer </t>
  </si>
  <si>
    <t>Archana Sunil Wanjari</t>
  </si>
  <si>
    <t>C/o Sunil T. Wanjari, Maloo-Talda Layout, Beside Govinda Sky, Near Mungsaji Mangalkaryalaya</t>
  </si>
  <si>
    <t xml:space="preserve">St. Francis High School </t>
  </si>
  <si>
    <t>Amravati, Maharashtra</t>
  </si>
  <si>
    <t xml:space="preserve">Vidya Bharti Mahavidyalaya, </t>
  </si>
  <si>
    <t>Prof.Ram Meghe Institute of Technology &amp; Research</t>
  </si>
  <si>
    <t>AutoCAD ,MS Office,MS Projects</t>
  </si>
  <si>
    <t>P26700276</t>
  </si>
  <si>
    <t>Kamtam</t>
  </si>
  <si>
    <t>Akshith</t>
  </si>
  <si>
    <t>Kamtam Akshith</t>
  </si>
  <si>
    <t>kamtamakshith@gmail.com</t>
  </si>
  <si>
    <t>P26700276@student.nicmar.ac.in</t>
  </si>
  <si>
    <t>02-Feb-2004</t>
  </si>
  <si>
    <t>HINDI,ENGLISH,TELUGU</t>
  </si>
  <si>
    <t>Football,Anime,Photoshop,Music,Movies</t>
  </si>
  <si>
    <t>5069 1960 5270</t>
  </si>
  <si>
    <t>Kamtam Narender</t>
  </si>
  <si>
    <t>Kamtam Latha</t>
  </si>
  <si>
    <t>Keshav anagar, Champapet, Karmanghat, Vaishali nagar K.V. Rangareddy, Telangana .500079</t>
  </si>
  <si>
    <t>Telangana Board of Secondary Education</t>
  </si>
  <si>
    <t>Sri Chaitanya Junior Kalasala</t>
  </si>
  <si>
    <t>Jawaharlal Nehru Architecture and Fine Arts University</t>
  </si>
  <si>
    <t xml:space="preserve"> Sri Venkateswara College of Architecture</t>
  </si>
  <si>
    <t>AutoCAD ,Photoshop ,Sketch up ,Revit ,Rhino ,Grasshopper</t>
  </si>
  <si>
    <t>P26700277</t>
  </si>
  <si>
    <t>Bherde</t>
  </si>
  <si>
    <t>Mahendra</t>
  </si>
  <si>
    <t>Damodar</t>
  </si>
  <si>
    <t>Bherde Mahendra Damodar</t>
  </si>
  <si>
    <t>mahibherde@gmail.com</t>
  </si>
  <si>
    <t>P26700277@student.nicmar.ac.in</t>
  </si>
  <si>
    <t>Marathi,hi,English</t>
  </si>
  <si>
    <t>Reading, Music ,Chess,Spitituality,Magic,planning</t>
  </si>
  <si>
    <t>Damodar Bherde</t>
  </si>
  <si>
    <t>Gurunauli,Madhuban Society Lane no.6,old sangvi ,Pune.</t>
  </si>
  <si>
    <t>Manibai Gujrati High School ,Amravati, Maharshtra</t>
  </si>
  <si>
    <t>Maharashtra Board</t>
  </si>
  <si>
    <t>Vidyabharati Mahavidyalaya ,amravati,Maharashtra</t>
  </si>
  <si>
    <t>College Of Engineering Pune</t>
  </si>
  <si>
    <t>AutoCAD,MS Excel,ms powerpoint</t>
  </si>
  <si>
    <t>P26700278</t>
  </si>
  <si>
    <t>Yash</t>
  </si>
  <si>
    <t>Yash Vilas Patil</t>
  </si>
  <si>
    <t>yashpatil4899@gmail.com</t>
  </si>
  <si>
    <t>P26700278@student.nicmar.ac.in</t>
  </si>
  <si>
    <t>Trekking,cricket,traveling ,motorcycling</t>
  </si>
  <si>
    <t>Vilas Patil</t>
  </si>
  <si>
    <t>Manager at sugar factory</t>
  </si>
  <si>
    <t>Neeta Patil</t>
  </si>
  <si>
    <t xml:space="preserve">9/68/10,shikshak colony, amrai road, Ichalkaranji </t>
  </si>
  <si>
    <t>TATYASAHEB MUSALE HIGH SCHOOL AND JUNIOR COLLEGE,ICHALAKARANJI</t>
  </si>
  <si>
    <t>MAHARASTRA STATE OF SECONDARY AND HIGHER SECONDARY EDUCATION ,PUNE</t>
  </si>
  <si>
    <t>GOVINDRAO HIGH SCHOOL &amp; JUNIOR COLLEGE,ICHALKARANJI</t>
  </si>
  <si>
    <t>SHIVAJI UNIVERSITY,KOLHAPUR</t>
  </si>
  <si>
    <t>TATYASAHEB KORE INSTITUTE OF ENGINEERING AND TECHNOLOGY, WARANANAGAR</t>
  </si>
  <si>
    <t>STAADPRO,AUTOCAD,NAVISWORK,MAT3D</t>
  </si>
  <si>
    <t>EVIGHET ENGINEERING LLP | JUNIOR STRUCTURAL ENGINEER | HINJAWADI PHASE 1, PUNE | Oct 2024 | May 2026 | 1 Years, 7 Months, 2 Days | 2.16</t>
  </si>
  <si>
    <t>19 month(s)</t>
  </si>
  <si>
    <t>Satav Stone Co.Pvt.Ltd | Quality Engineer  | Wagholi, Pume | Jan 2024 | Apr 2024 | 13 Weeks | Campus Internship</t>
  </si>
  <si>
    <t>P26700279</t>
  </si>
  <si>
    <t>KURUVA TUMBALAM</t>
  </si>
  <si>
    <t>RAGHAVENDRA</t>
  </si>
  <si>
    <t>Kuruva Tumbalam Raghavendra</t>
  </si>
  <si>
    <t>raghavendra8184@gmail.com</t>
  </si>
  <si>
    <t>P26700279@student.nicmar.ac.in</t>
  </si>
  <si>
    <t>02-Jul-2002</t>
  </si>
  <si>
    <t>TELUGU,ENGLISH ,HINDI,KANNADA</t>
  </si>
  <si>
    <t>Chess, Cricket, Listening to music</t>
  </si>
  <si>
    <t>K T VENKATESWARULU</t>
  </si>
  <si>
    <t>K T PADMAVATHI</t>
  </si>
  <si>
    <t>2/229, K.THIMMAPURAM (V), YEMMIGANUR(M), KURNOOL (D), ANDHRA PRADESH -518360</t>
  </si>
  <si>
    <t>Kurnool</t>
  </si>
  <si>
    <t>NARAYANA EM HIGH SCHOOL</t>
  </si>
  <si>
    <t>EAST WEST INSTITUTE OF POLYTECHNIC</t>
  </si>
  <si>
    <t>JAWAHARALAL NEHRU TECHNOLOGICAL UNIVERSITY, KAKINADA</t>
  </si>
  <si>
    <t>VELAGAPUDI RAMAKRISHNA SIDDHARTHA ENGINEERING COLLEGE</t>
  </si>
  <si>
    <t>AutoCAD, MS Project, Excel, MS PowerPoint, MS Word, STAAD Pro</t>
  </si>
  <si>
    <t>KALAPATARU PROJECTS INTERNATIONAL LIMITED | ENGINEER | HYDERABAD | Jul 2024 | Jun 2026 | 1 Years, 11 Months, 22 Days | 5.02</t>
  </si>
  <si>
    <t>SLV BUILDERS AND DEVELOPERS PVT.LTD | INTERN | VIJAYAYAWADA | May 2023 | Jun 2023 | 3 Weeks
GAMBREL ENGINEERS LLP | INTERN | VIJAYAWADA | Sep 2023 | Sep 2023 | 4 Weeks
STRUCTREE ENGINEERING PVT LTD | TRAINEE | HYDERABAD | Dec 2023 | Apr 2024 | 16 Weeks</t>
  </si>
  <si>
    <t>P26700280</t>
  </si>
  <si>
    <t>Aryan</t>
  </si>
  <si>
    <t>Dhananjay</t>
  </si>
  <si>
    <t>Chawada</t>
  </si>
  <si>
    <t>Aryan Dhananjay Chawada</t>
  </si>
  <si>
    <t>aryanchawada12@gmail.com</t>
  </si>
  <si>
    <t>P26700280@student.nicmar.ac.in</t>
  </si>
  <si>
    <t>12-Aug-2001</t>
  </si>
  <si>
    <t>Reading,Writting,Listen to Music</t>
  </si>
  <si>
    <t>Dhananjay Chawada</t>
  </si>
  <si>
    <t>Asha Chawada</t>
  </si>
  <si>
    <t>Ghar N/m 2270 Sonar Galli near Merchant Bank Shirpur</t>
  </si>
  <si>
    <t>R.C.Patel English Med. Sec. School, Shirpur</t>
  </si>
  <si>
    <t>Fergusson College, Pune</t>
  </si>
  <si>
    <t>AISSMS College of Engineering, Pune</t>
  </si>
  <si>
    <t>MS Office, AutoCAD,MS Project,staadpro,etabs,revit,power bi,openroad designer,HTML,CSS,Javascript,Python,IoT,canva,Figma</t>
  </si>
  <si>
    <t>Chalet-Tech Interior Design Solutions | Site Engineer | Keshavnagar, Mundhwa | Jun 2025 | Nov 2025 | 0 Years, 5 Months, 14 Days | 2.1
Shellspace Design Studio | Estimation Engineer | Baner, Pune | Dec 2025 | Jun 2026 | 0 Years, 6 Months, 21 Days | 2.4</t>
  </si>
  <si>
    <t>Jhala Group | Engineer Intern | Shewalewadi, Pune | Dec 2022 | Jun 2023 | 26 Weeks</t>
  </si>
  <si>
    <t>Engineering Project Management Specialization
Power BI and BIM: Analysis and Visualization
Business Analytics with Excel: Elementary to Advanced
GEOPROCESSING USING PYTHON</t>
  </si>
  <si>
    <t>P26700281</t>
  </si>
  <si>
    <t>Dubey</t>
  </si>
  <si>
    <t>Anurag Dubey</t>
  </si>
  <si>
    <t>anurag2gyn@gmail.com</t>
  </si>
  <si>
    <t>P26700281@student.nicmar.ac.in</t>
  </si>
  <si>
    <t>28-Jan-1999</t>
  </si>
  <si>
    <t>Playing cricket,Singing,Listening to music</t>
  </si>
  <si>
    <t>Santosh Kumar Dubey</t>
  </si>
  <si>
    <t>Chandra Kala</t>
  </si>
  <si>
    <t>Sansarapur  Chaksundarpur Gyanpur Bhadohi</t>
  </si>
  <si>
    <t>Bhadohi</t>
  </si>
  <si>
    <t>M S D D I C DAVANPUR JANGIGANJ BHADOHI</t>
  </si>
  <si>
    <t>Uttar Pradesh Madhyamik Shiksha Parishad (UPMSP), Prayagraj, Uttar Pradesh</t>
  </si>
  <si>
    <t>Dr. A.P.J. Abdul Kalam Technical University (AKTU), Lucknow, Uttar Pradesh</t>
  </si>
  <si>
    <t>Raj Kumar Goel Institute of Technology (RKGIT), Ghaziabad, Uttar Pradesh</t>
  </si>
  <si>
    <t>SAP,MS office,MS Project</t>
  </si>
  <si>
    <t>H. G. Infra Engineering ltd | Assistant Engineer - Planning &amp; QS | Head Office Jaipur | Nov 2021 | Dec 2023 | 2 Years, 1 Months, 7 Days | 3.87
National Blue Company Ltd.  | Project Controls Engineer | Jubail, Saudi Arabia | Jan 2024 | May 2026 | 2 Years, 4 Months, 7 Days | 20.85</t>
  </si>
  <si>
    <t>53 month(s)</t>
  </si>
  <si>
    <t>Delhi Metro Rail Corporation | Trainee Engineer | Delhi | Jun 2019 | Jul 2019 | 2 Weeks</t>
  </si>
  <si>
    <t>SATORP Projects Department Certificate of Appreciation
Certificate of Appreciation - SIPCHEM</t>
  </si>
  <si>
    <t>P26700282</t>
  </si>
  <si>
    <t xml:space="preserve">Manish </t>
  </si>
  <si>
    <t>Yelne</t>
  </si>
  <si>
    <t>Aditya Manish  Yelne</t>
  </si>
  <si>
    <t>adityayelne333@gmail.com</t>
  </si>
  <si>
    <t>P26700282@student.nicmar.ac.in</t>
  </si>
  <si>
    <t>23-Mar-2005</t>
  </si>
  <si>
    <t>English , Hindi,Marathi</t>
  </si>
  <si>
    <t>Travelling , Music ,Driving</t>
  </si>
  <si>
    <t>Manish M. Yelne</t>
  </si>
  <si>
    <t>Yogita M. Yelne</t>
  </si>
  <si>
    <t xml:space="preserve">House Wife </t>
  </si>
  <si>
    <t xml:space="preserve">Karla Road Pipri Meghe , Wardha </t>
  </si>
  <si>
    <t>School Of Brilliants</t>
  </si>
  <si>
    <t xml:space="preserve">Wardha , Maharashtra </t>
  </si>
  <si>
    <t>Aacharya Shrimannarayan Polytechnic , Wardha</t>
  </si>
  <si>
    <t>Dr Babasaheb Ambedkar Technological University lonere</t>
  </si>
  <si>
    <t>Bajaj Institute of Technology (BIT) ,Wardha</t>
  </si>
  <si>
    <t>AutoCAD,ETABS,RCDC,Sketchup,Revit</t>
  </si>
  <si>
    <t>Indo Rama Synthetics (India) Ltd. | Junior Design Engineer  | Butibori, Nagpur  | Jan 2026 | Jul 2026 | 25 Weeks</t>
  </si>
  <si>
    <t>P26700283</t>
  </si>
  <si>
    <t xml:space="preserve">ADITI </t>
  </si>
  <si>
    <t>AKARTE</t>
  </si>
  <si>
    <t>Aditi  Varsha Akarte</t>
  </si>
  <si>
    <t>aditiakarte@gmail.com</t>
  </si>
  <si>
    <t>P26700283@student.nicmar.ac.in</t>
  </si>
  <si>
    <t>30-Oct-2004</t>
  </si>
  <si>
    <t xml:space="preserve">Hindi,English, Marathi  </t>
  </si>
  <si>
    <t xml:space="preserve">Music,Dancing </t>
  </si>
  <si>
    <t xml:space="preserve">Varsha Sharadkumar Akarte </t>
  </si>
  <si>
    <t xml:space="preserve">Banking </t>
  </si>
  <si>
    <t>Tanaji nagar tower line 4 vmv road kathora naka, Amravati</t>
  </si>
  <si>
    <t xml:space="preserve">Gujarati National High School Gondia </t>
  </si>
  <si>
    <t xml:space="preserve">MSBSHSE Gondia, Maharashtra </t>
  </si>
  <si>
    <t xml:space="preserve">Government Polytechnic, Amravati, Maharashtra </t>
  </si>
  <si>
    <t xml:space="preserve">Swami Ramanand Teerth Marathwada University, Nanded </t>
  </si>
  <si>
    <t xml:space="preserve">Shri Guru Gobind Singhji Institute of Engineering and Technology, Nanded, Maharashtra </t>
  </si>
  <si>
    <t>AutoCAD (2D+3D),Microsoft Word ,Excel ,PowerPoint,HEC-HMS ,ArcGIS ,QGIS</t>
  </si>
  <si>
    <t>Shapoorji Pallonji And Company Private Limited  | Intern | Pune | Jan 2026 | Apr 2026 | 17 Weeks
WT Cost Management India Pvt, Ltd, Pune | Intern | Pune | May 2025 | Jul 2025 | 7 Weeks
Balaji Structural Consultancy Pvt, Ltd, Amravati | Intern | Amravati | Jun 2023 | Aug 2023 | 7 Weeks
Core Project Engineers and Consultant Pvt, Ltd, Amravati | Assistant | Amravati | Jul 2022 | Aug 2022 | 5 Weeks</t>
  </si>
  <si>
    <t>P26700284</t>
  </si>
  <si>
    <t>KETAN</t>
  </si>
  <si>
    <t>JAUHRI</t>
  </si>
  <si>
    <t>Ketan Jauhri</t>
  </si>
  <si>
    <t>kjauhri@gmail.com</t>
  </si>
  <si>
    <t>P26700284@student.nicmar.ac.in</t>
  </si>
  <si>
    <t>01-Apr-1994</t>
  </si>
  <si>
    <t>Adventure activities,travelling</t>
  </si>
  <si>
    <t>ANIL KUMAR JAUHRI</t>
  </si>
  <si>
    <t>Retired Indian Bank Employee</t>
  </si>
  <si>
    <t>NEELU JAUHRI</t>
  </si>
  <si>
    <t>Teacher in Government Junior High School</t>
  </si>
  <si>
    <t>231, Rama Enclave, Bhoor, Bulandshahr.</t>
  </si>
  <si>
    <t>Bulandshahr</t>
  </si>
  <si>
    <t>Nirmala Convent School</t>
  </si>
  <si>
    <t>Central Board of Secondary Education, Bulandshahr, Uttar Pradesh.</t>
  </si>
  <si>
    <t>1998-Apr</t>
  </si>
  <si>
    <t>2011-Mar</t>
  </si>
  <si>
    <t>Renaissance School</t>
  </si>
  <si>
    <t>2011-Apr</t>
  </si>
  <si>
    <t>G.L.A. University</t>
  </si>
  <si>
    <t>G.L.A. University, Mathura, Uttar Pradesh.</t>
  </si>
  <si>
    <t>2013-Aug</t>
  </si>
  <si>
    <t>2017-Nov</t>
  </si>
  <si>
    <t>UNIQUE HUME PIPE | Product manager + Quality Manager | Hapur | Dec 2022 | Mar 2025 | 2 Years, 3 Months, 30 Days | 2.16
Strucsure Consulting | Drafter | Prayagraj | Apr 2025 | Jun 2026 | 1 Years, 2 Months, 29 Days | 2.40</t>
  </si>
  <si>
    <t>Public Works Department, Mahoba, Uttar Pradesh. | Trainee | Mahoba, Uttar Pradesh | May 2016 | Jul 2016 | 6 Weeks
Public Works Department, Mahoba, Uttar Pradesh | Trainee  | Mahoba, Uttar Pradesh. | May 2015 | Jul 2015 | 6 Weeks</t>
  </si>
  <si>
    <t>Course on Computer Concepts
Institution of Engineers India Associate Member (AMIE)</t>
  </si>
  <si>
    <t>P26700285</t>
  </si>
  <si>
    <t>Tandalekar</t>
  </si>
  <si>
    <t>Siddhi Sunil Tandalekar</t>
  </si>
  <si>
    <t>tandalekar.siddhi@gmail.com</t>
  </si>
  <si>
    <t>P26700285@student.nicmar.ac.in</t>
  </si>
  <si>
    <t>15-Dec-2001</t>
  </si>
  <si>
    <t>Reading, Painting</t>
  </si>
  <si>
    <t xml:space="preserve">Sunil </t>
  </si>
  <si>
    <t>Sayli</t>
  </si>
  <si>
    <t>B-401, Om Shree Datta Krupa Chs. Ltd., Kirtane Wada, Parnaka, Vasai West.</t>
  </si>
  <si>
    <t>Palghar</t>
  </si>
  <si>
    <t>New English School, Vasai West</t>
  </si>
  <si>
    <t>Government Polytechnic Mumbai, Bandra</t>
  </si>
  <si>
    <t>University of Mumbai, Maharashtra</t>
  </si>
  <si>
    <t>Saraswati College of Engineering Kharghar, Navi Mumbai</t>
  </si>
  <si>
    <t>AutoCAD, STAAD Pro,MS Office,APF Valuation Analysis,ETABS</t>
  </si>
  <si>
    <t>PropEdge Valuation Private Limited | Client Technical Manager | Andheri, Mumbai | Jun 2024 | Jun 2026 | 2 Years, 0 Months, 4 Days | 2.7</t>
  </si>
  <si>
    <t>Kohinoor CTNL Infrastructure Pvt. Ltd. | Intern | Dadar, Mumbai | Dec 2019 | Mar 2020 | 14 Weeks
Om E&amp;P Consultants | Intern | Kharghar, Navi Mumbai | Jun 2022 | Jul 2022 | 4 Weeks</t>
  </si>
  <si>
    <t>AutoCAD 
ETABS
STAAD Pro</t>
  </si>
  <si>
    <t>P26700286</t>
  </si>
  <si>
    <t>M. Etienne</t>
  </si>
  <si>
    <t>M. Etienne Avinash</t>
  </si>
  <si>
    <t>etienneavinash@gmail.com</t>
  </si>
  <si>
    <t>P26700286@student.nicmar.ac.in</t>
  </si>
  <si>
    <t>16-Feb-2004</t>
  </si>
  <si>
    <t>tamil, english, hindi</t>
  </si>
  <si>
    <t>drums, basketball,travelling</t>
  </si>
  <si>
    <t>Marie Antoine Athisayam</t>
  </si>
  <si>
    <t>Manager</t>
  </si>
  <si>
    <t>Jayakumary Janci</t>
  </si>
  <si>
    <t>126, 3B, pedro canagaraya street, canteen street, 
pondicherry</t>
  </si>
  <si>
    <t>Puducherry</t>
  </si>
  <si>
    <t>Kendriya Vidyalaya no. 2 pondicherry</t>
  </si>
  <si>
    <t>cbse- pondicherry</t>
  </si>
  <si>
    <t xml:space="preserve">Kendriya Vidyalaya no. 2 pondicherry </t>
  </si>
  <si>
    <t xml:space="preserve">puducherry technological university </t>
  </si>
  <si>
    <t>puducherry technological university, pondicherry</t>
  </si>
  <si>
    <t>Autocad, revit,staadpro,MS project</t>
  </si>
  <si>
    <t>jeno maran group | intern | pondicherry | Dec 2023 | Jan 2024 | 0 Weeks
puducherry technological university building division | intern | pondicherry | Jan 2026 | Jan 2026 | 1 Weeks
NBCC | intern | puducherry | Jul 2025 | Jul 2025 | 3 Weeks</t>
  </si>
  <si>
    <t>autocad
revit
LnT- STAADpro</t>
  </si>
  <si>
    <t>P26700287</t>
  </si>
  <si>
    <t>P26700287@student.nicmar.ac.in</t>
  </si>
  <si>
    <t>P26700288</t>
  </si>
  <si>
    <t>Ram</t>
  </si>
  <si>
    <t>Saish Ram Mhatre</t>
  </si>
  <si>
    <t>mhatresaish29@gmail.com</t>
  </si>
  <si>
    <t>P26700288@student.nicmar.ac.in</t>
  </si>
  <si>
    <t>29-Jul-2002</t>
  </si>
  <si>
    <t xml:space="preserve">Fitness &amp; Gym,Photography, Indoor &amp; Outdoor games </t>
  </si>
  <si>
    <t>Ram Ganpat Mhatre</t>
  </si>
  <si>
    <t>Retired Government Servant</t>
  </si>
  <si>
    <t>Dipa Ram Mhatre</t>
  </si>
  <si>
    <t>House no.265, Behind Godavari Nagar, Wadgaon, Pen, Raigad</t>
  </si>
  <si>
    <t xml:space="preserve">Private Highschool Pen </t>
  </si>
  <si>
    <t>Private Highschool &amp; Junior College Pen</t>
  </si>
  <si>
    <t>Pillai Hoc College of Engineering and Technology, Rasayani</t>
  </si>
  <si>
    <t>Amiand Consulting Pvt. Ltd. | Project Engineer | Thane | Dec 2024 | Dec 2025 | 1 Years, 0 Months, 23 Days | 2.93</t>
  </si>
  <si>
    <t>J.M. Mhatre Infra Pvt. Ltd. | Intern | Pen -  Khopoli Highway | Dec 2022 | Jan 2023 | 2 Weeks</t>
  </si>
  <si>
    <t>P26700289</t>
  </si>
  <si>
    <t xml:space="preserve">Abhishek </t>
  </si>
  <si>
    <t>Abhishek  .</t>
  </si>
  <si>
    <t>abhireddy2055@gmail.com</t>
  </si>
  <si>
    <t>P26700289@student.nicmar.ac.in</t>
  </si>
  <si>
    <t>08-Oct-2002</t>
  </si>
  <si>
    <t>Hindi, English , Kannada , telugu</t>
  </si>
  <si>
    <t xml:space="preserve">Table tennis </t>
  </si>
  <si>
    <t>Mallikarjun</t>
  </si>
  <si>
    <t xml:space="preserve">Survey supervisor </t>
  </si>
  <si>
    <t>Sumanagala</t>
  </si>
  <si>
    <t>S/o Mallikarjun, basavanilya, Tq-Shahapur,dist-Yadgir,Gogi k</t>
  </si>
  <si>
    <t>Yadgir</t>
  </si>
  <si>
    <t>SRI GURU VIOYA PEETHA ENG MED H S</t>
  </si>
  <si>
    <t>Smt. Vidya P. Hanchinmani PU Science College</t>
  </si>
  <si>
    <t>The Department of Pre-University Education</t>
  </si>
  <si>
    <t>Reva University. Bangalore</t>
  </si>
  <si>
    <t>Reva University, Bangalore</t>
  </si>
  <si>
    <t>AutoCAD,Revit,Staad Pro</t>
  </si>
  <si>
    <t xml:space="preserve"> Bangalore Metro Rail Corporation Limited. | Intern | Bangalore | Jul 2024 | Aug 2024 | 4 Weeks</t>
  </si>
  <si>
    <t>P26700290</t>
  </si>
  <si>
    <t>Jaiswal</t>
  </si>
  <si>
    <t>Gauri Nilesh Jaiswal</t>
  </si>
  <si>
    <t>jaiswalgauri566@gmail.com</t>
  </si>
  <si>
    <t>P26700290@student.nicmar.ac.in</t>
  </si>
  <si>
    <t xml:space="preserve"> Watching Movies,Sketching,Travelling,Listening Music</t>
  </si>
  <si>
    <t xml:space="preserve">Nilesh </t>
  </si>
  <si>
    <t>Flat no.3 Kalpataru appartment,Moreshwar colony,Akola</t>
  </si>
  <si>
    <t>Akola</t>
  </si>
  <si>
    <t xml:space="preserve">Prabhat Kids </t>
  </si>
  <si>
    <t>Akola/Maharashtra</t>
  </si>
  <si>
    <t>Shahbabu School</t>
  </si>
  <si>
    <t xml:space="preserve"> UNIVERSITY OF MUMBAI</t>
  </si>
  <si>
    <t>DR. Baliram Hiray College of Architecture,Mumbai</t>
  </si>
  <si>
    <t>Autocad,Sketchup,Lumion,Photoshop,MS office .</t>
  </si>
  <si>
    <t>PRC | INTERN | MUMBAI | Dec 2024 | Apr 2025 | 19 Weeks</t>
  </si>
  <si>
    <t>P26700291</t>
  </si>
  <si>
    <t>Syam</t>
  </si>
  <si>
    <t>Mohan</t>
  </si>
  <si>
    <t>Syam Mohan</t>
  </si>
  <si>
    <t>syammohanpk25@gmail.com</t>
  </si>
  <si>
    <t>P26700291@student.nicmar.ac.in</t>
  </si>
  <si>
    <t>13-Jul-1999</t>
  </si>
  <si>
    <t>Reading,Movies,Music</t>
  </si>
  <si>
    <t>Mohanan PK</t>
  </si>
  <si>
    <t>Sheeba MT</t>
  </si>
  <si>
    <t>Puthankudy (H) Nellikuzhi P.O kothamangalam, Ernakulam</t>
  </si>
  <si>
    <t>Green Valley Public School</t>
  </si>
  <si>
    <t>Central Board of Secondary Education/ Kerala</t>
  </si>
  <si>
    <t>Greenvalley Public school</t>
  </si>
  <si>
    <t>CBSE/ Kerala</t>
  </si>
  <si>
    <t>Bir Takendrajit University</t>
  </si>
  <si>
    <t>Bir takendrajit University, Imphal/ Manipur</t>
  </si>
  <si>
    <t>AutoCAD, Revit, sketchup,STAAD, Primavera,Lumion</t>
  </si>
  <si>
    <t>P26700292</t>
  </si>
  <si>
    <t>Krushang</t>
  </si>
  <si>
    <t>Jayeshbhai</t>
  </si>
  <si>
    <t>Patel</t>
  </si>
  <si>
    <t>Krushang Jayeshbhai Patel</t>
  </si>
  <si>
    <t>Krushang18.jp@gmail.com</t>
  </si>
  <si>
    <t>P26700292@student.nicmar.ac.in</t>
  </si>
  <si>
    <t>18-Apr-2002</t>
  </si>
  <si>
    <t>English, Hindi,Gujarati</t>
  </si>
  <si>
    <t>Fitness &amp; sports ,Travelling &amp; exploring new places</t>
  </si>
  <si>
    <t>Patel Jayeshbhai Bhanabhai</t>
  </si>
  <si>
    <t>Patel Jayshriben Jayeshbhai</t>
  </si>
  <si>
    <t>53-Shraddha Bhavan, Dhodiawad Road, Kachigam, Nani Daman-396210.</t>
  </si>
  <si>
    <t>Daman</t>
  </si>
  <si>
    <t>Dadra and Nagar Haveli and Daman and Diu</t>
  </si>
  <si>
    <t>Institute of Our Lady of Fatima</t>
  </si>
  <si>
    <t>Gujarat Secondary and Higher Secondary Education Board</t>
  </si>
  <si>
    <t>Sardar Vallabhbhai National Institute of Technology</t>
  </si>
  <si>
    <t>AutoCAD,STAAD Pro,MS Word,Advanced MS Excel,Canva,MS Powerpoint Presentation</t>
  </si>
  <si>
    <t>Cemindia Projects Limited | Planning Engineer | Dahej, Bharuch, Gujarat | Sep 2024 | Jun 2026 | 1 Years, 9 Months, 10 Days | 7.38</t>
  </si>
  <si>
    <t>J. Kumar Infraprojects Ltd. | Trainee | Surat | Jan 2024 | Apr 2024 | 16 Weeks</t>
  </si>
  <si>
    <t>Achieving Professional Excellence</t>
  </si>
  <si>
    <t>P26700293</t>
  </si>
  <si>
    <t>Aaushman</t>
  </si>
  <si>
    <t>Mohanty</t>
  </si>
  <si>
    <t>Aaushman Mohanty</t>
  </si>
  <si>
    <t>reesumohanty2003@gmail.com</t>
  </si>
  <si>
    <t>P26700293@student.nicmar.ac.in</t>
  </si>
  <si>
    <t>30-Jan-2003</t>
  </si>
  <si>
    <t>Hindi,English,Odia</t>
  </si>
  <si>
    <t>Music, sports</t>
  </si>
  <si>
    <t>Ashwini Kumar Mohanty</t>
  </si>
  <si>
    <t>Sarita Mohanty</t>
  </si>
  <si>
    <t>Self-employed</t>
  </si>
  <si>
    <t xml:space="preserve">F-309, Kanchanganga Estate, Narendra nagar, </t>
  </si>
  <si>
    <t>Centre Point School</t>
  </si>
  <si>
    <t>Jain International School</t>
  </si>
  <si>
    <t>Manipal Institute of Technology</t>
  </si>
  <si>
    <t>2026-Sep</t>
  </si>
  <si>
    <t>Excel</t>
  </si>
  <si>
    <t>P26700294</t>
  </si>
  <si>
    <t xml:space="preserve">Akshay </t>
  </si>
  <si>
    <t>Chokshi</t>
  </si>
  <si>
    <t>Dhruv Akshay  Chokshi</t>
  </si>
  <si>
    <t>dhruvchokshi91@gmail.com</t>
  </si>
  <si>
    <t>P26700294@student.nicmar.ac.in</t>
  </si>
  <si>
    <t>15-Jun-2003</t>
  </si>
  <si>
    <t>Hindi, English,Gujarati</t>
  </si>
  <si>
    <t>Travelling, Swimming ,Cycling</t>
  </si>
  <si>
    <t>Akshay Chokshi</t>
  </si>
  <si>
    <t>Deepa Chokshi</t>
  </si>
  <si>
    <t>A/72 Goyal Park Apartment, Opposite Lad Society, Vastrapur, Ahmedabad</t>
  </si>
  <si>
    <t>Ahmedabad</t>
  </si>
  <si>
    <t>Nirman High School</t>
  </si>
  <si>
    <t xml:space="preserve">Central Board of Secondary Education - Ahmedabad, Gujarat </t>
  </si>
  <si>
    <t>Blue Bell School</t>
  </si>
  <si>
    <t>Gujarat Secondary and Higher Secondary Education Board - Ahmedabad, Gujarat</t>
  </si>
  <si>
    <t xml:space="preserve">Centre for Environmental Planning and Technology </t>
  </si>
  <si>
    <t>Centre for Environmental Planning and Technology - Ahmedabad, Gujarat</t>
  </si>
  <si>
    <t>Bachelor's in Construction Technology</t>
  </si>
  <si>
    <t>Building &amp; Construction Technology</t>
  </si>
  <si>
    <t>Autodesk AutoCAD, STAAD.Pro, Adobe InDesign, Sketchup, MS Project, Enscape, QGIS, OpenRoads Conceptstation, WaterGEMS,MS Office</t>
  </si>
  <si>
    <t>Riviera Infraprojects | Student Intern | Surat, Gujarat | Jan 2026 | Apr 2026 | 16 Weeks | Campus Internship</t>
  </si>
  <si>
    <t>Indian Plumbing Association</t>
  </si>
  <si>
    <t>P26700295</t>
  </si>
  <si>
    <t xml:space="preserve">Vinny </t>
  </si>
  <si>
    <t xml:space="preserve">Negi </t>
  </si>
  <si>
    <t xml:space="preserve">Vinny  Negi </t>
  </si>
  <si>
    <t>vinnynegi72@gmail.com</t>
  </si>
  <si>
    <t>P26700295@student.nicmar.ac.in</t>
  </si>
  <si>
    <t>04-Feb-2002</t>
  </si>
  <si>
    <t xml:space="preserve">English,Hindi  </t>
  </si>
  <si>
    <t>Travelling,Music ,Debating ,Gym</t>
  </si>
  <si>
    <t>4452 1783 1019</t>
  </si>
  <si>
    <t xml:space="preserve">Vinod Singh Negi </t>
  </si>
  <si>
    <t xml:space="preserve">Indian army </t>
  </si>
  <si>
    <t xml:space="preserve">Neeta Rawat </t>
  </si>
  <si>
    <t xml:space="preserve">Indian Army </t>
  </si>
  <si>
    <t xml:space="preserve">Alaknanda 09- house 102, Windlass River Valley, kuanwala, Harrawala, Dehradun-Haridwar road, Dehradun </t>
  </si>
  <si>
    <t>Dehradun</t>
  </si>
  <si>
    <t>Uttarakhand</t>
  </si>
  <si>
    <t>Army Public School</t>
  </si>
  <si>
    <t>CBSE, PUNE</t>
  </si>
  <si>
    <t>CBSE,PUNE</t>
  </si>
  <si>
    <t>Dehradun Institute of Technology</t>
  </si>
  <si>
    <t>Dehradun, Uttrakhand</t>
  </si>
  <si>
    <t>autocad,sketchup,MSP,MSOFFICE,CHATGPT,PHOTOSHOP,LUMION,msoffice</t>
  </si>
  <si>
    <t>Alva Architects | Junior Architect | Delhi | Jul 2025 | Jan 2026 | 0 Years, 5 Months, 18 Days | 3.6</t>
  </si>
  <si>
    <t>P26700296</t>
  </si>
  <si>
    <t>HARISWAR</t>
  </si>
  <si>
    <t>KANDULA</t>
  </si>
  <si>
    <t>Hariswar Kandula</t>
  </si>
  <si>
    <t>kandulahariswar@gmail.com</t>
  </si>
  <si>
    <t>P26700296@student.nicmar.ac.in</t>
  </si>
  <si>
    <t>20-Apr-2002</t>
  </si>
  <si>
    <t>TELUGU,ENGLISH</t>
  </si>
  <si>
    <t>READING,SWIMMING</t>
  </si>
  <si>
    <t>KANDULA BHOGA RAO</t>
  </si>
  <si>
    <t>KANDULA LAKSHMI</t>
  </si>
  <si>
    <t>301, DWARAKAMAI RESIDENCY, OPP. IBM POLICE STATION, IBRAHIMPATNAM, VIJAYAWADA, NTR DISTRICT</t>
  </si>
  <si>
    <t>N T Rama Rao</t>
  </si>
  <si>
    <t>SRI CHAITANYA HIGH SCHOOL</t>
  </si>
  <si>
    <t>BOARD OF SECUNDARY EDUCATION, ANDHRA PRADESH</t>
  </si>
  <si>
    <t>SRI GAYATRI JUNIOR COLLEGE</t>
  </si>
  <si>
    <t>ACHARAYA NAGARJUNA UNIVERSITY</t>
  </si>
  <si>
    <t>ACHARAYA NAGARJUNA UNIVERSITY COLLEGE OF ARCHITECTURE AND PLANNING, ANDHRA PRADESH</t>
  </si>
  <si>
    <t>REVIT,AUTOCAD,SKETCHUP,MS OFFICE,NAVISWORKS</t>
  </si>
  <si>
    <t>Studio Chintala | PROJECT ARCHITECT | VIJAYAWADA | Jul 2024 | Jul 2026 | 1 Years, 11 Months, 1 Days | 4.87</t>
  </si>
  <si>
    <t>SHILPAKRUTI ARCHITECTS | INTERN ARCHITECT | VISAKHAPATNAM | Jul 2023 | Dec 2023 | 25 Weeks</t>
  </si>
  <si>
    <t>BIM Ready Complete</t>
  </si>
  <si>
    <t>P26700297</t>
  </si>
  <si>
    <t>Satyam</t>
  </si>
  <si>
    <t>Rameshchandra</t>
  </si>
  <si>
    <t>Gupta</t>
  </si>
  <si>
    <t>Satyam Rameshchandra Gupta</t>
  </si>
  <si>
    <t>guptasatyam2211@gmail.com</t>
  </si>
  <si>
    <t>P26700297@student.nicmar.ac.in</t>
  </si>
  <si>
    <t>22-Dec-1999</t>
  </si>
  <si>
    <t>HINDI,ENGLISH,MARATHI</t>
  </si>
  <si>
    <t>Rameshchandra Gupta</t>
  </si>
  <si>
    <t>Seemadevi Gupta</t>
  </si>
  <si>
    <t>498,Sagar Apartment,2nd Floor ,Room no 6,Kombadpada,Kasar alley ,Bhiwandi,Thane</t>
  </si>
  <si>
    <t>Dr Omprakash Agarwal English High School,Bhiwandi,Thane</t>
  </si>
  <si>
    <t>Bhiwandi,Maharashtra</t>
  </si>
  <si>
    <t>The Scholar's english school &amp; Junior college of commerce and science</t>
  </si>
  <si>
    <t>Datta Meghe College of Engineering,Airoli,Navi Mumbai</t>
  </si>
  <si>
    <t>Autocad,Revit,MS OFFICE,MS project</t>
  </si>
  <si>
    <t>Anish chouhan Architect &amp; Interior designer | BIM Modeler – Architecture &amp; Draftsman/Site Engineer | Dadar,Mumbai | Apr 2024 | Jun 2026 | 2 Years, 2 Months, 29 Days | 2.76
Aashapura buildtech | Jr Site Engineer | Thane,Maharashtra | Feb 2022 | Aug 2023 | 1 Years, 6 Months, 6 Days | 2.16</t>
  </si>
  <si>
    <t>45 month(s)</t>
  </si>
  <si>
    <t>Unique Civil | BIM Intern | Bhiwandi | Sep 2023 | Mar 2024 | 25 Weeks</t>
  </si>
  <si>
    <t>BIM
AUTOCAD
Revit
Tekla Structure
Navisworks</t>
  </si>
  <si>
    <t>P26700298</t>
  </si>
  <si>
    <t>RAJ</t>
  </si>
  <si>
    <t>Aryan Raj</t>
  </si>
  <si>
    <t>argks2016@gmail.com</t>
  </si>
  <si>
    <t>P26700298@student.nicmar.ac.in</t>
  </si>
  <si>
    <t>18-Jan-2002</t>
  </si>
  <si>
    <t>HINDI,ENGLISH</t>
  </si>
  <si>
    <t>READING,TRAVELLING</t>
  </si>
  <si>
    <t>NIRANJAN KUMAR</t>
  </si>
  <si>
    <t>SAVITA DEVI</t>
  </si>
  <si>
    <t>AT HARLA PO JAMUA PS JAMUA</t>
  </si>
  <si>
    <t>Giridih</t>
  </si>
  <si>
    <t>BN SAHA DAV PUBLIC SCHOOL</t>
  </si>
  <si>
    <t>CBSE, GIRIDIH, JHARKHAND</t>
  </si>
  <si>
    <t>2008-Apr</t>
  </si>
  <si>
    <t>NIOS, GIRIDIH, JHARKHAND</t>
  </si>
  <si>
    <t>TEZPUR UNIVERSITY</t>
  </si>
  <si>
    <t>TEZPUR UNIVERSITY,ASSAM</t>
  </si>
  <si>
    <t>AUTOCAD,STAAD PRO ,MS EXCEL ,QGIS,MS PROJECT</t>
  </si>
  <si>
    <t>Om sai interiors private limited | site supervisor | pune | Sep 2025 | Jun 2026 | 0 Years, 9 Months, 9 Days | 2.16</t>
  </si>
  <si>
    <t>PWD | INTERN | TEZPUR | Jun 2024 | Jul 2024 | 4 Weeks
BANARAS LOCOMOTIVE WORKS | INTERN | VARANASI | Jul 2024 | Jul 2024 | 3 Weeks</t>
  </si>
  <si>
    <t>STAAD Pro
GEOGRAPHIC INFORMATION SYSTEMS
MODERN CONSTRUCTION MATERIALS
BRIDGE ENGINEERING
RURAL WATER RESOURCES MANAGEMENT</t>
  </si>
  <si>
    <t>P26700299</t>
  </si>
  <si>
    <t>Arya</t>
  </si>
  <si>
    <t>Vijaysinh</t>
  </si>
  <si>
    <t>Arya Vijaysinh Chavan</t>
  </si>
  <si>
    <t>aryachavan126@gmail.com</t>
  </si>
  <si>
    <t>P26700299@student.nicmar.ac.in</t>
  </si>
  <si>
    <t>17-Aug-2004</t>
  </si>
  <si>
    <t>Exploring new places</t>
  </si>
  <si>
    <t>Vijaysinh Chavan</t>
  </si>
  <si>
    <t>Mrunali Chavan</t>
  </si>
  <si>
    <t>At- Asale, Post- Bhuinj, Tal- Wai, Dist- Satara, Maharashtra 415515</t>
  </si>
  <si>
    <t>Sanjeevan Public School, Panhala</t>
  </si>
  <si>
    <t>Podar International School, Satara</t>
  </si>
  <si>
    <t xml:space="preserve">Bharati Vidyapeeth Deemed University </t>
  </si>
  <si>
    <t>Bharati Vidyapeeth Deemed to be University College of Engineering, Pune</t>
  </si>
  <si>
    <t>Autocad,ms office,ms project,staadpro</t>
  </si>
  <si>
    <t>Ratnaprabha Construction | Traniee Engineer | Wai, Dist- Satara | Jun 2025 | Aug 2025 | 8 Weeks</t>
  </si>
  <si>
    <t>NPTEL- Introduction to Civil Engineering Profession
Synergising Survey Techniques: Total Station, DGPS and Drones  
Mastering Concrete And Quantity Calculations 
Site Engineer Masterclass- Construction Methodology</t>
  </si>
  <si>
    <t>P26700300</t>
  </si>
  <si>
    <t>Hariish</t>
  </si>
  <si>
    <t>Narayn M</t>
  </si>
  <si>
    <t>Hariish Narayn M</t>
  </si>
  <si>
    <t>hariishnarayn@gmail.com</t>
  </si>
  <si>
    <t>P26700300@student.nicmar.ac.in</t>
  </si>
  <si>
    <t>11-Nov-2004</t>
  </si>
  <si>
    <t>tamil,english,hindi</t>
  </si>
  <si>
    <t>music,basketball</t>
  </si>
  <si>
    <t>Manickkam SPS</t>
  </si>
  <si>
    <t>Jaisree Manickkam</t>
  </si>
  <si>
    <t>St.Marys Road, Abhiramapuram
Shree flats</t>
  </si>
  <si>
    <t>Arsha Vidya Mandir</t>
  </si>
  <si>
    <t>CBSE, Chennai , Tamilnadu</t>
  </si>
  <si>
    <t>Chettinad Vidyashram</t>
  </si>
  <si>
    <t>Vellore Institute Of Technology, Chennai, Tamilnadu</t>
  </si>
  <si>
    <t>autocad,staadpro,revit,MS Project</t>
  </si>
  <si>
    <t>Greentech Structural Constructions  | Site engineer Intern | Chennai TAMIL NADU | Jun 2024 | Jun 2024 | 4 Weeks
Confederation of Real Estate Developers' Associations of India (CREDAI) | Intern | Chennai TAMIL NADU | Jun 2025 | Jun 2025 | 4 Weeks</t>
  </si>
  <si>
    <t>Investment risk management
Microsoft Excel</t>
  </si>
  <si>
    <t>P26700301</t>
  </si>
  <si>
    <t xml:space="preserve">Jayesh </t>
  </si>
  <si>
    <t xml:space="preserve">Rajesh </t>
  </si>
  <si>
    <t>Shete</t>
  </si>
  <si>
    <t>Jayesh  Rajesh  Shete</t>
  </si>
  <si>
    <t>jayeshshete1605@gmail.com</t>
  </si>
  <si>
    <t>P26700301@student.nicmar.ac.in</t>
  </si>
  <si>
    <t>16-May-2002</t>
  </si>
  <si>
    <t>Reading,Writing</t>
  </si>
  <si>
    <t>Anita</t>
  </si>
  <si>
    <t>Shetewadi, Deolali Pravara</t>
  </si>
  <si>
    <t>Amit Embrald Park, Flat no. A302, Patil Nagar, Balewadi</t>
  </si>
  <si>
    <t>New English School, Deolali Pravara</t>
  </si>
  <si>
    <t>Shree Chhatrapati Shivaji Junior College</t>
  </si>
  <si>
    <t>Government College Of Engineering and Research, Avasari Khurd, Pune</t>
  </si>
  <si>
    <t>AutoCAD,MS Office, MS Excel,MS Powerpoint,MS Projects</t>
  </si>
  <si>
    <t>Adani Infra (India) Ltd | Assistant Manager &gt; Civil  | Amravati | Jul 2024 | Jul 2026 | 2 Years, 0 Months, 0 Days | 8.16</t>
  </si>
  <si>
    <t>Shree Ganesh Developers | Intern &gt; Site Engineer | Pune | Feb 2023 | May 2023 | 12 Weeks | Campus Internship</t>
  </si>
  <si>
    <t>P26700302</t>
  </si>
  <si>
    <t xml:space="preserve">Sangram </t>
  </si>
  <si>
    <t xml:space="preserve">vijaysinh </t>
  </si>
  <si>
    <t>kshirsagar</t>
  </si>
  <si>
    <t>Sangram  Vijaysinh  Kshirsagar</t>
  </si>
  <si>
    <t>sangramkshirsagar0101@gmail.com</t>
  </si>
  <si>
    <t>P26700302@student.nicmar.ac.in</t>
  </si>
  <si>
    <t>01-Feb-2002</t>
  </si>
  <si>
    <t xml:space="preserve">Leasning music , watching movies ,sports </t>
  </si>
  <si>
    <t>Vijaysinh Kshirsagar</t>
  </si>
  <si>
    <t>Highschool Teacher</t>
  </si>
  <si>
    <t>Manjusha Kshirsagar</t>
  </si>
  <si>
    <t>35,Ramlal Nagar,Majrewadi,Hotagi Road,Solapur,413224</t>
  </si>
  <si>
    <t>Modern Highschool Solapur</t>
  </si>
  <si>
    <t xml:space="preserve">S.E.S. Polytechnic Solapur </t>
  </si>
  <si>
    <t xml:space="preserve">Dr. Babasaheb Ambedkar Technological University </t>
  </si>
  <si>
    <t xml:space="preserve">Nagesh Karajagi Orchid College Of Engineering &amp; Technology </t>
  </si>
  <si>
    <t>07.70</t>
  </si>
  <si>
    <t>AutoCAD,REVIT,msoffice</t>
  </si>
  <si>
    <t>P26700303</t>
  </si>
  <si>
    <t>Ishan</t>
  </si>
  <si>
    <t>Dabholkar</t>
  </si>
  <si>
    <t>Ishan Sandip Dabholkar</t>
  </si>
  <si>
    <t>ishan2722004@gmail.com</t>
  </si>
  <si>
    <t>P26700303@student.nicmar.ac.in</t>
  </si>
  <si>
    <t>27-Feb-2004</t>
  </si>
  <si>
    <t>Piano,Guitar,Music</t>
  </si>
  <si>
    <t>Sandip Dabholkar</t>
  </si>
  <si>
    <t>Stone Crusher Business</t>
  </si>
  <si>
    <t>Priti Dabholkar</t>
  </si>
  <si>
    <t xml:space="preserve">Dabholkar Empire Kherdi
</t>
  </si>
  <si>
    <t>SPM English Medium School</t>
  </si>
  <si>
    <t xml:space="preserve">SSC , Maharashtra </t>
  </si>
  <si>
    <t>DBJ College Chiplun</t>
  </si>
  <si>
    <t>HSC , Maharshtra</t>
  </si>
  <si>
    <t>MIT ADT University</t>
  </si>
  <si>
    <t xml:space="preserve">MIT Adt Soes , Maharashtra </t>
  </si>
  <si>
    <t>AutoCAD,Revit</t>
  </si>
  <si>
    <t>SCON Projects | Intern  | Chakan MIDC , Pune | Jan 2025 | May 2025 | 19 Weeks</t>
  </si>
  <si>
    <t>Construction Project Management
Budgeting and Scheduling Projects</t>
  </si>
  <si>
    <t>P26700304</t>
  </si>
  <si>
    <t>Uttam</t>
  </si>
  <si>
    <t>Phulaware</t>
  </si>
  <si>
    <t>Sujal Uttam Phulaware</t>
  </si>
  <si>
    <t>sujalphulaware.0045@gmail.com</t>
  </si>
  <si>
    <t>P26700304@student.nicmar.ac.in</t>
  </si>
  <si>
    <t>13-Jun-2004</t>
  </si>
  <si>
    <t>English ,Hindi ,Marathi</t>
  </si>
  <si>
    <t>Sports ,Music ,Reading</t>
  </si>
  <si>
    <t>Uttam Phulaware</t>
  </si>
  <si>
    <t>Gauri Phulaware</t>
  </si>
  <si>
    <t>Vrundavan Bungalow, Taluka - Haveli, Undri</t>
  </si>
  <si>
    <t xml:space="preserve">The Bishop's Co - Ed. School </t>
  </si>
  <si>
    <t>Council For The Indian School Certificate Examinations , New Delhi</t>
  </si>
  <si>
    <t xml:space="preserve">MES's Abasaheb Garware College </t>
  </si>
  <si>
    <t>Maharashtra State Board Of Secondary and Higher Secondary Education , Pune</t>
  </si>
  <si>
    <t>MS Excel,MS Project</t>
  </si>
  <si>
    <t>Marimagnum Constructions | Civil Engineering Intern | Pune | Dec 2024 | Jan 2025 | 4 Weeks</t>
  </si>
  <si>
    <t>P26700305</t>
  </si>
  <si>
    <t>NAVEENRAJ</t>
  </si>
  <si>
    <t>Naveenraj P</t>
  </si>
  <si>
    <t>naveenraj2823@gmail.com</t>
  </si>
  <si>
    <t>P26700305@student.nicmar.ac.in</t>
  </si>
  <si>
    <t>23-Nov-2000</t>
  </si>
  <si>
    <t>TAMIL, ENGLISH, HINDI</t>
  </si>
  <si>
    <t>Photography, Listening to music, Editing, Shuttlecock, Cricket</t>
  </si>
  <si>
    <t>PRABHAKARAN</t>
  </si>
  <si>
    <t>MERCHANT</t>
  </si>
  <si>
    <t>SUGUNADEVI</t>
  </si>
  <si>
    <t xml:space="preserve">HOUSE WIFE </t>
  </si>
  <si>
    <t>18/31
SIVA MURUGAN COLONY, DINDIGUL</t>
  </si>
  <si>
    <t>MSP SOLAINADAR MEMORIAL HIGHER SECONDARY SCHOOL</t>
  </si>
  <si>
    <t>STATE BOARD OF TAMILNADU</t>
  </si>
  <si>
    <t xml:space="preserve">ANNA UNIVERSITY </t>
  </si>
  <si>
    <t>SRI KRISHNA COLLEGE OF TECHNOLOGY, COIMBATORE</t>
  </si>
  <si>
    <t>PRIMAVERA,AUTOCADD,3DS MAX,STAAD PRO</t>
  </si>
  <si>
    <t>LARSEN &amp; TOUBRO | PLANNING | CHENNAI | Oct 2022 | Mar 2026 | 3 Years, 5 Months, 20 Days | 8.4</t>
  </si>
  <si>
    <t>41 month(s)</t>
  </si>
  <si>
    <t>AUTOCADD
PRIMAVERA
NPTEL</t>
  </si>
  <si>
    <t>P26700306</t>
  </si>
  <si>
    <t>MEGAVARSHENI</t>
  </si>
  <si>
    <t>Megavarsheni J</t>
  </si>
  <si>
    <t>megavarshenij@gmail.com</t>
  </si>
  <si>
    <t>P26700306@student.nicmar.ac.in</t>
  </si>
  <si>
    <t>English ,Hindi ,Tamil</t>
  </si>
  <si>
    <t>Dancing ,reading ,Badminton</t>
  </si>
  <si>
    <t>Jegannathan A</t>
  </si>
  <si>
    <t>machine operating executive in Ashok Leyland</t>
  </si>
  <si>
    <t>Bharathi K</t>
  </si>
  <si>
    <t xml:space="preserve">Assistant executive engineer in Tamil Nadu water supply and drainage board </t>
  </si>
  <si>
    <t>No.19, D9 Pragati Apartments, Lock Street, Kotturpuram ,
Chennai-600085</t>
  </si>
  <si>
    <t>St.Patrick's High School ICSE</t>
  </si>
  <si>
    <t>Indian Certificate of secondary Education</t>
  </si>
  <si>
    <t xml:space="preserve">St. Patrick's Anglo Indian Higher Secondary School </t>
  </si>
  <si>
    <t>State Board of School Examinations , Tamil Nadu</t>
  </si>
  <si>
    <t>Vellore Institute of Technology, Chennai</t>
  </si>
  <si>
    <t>AutoCAD ,Revit Architecture  ,BIM,CADSRC,Revit Structure,NavisWork</t>
  </si>
  <si>
    <t>CADS Software India Pvt ltd | Test Engineer | Chennai | Sep 2025 | Jul 2026 | 0 Years, 9 Months, 10 Days | 3.30</t>
  </si>
  <si>
    <t>LARSEN &amp; TOUBRO | Internship Trainee | Chennai | Sep 2023 | Oct 2023 | 5 Weeks</t>
  </si>
  <si>
    <t>AutoCAD
BIM (REVIT Structure, REVIT Architecture)
NavisWork</t>
  </si>
  <si>
    <t>P26700307</t>
  </si>
  <si>
    <t>Nikhil</t>
  </si>
  <si>
    <t xml:space="preserve">Prajapati </t>
  </si>
  <si>
    <t xml:space="preserve">Nikhil Prajapati </t>
  </si>
  <si>
    <t>nikhilp3415@gmail.com</t>
  </si>
  <si>
    <t>P26700307@student.nicmar.ac.in</t>
  </si>
  <si>
    <t>20-Oct-2002</t>
  </si>
  <si>
    <t xml:space="preserve">Hindi English </t>
  </si>
  <si>
    <t xml:space="preserve">Music travelling Exploring new places politics history </t>
  </si>
  <si>
    <t xml:space="preserve">Rajesh Prajapati </t>
  </si>
  <si>
    <t>Jyoti Prajapati</t>
  </si>
  <si>
    <t xml:space="preserve">Homemaker </t>
  </si>
  <si>
    <t>Gulab Ganj Khejra road Cantt Guna MP</t>
  </si>
  <si>
    <t>Guna</t>
  </si>
  <si>
    <t>Christ Senior Secondary School</t>
  </si>
  <si>
    <t>CBSE Guna Madhya Pradesh</t>
  </si>
  <si>
    <t xml:space="preserve">New Life Public School </t>
  </si>
  <si>
    <t>MPBSE Guna Madhya Pradesh</t>
  </si>
  <si>
    <t>Rajiv Gandhi Proudyogiki Vishwavidyalaya</t>
  </si>
  <si>
    <t>Madhav Institute of Technology and Science Gwalior Madhya Pradesh</t>
  </si>
  <si>
    <t>MS Office,MS project</t>
  </si>
  <si>
    <t>P26700308</t>
  </si>
  <si>
    <t xml:space="preserve">Vedant </t>
  </si>
  <si>
    <t xml:space="preserve">Vedant Vedant </t>
  </si>
  <si>
    <t>vedantmalikofficial@gmail.com</t>
  </si>
  <si>
    <t>P26700308@student.nicmar.ac.in</t>
  </si>
  <si>
    <t>15-Oct-2004</t>
  </si>
  <si>
    <t xml:space="preserve">Hindi, English  </t>
  </si>
  <si>
    <t xml:space="preserve">Tennis,Movies </t>
  </si>
  <si>
    <t>Rakesh Kumar</t>
  </si>
  <si>
    <t xml:space="preserve">Anita Devi </t>
  </si>
  <si>
    <t>919 Sector 2 Rohtak  (124001) Haryana</t>
  </si>
  <si>
    <t>Rohtak</t>
  </si>
  <si>
    <t>The Little Shri</t>
  </si>
  <si>
    <t>CBSE  Haryana</t>
  </si>
  <si>
    <t xml:space="preserve">SKY HAWK INTERNATIONAL </t>
  </si>
  <si>
    <t>CBSE Delhi</t>
  </si>
  <si>
    <t xml:space="preserve">Manipal University Jaipur </t>
  </si>
  <si>
    <t>MS Office ,Cost X ,MS Project</t>
  </si>
  <si>
    <t>JRR Construction (P) Ltd. | Site Engineer  | Shyok valley, Ladakh | Jan 2026 | May 2026 | 20 Weeks</t>
  </si>
  <si>
    <t>P26700309</t>
  </si>
  <si>
    <t>SHASHIKANT</t>
  </si>
  <si>
    <t>Shashikant Kumar</t>
  </si>
  <si>
    <t>shashikant923400@gmail.com</t>
  </si>
  <si>
    <t>P26700309@student.nicmar.ac.in</t>
  </si>
  <si>
    <t>05-Nov-2003</t>
  </si>
  <si>
    <t xml:space="preserve"> ENGLISH,HINDI,BHOJPURI</t>
  </si>
  <si>
    <t>GARDENNING , ONLINE GAMES ,READING,MUSIC,DANCE,CRICKET,COOKING</t>
  </si>
  <si>
    <t>JAYRAM THAKUR</t>
  </si>
  <si>
    <t>BARBER</t>
  </si>
  <si>
    <t>KANTI DEVI</t>
  </si>
  <si>
    <t>VILLAGE -SAKRAUDHA
POST OFFICE -SHAISTABAD , POLICE STATION - GHOSHI</t>
  </si>
  <si>
    <t>Jehanabad</t>
  </si>
  <si>
    <t>ANNIE BESANT INTERNATIONAL SCHOOL</t>
  </si>
  <si>
    <t>PATNA , BIHAR</t>
  </si>
  <si>
    <t>ORIENTAL COLLEGE , PANTNA CITY</t>
  </si>
  <si>
    <t>BIHAR ENGINEERING UNIVERSITY</t>
  </si>
  <si>
    <t>GOVERNMENT ENGINEERING COLLEGE , NAWADA , BIHAR</t>
  </si>
  <si>
    <t>AUTOCAD , STAADPRO,MS OFFICE,MS Project</t>
  </si>
  <si>
    <t>Desiznideaz | STUDENT | GOVERNMENT ENGINEERING COLLEGE, NAWADA | Dec 2023 | Feb 2024 | 8 Weeks</t>
  </si>
  <si>
    <t>NPTEL SOFT SKILLS
NPTEL PLASTIC WASTE MANAGMENT
AUTOCAD</t>
  </si>
  <si>
    <t>P26700311</t>
  </si>
  <si>
    <t>Laxmikant</t>
  </si>
  <si>
    <t>Mishra</t>
  </si>
  <si>
    <t>Avinash Laxmikant Mishra</t>
  </si>
  <si>
    <t>avinamis54@gmail.com</t>
  </si>
  <si>
    <t>P26700311@student.nicmar.ac.in</t>
  </si>
  <si>
    <t>English,hindi,marathi,Maithli</t>
  </si>
  <si>
    <t xml:space="preserve">PLAYING CRICKET ,READING BOOKS </t>
  </si>
  <si>
    <t>LAXMIKANT MISHRA</t>
  </si>
  <si>
    <t>DRIVER</t>
  </si>
  <si>
    <t>NUTAN DEVI</t>
  </si>
  <si>
    <t xml:space="preserve">K-404 yashwant gaurav apple 2 Funfishta Nalasopara west </t>
  </si>
  <si>
    <t>St. Luke English High School</t>
  </si>
  <si>
    <t>Maharashtra state board of secondary and higher secondary education palghar maharashtra</t>
  </si>
  <si>
    <t>St. Luke's English High School &amp; Junior College of science and commerce</t>
  </si>
  <si>
    <t>viva college of diploma engineering and technology Palghar, Maharashtra</t>
  </si>
  <si>
    <t>Mumbai university</t>
  </si>
  <si>
    <t>Viva Institute of Technology palghar, Maharashtra</t>
  </si>
  <si>
    <t>Autocad ,Revit,Solidworks,Advance excel</t>
  </si>
  <si>
    <t>ICICI HFC stands for ICICI Home Finance Company. | TECHNICAL OFFICER | VIRAR | Jul 2025 | Jul 2026 | 0 Years, 11 Months, 15 Days | 3.84</t>
  </si>
  <si>
    <t>N A CONSTRUCTION PVT LTD | Junior Engineer intern | VIRAR | Jun 2021 | Jul 2021 | 3 Weeks | Campus Internship</t>
  </si>
  <si>
    <t>P26700312</t>
  </si>
  <si>
    <t>Chandana</t>
  </si>
  <si>
    <t>GD</t>
  </si>
  <si>
    <t>Chandana Gd</t>
  </si>
  <si>
    <t>chandugd8@gmail.com</t>
  </si>
  <si>
    <t>P26700312@student.nicmar.ac.in</t>
  </si>
  <si>
    <t>09-Aug-2001</t>
  </si>
  <si>
    <t>Kannada, english, hindi</t>
  </si>
  <si>
    <t>Gardening</t>
  </si>
  <si>
    <t>Dhananjaya GT</t>
  </si>
  <si>
    <t>Assistant Engineer IN BBMP</t>
  </si>
  <si>
    <t>Chaitra S</t>
  </si>
  <si>
    <t>#195 2nd main syndicate bank layout herohalli Bangalore 91</t>
  </si>
  <si>
    <t>The great eastern international public school</t>
  </si>
  <si>
    <t>CBSE Bangalore</t>
  </si>
  <si>
    <t>Vidyaniketan PU College</t>
  </si>
  <si>
    <t>State Board Bangalore</t>
  </si>
  <si>
    <t>Vishvesvaraya technological university</t>
  </si>
  <si>
    <t>Dr Ambedkar Institute of Technology, Bangalore</t>
  </si>
  <si>
    <t>Auto CAD,MS Office, 3DS MAX,REVIT ARCHITECTURE,MS PROJECT</t>
  </si>
  <si>
    <t>Mecadez  Core Technologies Private Limited | project co-ordinator | Bangalore | Sep 2023 | Apr 2025 | 1 Years, 7 Months, 19 Days | 3
Team for you | quality engineer | Bangalore | May 2025 | May 2026 | 1 Years, 0 Months, 28 Days | 3.96</t>
  </si>
  <si>
    <t>Mecadez core technologies private limited | intern | Bengaluru | Sep 2022 | Sep 2022 | 4 Weeks</t>
  </si>
  <si>
    <t>Auto Cad ,Revit Architecture,  3DS Max</t>
  </si>
  <si>
    <t>P26700313</t>
  </si>
  <si>
    <t>Sangeeta</t>
  </si>
  <si>
    <t>Sethy</t>
  </si>
  <si>
    <t>Sangeeta Sethy</t>
  </si>
  <si>
    <t>sangeeta.sethy00@gmail.com</t>
  </si>
  <si>
    <t>P26700313@student.nicmar.ac.in</t>
  </si>
  <si>
    <t>Crafting,Chess</t>
  </si>
  <si>
    <t>Late Laxmidhar Sethy</t>
  </si>
  <si>
    <t>Leena Sethy</t>
  </si>
  <si>
    <t>clerk</t>
  </si>
  <si>
    <t>Mirigimundi, Khaliamenta</t>
  </si>
  <si>
    <t>Saraswati Bidya Mandir, Keonjhargarh</t>
  </si>
  <si>
    <t>Institute Of Higher Secondary Education, ITER, BBSR</t>
  </si>
  <si>
    <t>Biju Patnaik University of Technology, Rourkela</t>
  </si>
  <si>
    <t>Indira Gandhi Institute of Technology (Autonomous), Dhenkanal</t>
  </si>
  <si>
    <t>AUTOCAD,STAADPro,3DS MAX,MS Office</t>
  </si>
  <si>
    <t>Government of Odisha Works Department | Graduate Apprentice Trainee | BBSR, Odisha | Aug 2023 | Aug 2024 | 52 Weeks</t>
  </si>
  <si>
    <t>AutoCAD
STAADPro
3DS MAX</t>
  </si>
  <si>
    <t>P26700314</t>
  </si>
  <si>
    <t xml:space="preserve">Nandini </t>
  </si>
  <si>
    <t xml:space="preserve">Chandekar </t>
  </si>
  <si>
    <t xml:space="preserve">Nandini  Chandekar </t>
  </si>
  <si>
    <t>nandinichandekar216@gmail.com</t>
  </si>
  <si>
    <t>P26700314@student.nicmar.ac.in</t>
  </si>
  <si>
    <t>04-May-2002</t>
  </si>
  <si>
    <t xml:space="preserve">Painting ,Exploring places ,Listening music </t>
  </si>
  <si>
    <t xml:space="preserve">Rakesh </t>
  </si>
  <si>
    <t>Kalpana</t>
  </si>
  <si>
    <t>185/A, Near Nuri Majid, Azad Bunkar Colony Ashok Nagar Nagpur</t>
  </si>
  <si>
    <t>Mahatma Gandhi Centennial Sindhu High School &amp; Junior College</t>
  </si>
  <si>
    <t>Secondary and higher secondary education, pune</t>
  </si>
  <si>
    <t>G. H. Raisoni College of Engineering</t>
  </si>
  <si>
    <t xml:space="preserve">Government polytechnic, Nagpur </t>
  </si>
  <si>
    <t xml:space="preserve">Jspm’ rajarshi shahu college of engineering </t>
  </si>
  <si>
    <t>Autocad,MSP</t>
  </si>
  <si>
    <t xml:space="preserve">Know how on site learning </t>
  </si>
  <si>
    <t>P26700315</t>
  </si>
  <si>
    <t>Mohin</t>
  </si>
  <si>
    <t>Nagendra</t>
  </si>
  <si>
    <t>Parab</t>
  </si>
  <si>
    <t>Mohin Nagendra Parab</t>
  </si>
  <si>
    <t>mohinparab@gmail.com</t>
  </si>
  <si>
    <t>P26700315@student.nicmar.ac.in</t>
  </si>
  <si>
    <t>04-Oct-2002</t>
  </si>
  <si>
    <t>Tavelling,Roadtrips,Driving</t>
  </si>
  <si>
    <t>Nagendra Shamsundar Parab</t>
  </si>
  <si>
    <t>Sukhada Nagendra Parab</t>
  </si>
  <si>
    <t>332, Shyamsundar, Mayekarwadi, At post Pandur, Tal Kudal, Dist Sindhudurg</t>
  </si>
  <si>
    <t>Shivaji English School Pandur titha</t>
  </si>
  <si>
    <t>Dadasaheb Tirodkar Junior College, Pandur</t>
  </si>
  <si>
    <t>Pimpri Chinchwad College of Engineering, Pune</t>
  </si>
  <si>
    <t>MS Office,AutoCAD,MS Project</t>
  </si>
  <si>
    <t>Mangalmurti Sthapatya | Site Supervisor | Sindhudurg, Maharashtra | Jun 2024 | Jul 2024 | 4 Weeks</t>
  </si>
  <si>
    <t>P26700316</t>
  </si>
  <si>
    <t>V</t>
  </si>
  <si>
    <t>V S Shreyas</t>
  </si>
  <si>
    <t>vsshreyas047@gmail.com</t>
  </si>
  <si>
    <t>P26700316@student.nicmar.ac.in</t>
  </si>
  <si>
    <t>cricket,badminton,music,trekking,travelling,geopolitics</t>
  </si>
  <si>
    <t>V M SRINIVASA REDDY</t>
  </si>
  <si>
    <t>SUJATHA R</t>
  </si>
  <si>
    <t>#392, 28th cross, 21st main, Judicial Layout Yelahanka, Bengaluru</t>
  </si>
  <si>
    <t>Sarvodaya National Public School</t>
  </si>
  <si>
    <t>Indian Certificate of Secondary Education , Bengaluru</t>
  </si>
  <si>
    <t xml:space="preserve">Sri Chaitanya Techno School </t>
  </si>
  <si>
    <t>Central Board of Secondary Education, Bengaluru</t>
  </si>
  <si>
    <t>visvesvaraya technological university</t>
  </si>
  <si>
    <t>Sir M. Visvesvaraya Institute of Technology</t>
  </si>
  <si>
    <t>Autocad,sketchup,vray,microsoft office,QGIS,ms project</t>
  </si>
  <si>
    <t>Bangalore Water Supply and Sewerage Board | Student intern | Sewage treatment plant, Yelahanka | Jan 2026 | May 2026 | 13 Weeks</t>
  </si>
  <si>
    <t>P26700317</t>
  </si>
  <si>
    <t>Sudam</t>
  </si>
  <si>
    <t>Gunjal</t>
  </si>
  <si>
    <t>Yash Sudam Gunjal</t>
  </si>
  <si>
    <t>gunjaly837@gmail.com</t>
  </si>
  <si>
    <t>P26700317@student.nicmar.ac.in</t>
  </si>
  <si>
    <t>Reading, Music, Travelling</t>
  </si>
  <si>
    <t>Sudam Dhondiram Gunjal</t>
  </si>
  <si>
    <t>Ashwini Sudam Gunjal</t>
  </si>
  <si>
    <t xml:space="preserve"> Phathardi Phata Wasan Nagar Oscar Plaza Falt No 104 Nashik</t>
  </si>
  <si>
    <t>ST. Francis High School</t>
  </si>
  <si>
    <t xml:space="preserve">Maharashtra State Board Of Secondary And Higher Secondary Education, Pune </t>
  </si>
  <si>
    <t>Guru Gobind Singh Polytechnic Collage Of Engineering</t>
  </si>
  <si>
    <t xml:space="preserve">Gokhale Education Society R. H Sapat Collage Of Engineering </t>
  </si>
  <si>
    <t>AutoCad, MS Project,Excel</t>
  </si>
  <si>
    <t>P26700318</t>
  </si>
  <si>
    <t>MARISARLA</t>
  </si>
  <si>
    <t>MOHITH</t>
  </si>
  <si>
    <t>NAIDU</t>
  </si>
  <si>
    <t>Marisarla Mohith Naidu</t>
  </si>
  <si>
    <t>mohithmarisarla@gmail.com</t>
  </si>
  <si>
    <t>P26700318@student.nicmar.ac.in</t>
  </si>
  <si>
    <t>07-Jun-2003</t>
  </si>
  <si>
    <t>TELUGU,ENGLISH,HINDI</t>
  </si>
  <si>
    <t>PLAYING GAMES,MOVIES,READING STORIES</t>
  </si>
  <si>
    <t>MARISARLA RAVI KUMAR</t>
  </si>
  <si>
    <t xml:space="preserve">MARISARLA LALITA KUMARI </t>
  </si>
  <si>
    <t>NO</t>
  </si>
  <si>
    <t>House No: 1-30 Main Road, Near Ramalayam, Chittapudivalasa.</t>
  </si>
  <si>
    <t>Manyam</t>
  </si>
  <si>
    <t>FLAT NO 115 SVS ROYAL PARADISE, MADHURAWADA</t>
  </si>
  <si>
    <t>Sri Chaitanya School</t>
  </si>
  <si>
    <t>Andhra pradesh</t>
  </si>
  <si>
    <t>Jawaharlal Nehru Technological University - Gurajada Vizianagaram</t>
  </si>
  <si>
    <t>Raghu Engineering College</t>
  </si>
  <si>
    <t>AutoCad,Revit,Etabs</t>
  </si>
  <si>
    <t>D.E.C Infrastructure &amp; Projects (India) Private Limited | Graduate Engineer Trainee | Chennai | Jun 2025 | May 2026 | 0 Years, 11 Months, 30 Days | 2.4</t>
  </si>
  <si>
    <t>RAJANA INFRA LLP | Intern | VISAKHAPATNAM | Dec 2024 | Mar 2025 | 12 Weeks
Navayuga Engineering Company Ltd. | Intern | Kalyan | Jun 2024 | Jul 2024 | 6 Weeks</t>
  </si>
  <si>
    <t>P26700319</t>
  </si>
  <si>
    <t>Ved</t>
  </si>
  <si>
    <t>Umredkar</t>
  </si>
  <si>
    <t>Ved Purushottam Umredkar</t>
  </si>
  <si>
    <t>vedumredkar@gmail.com</t>
  </si>
  <si>
    <t>P26700319@student.nicmar.ac.in</t>
  </si>
  <si>
    <t>25-Dec-2004</t>
  </si>
  <si>
    <t>Gym Workout,Swimming</t>
  </si>
  <si>
    <t>Purushottam Umredkar</t>
  </si>
  <si>
    <t>Private Worker</t>
  </si>
  <si>
    <t>Sonali Umredkar</t>
  </si>
  <si>
    <t>57,Gorle Layout,Jaitala Road,Nagpur</t>
  </si>
  <si>
    <t>Saraswati Vidyalaya School</t>
  </si>
  <si>
    <t>Maharashtra State Board Of Secondary &amp; Higher Secondary Education,Pune</t>
  </si>
  <si>
    <t xml:space="preserve">Hadas High School &amp; Junior College </t>
  </si>
  <si>
    <t>G H Raisoni University</t>
  </si>
  <si>
    <t>G H Raisoni College Of Engineering &amp; Management Nagpur</t>
  </si>
  <si>
    <t>AutoCAD,Revit,Staad Pro,Tekla Tedds,Forte Web</t>
  </si>
  <si>
    <t>FAECOM Engineering Pvt.Ltd | Building  Designer | Nagpur | Dec 2025 | Jun 2026 | 25 Weeks</t>
  </si>
  <si>
    <t>Auto CAD
REVIT</t>
  </si>
  <si>
    <t>P26700320</t>
  </si>
  <si>
    <t>Rutik</t>
  </si>
  <si>
    <t>Banubakode</t>
  </si>
  <si>
    <t>Rutik Ramesh Banubakode</t>
  </si>
  <si>
    <t>rutikbakode6287@gmail.com</t>
  </si>
  <si>
    <t>P26700320@student.nicmar.ac.in</t>
  </si>
  <si>
    <t>04-Apr-2002</t>
  </si>
  <si>
    <t>Marathi, Hindi,english</t>
  </si>
  <si>
    <t>Fitness,Birding,Sketching</t>
  </si>
  <si>
    <t>Labour</t>
  </si>
  <si>
    <t>Sangita</t>
  </si>
  <si>
    <t>Parvati Nagar No.1 Akoli Road</t>
  </si>
  <si>
    <t>Takhatmal English High School and Junior College</t>
  </si>
  <si>
    <t>MSBSHSE, Pune, Maharashtra</t>
  </si>
  <si>
    <t>VYWS Polytechnic, Badnera, Amravati, Maharashtra</t>
  </si>
  <si>
    <t>Sant Gadge Baba Amravati University</t>
  </si>
  <si>
    <t>Prof Ram Meghe College of Engineering &amp; Management, Badnera, Amravati</t>
  </si>
  <si>
    <t>Autocad,Bim,Sketchup</t>
  </si>
  <si>
    <t>SHREE BALAJI ARCHI.CO.IFRA | Site Execution Engineer | Amravati | May 2024 | Nov 2024 | 0 Years, 6 Months, 0 Days</t>
  </si>
  <si>
    <t>P26700321</t>
  </si>
  <si>
    <t>Sushilkumar</t>
  </si>
  <si>
    <t>Sushilkumar Babasaheb Jadhav</t>
  </si>
  <si>
    <t>sushilkumarjadhav2001@gmail.com</t>
  </si>
  <si>
    <t>P26700321@student.nicmar.ac.in</t>
  </si>
  <si>
    <t>27-Oct-2001</t>
  </si>
  <si>
    <t>Kannada, English, Hindi</t>
  </si>
  <si>
    <t>playing football, cricket, carrom , reading books ,learn new skills</t>
  </si>
  <si>
    <t>Babasaheb Ganapati Jadhav</t>
  </si>
  <si>
    <t>Vijayalaxmi Bababsaheb Jadhav</t>
  </si>
  <si>
    <t>Kakhanadaki , Tq: Babaleswar, Dist</t>
  </si>
  <si>
    <t>ACT Sharada Public School</t>
  </si>
  <si>
    <t>CBSE, Vijayapura</t>
  </si>
  <si>
    <t>RKM PU College</t>
  </si>
  <si>
    <t>State Syllabus, Vijayapura</t>
  </si>
  <si>
    <t>KLE TECHNOLOGICAL UNIVERSITY, HUBBALLI</t>
  </si>
  <si>
    <t>KLE Dr. MSSCET, BELAGAVI</t>
  </si>
  <si>
    <t>AutoCAD,MS PROJECTS ,REVIT ARCHITECTURE-LOD 300,REVIT STRUCTURE-LOD 300, CIVIL 3D- LOD 300,REVIT MEP-LOD 300,NAVISWORKS - BIM COORDINATION - LOD 350,SKETCHUP,MS OFFICE,LUMION</t>
  </si>
  <si>
    <t>CADD Center | BIM Intern / BIM Trainee` | Bangalore | Sep 2025 | Jun 2026 | 40 Weeks | Campus Internship
BMRCL &amp; PMPL | Student Inten | Bangalore | Feb 2025 | Apr 2025 | 8 Weeks | Campus Internship
root.inc | Student Inten | Belagavi | May 2024 | Jul 2024 | 10 Weeks | Campus Internship
Academor | Student Inten | Belagavi | Apr 2023 | May 2023 | 8 Weeks | Campus Internship</t>
  </si>
  <si>
    <t>CADD Clash, Model Making</t>
  </si>
  <si>
    <t>P26700322</t>
  </si>
  <si>
    <t>Nevin</t>
  </si>
  <si>
    <t>Nevin Reji</t>
  </si>
  <si>
    <t>nevinreji26@gmail.com</t>
  </si>
  <si>
    <t>P26700322@student.nicmar.ac.in</t>
  </si>
  <si>
    <t>26-May-2001</t>
  </si>
  <si>
    <t xml:space="preserve">English,Hindi,malayalam </t>
  </si>
  <si>
    <t xml:space="preserve">Reading,Travelling ,Photography </t>
  </si>
  <si>
    <t xml:space="preserve">School Teacher </t>
  </si>
  <si>
    <t>Annakutty PJ</t>
  </si>
  <si>
    <t>School Teacher</t>
  </si>
  <si>
    <t>Elanjimattathil, Koilery, Payyampally P.O</t>
  </si>
  <si>
    <t>Wayanad</t>
  </si>
  <si>
    <t>Elanjimattathil, Koilery, Payyampally P.O, Wayanad, Kerala</t>
  </si>
  <si>
    <t>SCHSS Payyampally</t>
  </si>
  <si>
    <t>SHHSS Dwaraka</t>
  </si>
  <si>
    <t>Rajiv Gandhi Institute of Technology, Kottayam</t>
  </si>
  <si>
    <t>Kerakoll India Pvt. Ltd. | Engineer - Technical Services, Kerala &amp; Tamil Nadu | Kerala &amp; Tamil Nadu | Aug 2023 | Jun 2026 | 2 Years, 10 Months, 23 Days | 7.43</t>
  </si>
  <si>
    <t>P26700323</t>
  </si>
  <si>
    <t>Rajendra</t>
  </si>
  <si>
    <t>Vaibhav Rajendra Rajput</t>
  </si>
  <si>
    <t>vaibhavr257@gmail.com</t>
  </si>
  <si>
    <t>P26700323@student.nicmar.ac.in</t>
  </si>
  <si>
    <t>28-Apr-2004</t>
  </si>
  <si>
    <t>HINDI,MARATHI,ENGLISH</t>
  </si>
  <si>
    <t xml:space="preserve">Fitness and gym training traveling play cricket chess ,music </t>
  </si>
  <si>
    <t>RAJENDRA</t>
  </si>
  <si>
    <t>YOGITA</t>
  </si>
  <si>
    <t>Alankar housing society
plot no 30</t>
  </si>
  <si>
    <t>alankar housing society
plot no 30</t>
  </si>
  <si>
    <t>WONDER GARTEN SCHOOL</t>
  </si>
  <si>
    <t>G.P. Patil College, Kolgaon, Dist. Jalgaon 2021 – 2022</t>
  </si>
  <si>
    <t>Dr. Babasaheb Ambedkar Marathwada University</t>
  </si>
  <si>
    <t>GOVERNMENT COLLEGE OF ENGINEERING, Aurangabad</t>
  </si>
  <si>
    <t>AUTOCAD,MSP,STAAD PRO,MS OFFICE</t>
  </si>
  <si>
    <t>Public work department  | Site Engineering Intern – PWD | Chatrapati Sambhaji nagar pwd department  | Jun 2026 | Jul 2026 | 4 Weeks</t>
  </si>
  <si>
    <t>P26700324</t>
  </si>
  <si>
    <t>MAURYA</t>
  </si>
  <si>
    <t>POCHIMIREDDY</t>
  </si>
  <si>
    <t>Vivek Maurya Pochimireddy</t>
  </si>
  <si>
    <t>vivekmaurya.p@gmail.com</t>
  </si>
  <si>
    <t>P26700324@student.nicmar.ac.in</t>
  </si>
  <si>
    <t>15-Oct-2003</t>
  </si>
  <si>
    <t>RUNNING</t>
  </si>
  <si>
    <t>POCHIMIREDDY CHAKRADHARA REDDY</t>
  </si>
  <si>
    <t>POCHIMIREDDY SOWJANYA</t>
  </si>
  <si>
    <t>11-1-102, 2ndd cross, Aravindha Nagar, Near Paritala Ravi House, Anantapur, Andhra Pradesh</t>
  </si>
  <si>
    <t>AFFLATUS EM SCHOOL</t>
  </si>
  <si>
    <t>Board of Secondary Education ANDHRA PRADESH, INDIA</t>
  </si>
  <si>
    <t>NARAYANA JUNIOR COLLEGE Khaja Nagar, ANANTAPUR</t>
  </si>
  <si>
    <t>Board of Intermediate Education ANDHRA PRADESH, INDIA</t>
  </si>
  <si>
    <t>JAWAHARLAL NEHRU TECHNOLOGICAL UNIVERSITY ANANTAPUR</t>
  </si>
  <si>
    <t>JAWAHARLAL NEHRU TECHNOLOGICAL UNIVERSITY ANANTAPUR COLLEGE OF ENGINEERING (AUTONOMOUS)</t>
  </si>
  <si>
    <t>AutoCAD,Revit,StaadPro</t>
  </si>
  <si>
    <t>BDR Constructions | Site Engineer | Anantapur | Dec 2025 | Mar 2026 | 16 Weeks</t>
  </si>
  <si>
    <t>Revit
Staadpro</t>
  </si>
  <si>
    <t>P26700325</t>
  </si>
  <si>
    <t>Sanika</t>
  </si>
  <si>
    <t>Abhijit</t>
  </si>
  <si>
    <t>Kanhere</t>
  </si>
  <si>
    <t>Sanika Abhijit Kanhere</t>
  </si>
  <si>
    <t>sanikakanhere01@gmail.com</t>
  </si>
  <si>
    <t>P26700325@student.nicmar.ac.in</t>
  </si>
  <si>
    <t>29-Oct-2001</t>
  </si>
  <si>
    <t xml:space="preserve">English,Hindi ,Marathi </t>
  </si>
  <si>
    <t>Painting, Sketching, Music, Photography</t>
  </si>
  <si>
    <t>Abhijit Vasudeo Kanhere</t>
  </si>
  <si>
    <t>Dipti Abhijit Kanhere</t>
  </si>
  <si>
    <t>95, Shaniwar Peth, Satara</t>
  </si>
  <si>
    <t xml:space="preserve">Gurukul Secondary School, Satara </t>
  </si>
  <si>
    <t>Yashwantrao Chavan Institute of Science, Satara</t>
  </si>
  <si>
    <t>Marathwada Mitra Mandal's College Of Architecture, Pune</t>
  </si>
  <si>
    <t>AutoCad, SketchUp, Lumion,Revit,D5,Enscape,Ms Office</t>
  </si>
  <si>
    <t>Naav Studio | Junior Architect | Hyderabad | Jul 2025 | Jun 2026 | 0 Years, 11 Months, 2 Days | 2.64</t>
  </si>
  <si>
    <t>Environ Planners | Architectural Intern | Nashik | Jun 2024 | Oct 2024 | 17 Weeks</t>
  </si>
  <si>
    <t>P26700326</t>
  </si>
  <si>
    <t>Akshay Kumar</t>
  </si>
  <si>
    <t>krakshay99@gmail.com</t>
  </si>
  <si>
    <t>P26700326@student.nicmar.ac.in</t>
  </si>
  <si>
    <t>25-Feb-1999</t>
  </si>
  <si>
    <t>Travelling,Physical Training,Cooking</t>
  </si>
  <si>
    <t>Kanhaiya Prasad Diwakar</t>
  </si>
  <si>
    <t>Anita Kumari</t>
  </si>
  <si>
    <t>Sahu Pokhar Lane, Kedar Nath Road, Near Radha Krishna Mandir, Mahammadpur Kazi</t>
  </si>
  <si>
    <t>Muzaffarpur</t>
  </si>
  <si>
    <t>St. Xavier's Jr/Sr School Ramna Muzaffarpur Bihar</t>
  </si>
  <si>
    <t>C.B.S.E</t>
  </si>
  <si>
    <t>RPS Public School Jhapha Muzaffarpur Bihar</t>
  </si>
  <si>
    <t>Biju Patnaik University Of Technology, Odisha</t>
  </si>
  <si>
    <t>Orissa Engineering College</t>
  </si>
  <si>
    <t>MS Office, MS Projects,Primavera</t>
  </si>
  <si>
    <t>Imperial Technical Services | Sr. Engineer | Mumbai | Apr 2023 | Feb 2025 | 1 Years, 9 Months, 20 Days | 3.6
MKSS Infra Engicon Pvt. Ltd. | Site Engineer | Muzaffarpur | Apr 2022 | Nov 2022 | 0 Years, 6 Months, 29 Days | 2.4</t>
  </si>
  <si>
    <t>East Cost Railway | Trainee Engineer | Koraput | May 2018 | Jun 2018 | 4 Weeks
Kalthia Engineering And Construction Ltd. | Trainee Engineer | Nanded | Dec 2018 | Jan 2019 | 4 Weeks</t>
  </si>
  <si>
    <t>Advanced Diploma in Structural Design &amp; Analysis
GATE</t>
  </si>
  <si>
    <t>P26700327</t>
  </si>
  <si>
    <t>Gazal</t>
  </si>
  <si>
    <t>Gazal Gupta</t>
  </si>
  <si>
    <t>gazal6122@gmail.com</t>
  </si>
  <si>
    <t>P26700327@student.nicmar.ac.in</t>
  </si>
  <si>
    <t>06-Dec-2002</t>
  </si>
  <si>
    <t>Travelling,Art, Dancing</t>
  </si>
  <si>
    <t>Girdhari Lal Gupta</t>
  </si>
  <si>
    <t>Electrical Consultant - NWR Railway</t>
  </si>
  <si>
    <t>Sarika Singhal</t>
  </si>
  <si>
    <t>Principal - Govt. School, Jaipur</t>
  </si>
  <si>
    <t>B-106, Anukampa Residency, Shanti Nagar, Durgapura, Jaipur, Rajasthan, 302018</t>
  </si>
  <si>
    <t>Jaipur</t>
  </si>
  <si>
    <t>Rukmani Birla Modern High School</t>
  </si>
  <si>
    <t>CBSE, Jaipur</t>
  </si>
  <si>
    <t>Visveswaraiah Technological University</t>
  </si>
  <si>
    <t>RV College of Architecture, Karnataka</t>
  </si>
  <si>
    <t>Adobe Suite, AutoCad, Revit,Sketchup, D5, Lumion,MS Office</t>
  </si>
  <si>
    <t>MAITHEL &amp; ASSOCIATES ARCHITECTS | Intern Architect | Jaipur | Dec 2024 | Apr 2025 | 19 Weeks</t>
  </si>
  <si>
    <t>P26700328</t>
  </si>
  <si>
    <t>Manjiri</t>
  </si>
  <si>
    <t>Haridas</t>
  </si>
  <si>
    <t>Khule</t>
  </si>
  <si>
    <t>Manjiri Haridas Khule</t>
  </si>
  <si>
    <t>khulemanjiri1@gmail.com</t>
  </si>
  <si>
    <t>P26700328@student.nicmar.ac.in</t>
  </si>
  <si>
    <t>30-Jun-2003</t>
  </si>
  <si>
    <t>MARATHI, HINDI,ENGLISH</t>
  </si>
  <si>
    <t>Singing,Drawing</t>
  </si>
  <si>
    <t>Pt-33 Yadav Layout Kranti Colony Saturna Amravati - 444607</t>
  </si>
  <si>
    <t>Ranpise Apartment Mhalunge Pune</t>
  </si>
  <si>
    <t>School Of Scholars Amravati</t>
  </si>
  <si>
    <t>Central Board Of Secondary Education Maharashtra</t>
  </si>
  <si>
    <t>Government Polytechnic Amravati</t>
  </si>
  <si>
    <t>World Peace University</t>
  </si>
  <si>
    <t>MIT World Peace University Pune</t>
  </si>
  <si>
    <t>AutoCAD,MS Office, MS Project,STAAD.Pro,ETABS</t>
  </si>
  <si>
    <t xml:space="preserve"> Abitkar Consulting Engineers Pvt Ltd | Trainee | Pune | Jan 2025 | Apr 2025 | 12 Weeks</t>
  </si>
  <si>
    <t xml:space="preserve">Konkan rail academy </t>
  </si>
  <si>
    <t>P26700329</t>
  </si>
  <si>
    <t>BAIRI</t>
  </si>
  <si>
    <t>UDAY</t>
  </si>
  <si>
    <t>KIRAN</t>
  </si>
  <si>
    <t>Bairi Uday Kiran</t>
  </si>
  <si>
    <t>P26700329@student.nicmar.ac.in</t>
  </si>
  <si>
    <t>23-Jan-2002</t>
  </si>
  <si>
    <t>Reading news,Playing cricket</t>
  </si>
  <si>
    <t>BAIRI APPANNA</t>
  </si>
  <si>
    <t>C.R.P.F</t>
  </si>
  <si>
    <t>BAIRI SRIDEVI</t>
  </si>
  <si>
    <t>KOTTAPETA VEEDHI,SARAVAKOTA,PO:SARAVAKOTA</t>
  </si>
  <si>
    <t>RAVINDRA BHARATHI SCHOOL</t>
  </si>
  <si>
    <t>SRI CHAITANYA JUNIOR COLLEGE</t>
  </si>
  <si>
    <t>BOARD OF INTERMEDIATE EDUCATION</t>
  </si>
  <si>
    <t>ANDHRA UNIVERSITY</t>
  </si>
  <si>
    <t>ANIL NEERUKONDA INSTITUTE OF TECHNOLOGY AND SCIENCES</t>
  </si>
  <si>
    <t>AutoCAD,REVIT,STAAD PRO</t>
  </si>
  <si>
    <t>Sri.Pasunuri Venkat Reddy | Junior Site Engineer | Hyderabad | May 2023 | May 2023 | 2 Weeks</t>
  </si>
  <si>
    <t>Introduction to Civil Engineering
 International English Language Testing System
German language
AutoCAD
Introduction to MS Excel</t>
  </si>
  <si>
    <t>P26700330</t>
  </si>
  <si>
    <t>Kawade</t>
  </si>
  <si>
    <t>Mansi</t>
  </si>
  <si>
    <t>Kawade Mansi Rajendra</t>
  </si>
  <si>
    <t>mansikwade05@gmail.com</t>
  </si>
  <si>
    <t>P26700330@student.nicmar.ac.in</t>
  </si>
  <si>
    <t>15-Jan-2004</t>
  </si>
  <si>
    <t>Marathi,hindi,English,French</t>
  </si>
  <si>
    <t>non fiction book,Football</t>
  </si>
  <si>
    <t>Real estate</t>
  </si>
  <si>
    <t>Chhaya</t>
  </si>
  <si>
    <t>104, first floor, Mauli apt, Plot: 122, Sec 25, Ulwe, Navi mumbai, Raigad.</t>
  </si>
  <si>
    <t>St. Xaviers high school &amp; jr college.</t>
  </si>
  <si>
    <t>Maharastra state board of secondary and higher secondary education.</t>
  </si>
  <si>
    <t xml:space="preserve">MIT Academy of engineering. </t>
  </si>
  <si>
    <t>MSP,Autocad,Revit ,excel</t>
  </si>
  <si>
    <t>Adharshila Consultancy | Assistant design engineer  | Navi mumbai | Sep 2025 | Jun 2026 | 42 Weeks</t>
  </si>
  <si>
    <t>Global certification in Project Management .
Global certification in Revit Architecture.</t>
  </si>
  <si>
    <t>P26700331</t>
  </si>
  <si>
    <t>ANDE</t>
  </si>
  <si>
    <t>TANMAY</t>
  </si>
  <si>
    <t>DAMODAR</t>
  </si>
  <si>
    <t>Ande Tanmay Damodar</t>
  </si>
  <si>
    <t>tanmayande002@gmail.com</t>
  </si>
  <si>
    <t>P26700331@student.nicmar.ac.in</t>
  </si>
  <si>
    <t>22-Jun-2001</t>
  </si>
  <si>
    <t>TRAVELLING AND EXPLORING NEW PLACES ,PHOTOGRAPHY,READING ,FITNESSS AND GYM,SPORTS AND OUTDOORS ACTIVITY,VOLUNTEERING AND COMMUNITY ACTIVITIES</t>
  </si>
  <si>
    <t>DAMODAR ANDE</t>
  </si>
  <si>
    <t>RANJANA ANDE</t>
  </si>
  <si>
    <t>VIJAYNAGAR TEMBURKHEDA ROAD ,WARUD</t>
  </si>
  <si>
    <t xml:space="preserve">NEW ORABGE CITY CONVENT </t>
  </si>
  <si>
    <t>CBSE BOARD , WARUD , MAHARASHTRA</t>
  </si>
  <si>
    <t xml:space="preserve">TAYWADE JUNIOR COLLEGE </t>
  </si>
  <si>
    <t xml:space="preserve">MAHARASHTRA STATE BOARD OF SECONDAR AND HIGHER SECONDARY EDUCATION, KORADI, MAHARASHTRA  </t>
  </si>
  <si>
    <t>SINHGAD COLLEGE OF ENGINEERING, PUNE, MAHARASHTRA</t>
  </si>
  <si>
    <t>MS OFFICE,MS PROJECT</t>
  </si>
  <si>
    <t>P26700332</t>
  </si>
  <si>
    <t>Chaitrashree</t>
  </si>
  <si>
    <t>Chaitrashree R</t>
  </si>
  <si>
    <t>chaitrashree.raghu@gmail.com</t>
  </si>
  <si>
    <t>P26700332@student.nicmar.ac.in</t>
  </si>
  <si>
    <t>10-Aug-2001</t>
  </si>
  <si>
    <t>Music,Photography,Reading,Badmition</t>
  </si>
  <si>
    <t>L G Raghu</t>
  </si>
  <si>
    <t xml:space="preserve">Own Business </t>
  </si>
  <si>
    <t xml:space="preserve">Manjula Raghu </t>
  </si>
  <si>
    <t>40/1 MIG, 6th main, 1st stage, KHB Colony, Basaveshwaranagar, Bengaluru - 560079</t>
  </si>
  <si>
    <t>National Public School, Yeshwanthpur</t>
  </si>
  <si>
    <t xml:space="preserve">Deeksha Center for Learning PU College, Kanakpura road </t>
  </si>
  <si>
    <t>Department of Pre-University Education, Bengaluru, Karnataka</t>
  </si>
  <si>
    <t>Visvesvaraya Technological University, Belagavi (VTU)</t>
  </si>
  <si>
    <t>M. S. Ramaiah Institute of Technology, School of Architecture, Bengaluru, Karnataka</t>
  </si>
  <si>
    <t>MS Project,AutoCAD,Sketchup,Revit,Enscape,Adobe Photoshop,MS Excel,MS Power Point,MS Word,Canva</t>
  </si>
  <si>
    <t>Studio GSA | Architect | Bengaluru | Sep 2024 | Sep 2025 | 1 Years, 0 Months, 13 Days | 3</t>
  </si>
  <si>
    <t>Open to Sky Architects | Architectural Intern  | Bengaluru | Jan 2024 | May 2024 | 18 Weeks</t>
  </si>
  <si>
    <t>3D Interior and Exterior design</t>
  </si>
  <si>
    <t>P26700333</t>
  </si>
  <si>
    <t>Janardhan</t>
  </si>
  <si>
    <t>Rasal</t>
  </si>
  <si>
    <t>Yash Janardhan Rasal</t>
  </si>
  <si>
    <t>yashrasal688@gmail.com</t>
  </si>
  <si>
    <t>P26700333@student.nicmar.ac.in</t>
  </si>
  <si>
    <t>09-Feb-2002</t>
  </si>
  <si>
    <t>Reading,Music</t>
  </si>
  <si>
    <t>Janardhan Gangaram Rasal</t>
  </si>
  <si>
    <t>Nalini Janardhan Rasal</t>
  </si>
  <si>
    <t>At: Anjrun; Dist: Raigad: Tal: Khalapur</t>
  </si>
  <si>
    <t>Shishu Mandir Khopoli</t>
  </si>
  <si>
    <t>Maharashtra State Board of Secondary and higher secondary education</t>
  </si>
  <si>
    <t>Janata Vidyalaya khopoli</t>
  </si>
  <si>
    <t xml:space="preserve">Maharashtra State board of secondary and higher secondary Education </t>
  </si>
  <si>
    <t>MSBTE</t>
  </si>
  <si>
    <t>Pillai HOC College of Engineering and Technology</t>
  </si>
  <si>
    <t>UTPNN GREENTECH PVT LTD | Graduate Engineer Trainee | Kamothe, Navi Mumbai | Sep 2024 | Jun 2025 | 0 Years, 9 Months, 19 Days | 4.75
Mauna Kea Pvt Ltd (Muscovite Group) | Planning Engineer | Kalyan, Maharashtra | Sep 2025 | May 2026 | 0 Years, 7 Months, 15 Days | 3.24</t>
  </si>
  <si>
    <t>P26700334</t>
  </si>
  <si>
    <t>Karan</t>
  </si>
  <si>
    <t>Karan Ravindra Sonawane</t>
  </si>
  <si>
    <t>kksnwn39@gmail.com</t>
  </si>
  <si>
    <t>P26700334@student.nicmar.ac.in</t>
  </si>
  <si>
    <t>10-Jul-2002</t>
  </si>
  <si>
    <t>travelling,chess,movies&amp;series,Reading</t>
  </si>
  <si>
    <t>Bebi</t>
  </si>
  <si>
    <t>Shivdham apartment,Nimkhedi Shiwar, Jalgaon,</t>
  </si>
  <si>
    <t>SHivdham apartment,Nimkhedi Shiwar, Jalgaon,</t>
  </si>
  <si>
    <t>Raosaheb Rupchand vidyalaya</t>
  </si>
  <si>
    <t>Maharashtra State Board, Jalgaon</t>
  </si>
  <si>
    <t>Sinhgad College of Engineering Pune</t>
  </si>
  <si>
    <t>Autocad,MS project,Excel</t>
  </si>
  <si>
    <t>Shree balaji Infrastructure | Site Engineer Intern | Jalgaon | Aug 2024 | Jan 2025 | 26 Weeks</t>
  </si>
  <si>
    <t>P26700335</t>
  </si>
  <si>
    <t>Deshmukh</t>
  </si>
  <si>
    <t>Sarth</t>
  </si>
  <si>
    <t>Vijayrao</t>
  </si>
  <si>
    <t>Deshmukh Sarth Vijayrao</t>
  </si>
  <si>
    <t>sarthdeshmukh1846@gmail.com</t>
  </si>
  <si>
    <t>P26700335@student.nicmar.ac.in</t>
  </si>
  <si>
    <t>26-Feb-2000</t>
  </si>
  <si>
    <t>Reading, Planting Trees, Sports</t>
  </si>
  <si>
    <t>Vijay Deshmukh</t>
  </si>
  <si>
    <t>Pradnya Deshmukh</t>
  </si>
  <si>
    <t>Plot no. 15, Pradeep dada Nagar, Besides Kadi Karkhana, Chalisgaon</t>
  </si>
  <si>
    <t>Grace Academy</t>
  </si>
  <si>
    <t>Sau. Jayashree Ganesh Purnapatre JR. College</t>
  </si>
  <si>
    <t xml:space="preserve">AISSMS COE PUNE. ( MAHARASHTRA) </t>
  </si>
  <si>
    <t>AutoCad, MS Project</t>
  </si>
  <si>
    <t>Rajveer Construction | Junior Engineer | Pune | May 2024 | Oct 2024 | 26 Weeks
Ganaraj Constructions | Junior Engineer | Pune | Dec 2024 | May 2025 | 21 Weeks</t>
  </si>
  <si>
    <t>P26700336</t>
  </si>
  <si>
    <t>Kodam</t>
  </si>
  <si>
    <t>Kodam Nikhil</t>
  </si>
  <si>
    <t>nikhilkodam2002@gmail.com</t>
  </si>
  <si>
    <t>P26700336@student.nicmar.ac.in</t>
  </si>
  <si>
    <t>10-Nov-2002</t>
  </si>
  <si>
    <t>English,Hindi ,Telugu</t>
  </si>
  <si>
    <t>Travelling,Photography,New Technologies</t>
  </si>
  <si>
    <t>Kodam Rajesham</t>
  </si>
  <si>
    <t>Kodam Roja</t>
  </si>
  <si>
    <t>5-10, Chandrampeta, Sircilla</t>
  </si>
  <si>
    <t>Rajanna Sircilla</t>
  </si>
  <si>
    <t>Celestial High School</t>
  </si>
  <si>
    <t>SRRS Govt Polytechnic, Telangana</t>
  </si>
  <si>
    <t>Jawaharlal Nehru Technological University Hyderabad</t>
  </si>
  <si>
    <t>Geethanjali College of Engineering and Technology, Telangana</t>
  </si>
  <si>
    <t>MS Project, Revit, STAAD.Pro, AutoCad, SketchUp, MS Excel, PowerPoint, Word.</t>
  </si>
  <si>
    <t>Kalpataru Projects International Limited | Graduate Engineer Trainee | Hyderabad | Jul 2025 | Jun 2026 | 0 Years, 11 Months, 9 Days | 4.5</t>
  </si>
  <si>
    <t>VKK Constructions | Intern | Hyderabad | May 2024 | May 2024 | 3 Weeks
HV Constructions | Intern | Hyderabad | May 2023 | Jun 2023 | 4 Weeks
Town Planning Department, Municipal Corporation  | Trainee | Rajanna Sircilla | Aug 2021 | Jan 2022 | 23 Weeks</t>
  </si>
  <si>
    <t>Sketch Up
Building Design Modelling and Analysis
AutoCAD</t>
  </si>
  <si>
    <t>P26700337</t>
  </si>
  <si>
    <t>ASMITA</t>
  </si>
  <si>
    <t>TALUKDAR</t>
  </si>
  <si>
    <t>Asmita Talukdar</t>
  </si>
  <si>
    <t>talukdarasmita@gmail.com</t>
  </si>
  <si>
    <t>P26700337@student.nicmar.ac.in</t>
  </si>
  <si>
    <t>10-Jun-1998</t>
  </si>
  <si>
    <t>English, Hindi, Bengali, Marathi</t>
  </si>
  <si>
    <t>Singing, Dancing, Photography,Dramatics</t>
  </si>
  <si>
    <t>ARNAB KUMAR TALUKDAR</t>
  </si>
  <si>
    <t>SERVICE</t>
  </si>
  <si>
    <t>CHIRASREE TALUKDAR</t>
  </si>
  <si>
    <t>D/901, Joy Homes, L.B.S. Marg, Bhandup West</t>
  </si>
  <si>
    <t xml:space="preserve">D/3801, Ciana Tower, Atmosphere O2, GMLR, Mulund West </t>
  </si>
  <si>
    <t>K.V.I.I.T Powai</t>
  </si>
  <si>
    <t>CBSE, Mumbai, Maharashtra</t>
  </si>
  <si>
    <t>Sir J.J. College Of Architecture</t>
  </si>
  <si>
    <t>Autocad,MS Office,MS Project,Sketchup,Revit,Rhino,Adobe Photoshop,D5, Lumion</t>
  </si>
  <si>
    <t>JP Infra | Executive Architect | Mumbai | Sep 2025 | Jul 2026 | 0 Years, 9 Months, 24 Days | 7.31
Studio Momentum x JSW  | Assistant Manager - Design | Mumbai | Jan 2024 | Sep 2025 | 1 Years, 8 Months, 6 Days | 5.62
Maheshwari and Associates | Architect | Mumbai | Aug 2022 | Dec 2023 | 1 Years, 4 Months, 14 Days | 4.20</t>
  </si>
  <si>
    <t>Abhikalpan Architects and Planners | Junior Consulting Architect | Mumbai | Oct 2021 | Jul 2022 | 40 Weeks
Abin Design Studio | Trainee Architect | Kolkata | Dec 2019 | Apr 2020 | 21 Weeks
Abin Design Studio | Trainee Architect | Kolkata | May 2019 | May 2019 | 3 Weeks</t>
  </si>
  <si>
    <t>Google Project Management Course Series
Coursera Sustainable cities Series 
Building Smarter -BIM in Practice Course Series</t>
  </si>
  <si>
    <t>P26700338</t>
  </si>
  <si>
    <t>Mandar</t>
  </si>
  <si>
    <t>Mandar Ramesh Bhosale</t>
  </si>
  <si>
    <t>bhosalemandar.bcl@gmail.com</t>
  </si>
  <si>
    <t>P26700338@student.nicmar.ac.in</t>
  </si>
  <si>
    <t>09-Jan-2004</t>
  </si>
  <si>
    <t>Reading,Chess,Swimming,Working out,Study Human Behaviour</t>
  </si>
  <si>
    <t>Mangal</t>
  </si>
  <si>
    <t>Maharashtra Pune 411014 , Ganpati Housing Society Lane No 1 House no 14</t>
  </si>
  <si>
    <t>Stella Maris High School  [Convent]</t>
  </si>
  <si>
    <t>Kolhapur Warnanagar</t>
  </si>
  <si>
    <t>Savitribai Phule University (Pune University)</t>
  </si>
  <si>
    <t>All India Shri Shivaji Memorial Society Institute of engineering and Technology (A.I.S.S.M.S)</t>
  </si>
  <si>
    <t>Auto Cad,Newton Software,MS Office,Power BI,MSP,Highrise  ERP Software</t>
  </si>
  <si>
    <t>Bramha Corp Ltd | Trainee Estimator | Pune 01 | Jul 2025 | Jul 2026 | 1 Years, 0 Months, 0 Days | 1.8</t>
  </si>
  <si>
    <t>Aashi Solutions  | Trainee Engineer | Pune Hadapsar | Dec 2023 | Jan 2024 | 4 Weeks</t>
  </si>
  <si>
    <t>P26700339</t>
  </si>
  <si>
    <t>Sahuji</t>
  </si>
  <si>
    <t>Mayank</t>
  </si>
  <si>
    <t>Kailas</t>
  </si>
  <si>
    <t>Sahuji Mayank Kailas</t>
  </si>
  <si>
    <t>sahujimayank1@gmail.com</t>
  </si>
  <si>
    <t>P26700339@student.nicmar.ac.in</t>
  </si>
  <si>
    <t>30-Jan-2002</t>
  </si>
  <si>
    <t>English,Hindi ,Marathi,Marwadi</t>
  </si>
  <si>
    <t>Traveling,Listning music</t>
  </si>
  <si>
    <t>Kailas Sahuji</t>
  </si>
  <si>
    <t>Sheela Sahuji</t>
  </si>
  <si>
    <t xml:space="preserve">Plot No 98 N-2 CIDCO, Mayanagar Colony . </t>
  </si>
  <si>
    <t>St. Lawrence High School</t>
  </si>
  <si>
    <t>Maharashtra state board of secondary and higher secondary education Pune Maharashtra</t>
  </si>
  <si>
    <t xml:space="preserve">Diploma Civil engineering </t>
  </si>
  <si>
    <t>MGM College Of Polytechnic, Aurangabad Maharashtra</t>
  </si>
  <si>
    <t>MGM UNIVERSITY</t>
  </si>
  <si>
    <t>JAWHARLAL NEHRU COLLEGE OF ENGINEERING, AURANGABAD MAHARASHTRA.</t>
  </si>
  <si>
    <t>AutoCAD MS Project , MS Office</t>
  </si>
  <si>
    <t>MGM CONSTRUCTIONS  | Site JR engineer  | Aurangabad  | Dec 2024 | Apr 2025 | 16 Weeks</t>
  </si>
  <si>
    <t>P26700340</t>
  </si>
  <si>
    <t xml:space="preserve">VISHNUPRIYA </t>
  </si>
  <si>
    <t>U</t>
  </si>
  <si>
    <t>Vishnupriya  U S</t>
  </si>
  <si>
    <t>vishnupriyaus601@gmail.com</t>
  </si>
  <si>
    <t>P26700340@student.nicmar.ac.in</t>
  </si>
  <si>
    <t>19-Nov-2004</t>
  </si>
  <si>
    <t xml:space="preserve">English </t>
  </si>
  <si>
    <t xml:space="preserve">Reading , painting , dancing </t>
  </si>
  <si>
    <t>K UTHAMAN</t>
  </si>
  <si>
    <t xml:space="preserve">Deputy commissioner customs preventive ( IRS) Central government department </t>
  </si>
  <si>
    <t xml:space="preserve">SREELATHA G </t>
  </si>
  <si>
    <t xml:space="preserve">LSGD government department Kerala ( secretary) </t>
  </si>
  <si>
    <t xml:space="preserve">Latha vihar , kannampally bhagam , kayamkulam p.o Alappuzha  Kerala </t>
  </si>
  <si>
    <t xml:space="preserve">Latha vihar , kannampally bhagam , kayamkulam p.o Alappuzha Kerala </t>
  </si>
  <si>
    <t>NAVY CHILDREN SCHOOL , NAVAL BASE , COCHIN</t>
  </si>
  <si>
    <t>CENTRAL BOARD OF SECONDARY EDUCATION (CBSE)</t>
  </si>
  <si>
    <t>A P J ABDUL KALAM TECHNOLOGICAL UNIVERSITY ,KERALA</t>
  </si>
  <si>
    <t xml:space="preserve">T K M COLLEGE OF ENGINEERING , KOLLAM ,KERALA </t>
  </si>
  <si>
    <t>Autocad , sketchup</t>
  </si>
  <si>
    <t>KERALA STATE POLLUTION CONTROL BOARD  | intern | KOLLAM | Feb 2024 | Feb 2024 | 0 Weeks
ARCITE ( SCHOOL OF TECHNICAL EDUCATION ) | INTERN | KOCHI | Jun 2025 | Jun 2025 | 0 Weeks
CHELLANAM GRAMA PANCHAYAT  | INTERN | KOCHI | May 2024 | May 2024 | 0 Weeks</t>
  </si>
  <si>
    <t>P26700341</t>
  </si>
  <si>
    <t>Pandey</t>
  </si>
  <si>
    <t>Adarsh Kumar Pandey</t>
  </si>
  <si>
    <t>aniketp9919@gmail.com</t>
  </si>
  <si>
    <t>P26700341@student.nicmar.ac.in</t>
  </si>
  <si>
    <t>05-Jul-2001</t>
  </si>
  <si>
    <t>Playing cricket,Music</t>
  </si>
  <si>
    <t>Ashok Kumar Pandey</t>
  </si>
  <si>
    <t>Security Branch Manager</t>
  </si>
  <si>
    <t>Indu Pandey</t>
  </si>
  <si>
    <t>Barahupur maharajganj jaunpur</t>
  </si>
  <si>
    <t>Jaunpur</t>
  </si>
  <si>
    <t>4/204 Rashmi Complex</t>
  </si>
  <si>
    <t>Bal Bharti Public School</t>
  </si>
  <si>
    <t>Indian Certificate of Secondary Education, Varanasi/Uttar Pradesh</t>
  </si>
  <si>
    <t>Bal Bharti School</t>
  </si>
  <si>
    <t>Central Board of Secondary Education, Prayagraj/Uttar Pradesh</t>
  </si>
  <si>
    <t>University of Mumbai (MU)</t>
  </si>
  <si>
    <t>L. R. Tiwari College of Engineering Thane/Maharashtra</t>
  </si>
  <si>
    <t>AutoCad MS Office,Ms office,Ms project</t>
  </si>
  <si>
    <t>Rathore Developers | Site Engineering Intern | Mumbai | May 2023 | Nov 2023 | 27 Weeks</t>
  </si>
  <si>
    <t>P26700342</t>
  </si>
  <si>
    <t>Jabez</t>
  </si>
  <si>
    <t>George</t>
  </si>
  <si>
    <t>Jabez George</t>
  </si>
  <si>
    <t>jabezgeo357@gmail.com</t>
  </si>
  <si>
    <t>P26700342@student.nicmar.ac.in</t>
  </si>
  <si>
    <t>30-Jun-2002</t>
  </si>
  <si>
    <t xml:space="preserve">Sports,Cooking,Driving,Upskilling construction softwares </t>
  </si>
  <si>
    <t>George Thomas</t>
  </si>
  <si>
    <t>Catering</t>
  </si>
  <si>
    <t>Tiny George</t>
  </si>
  <si>
    <t>Nil</t>
  </si>
  <si>
    <t>Madappallil Patteril (H) Chengaroor PO Mallappally</t>
  </si>
  <si>
    <t>Pathanamthitta</t>
  </si>
  <si>
    <t>ST.MARY'S H S ANIKAD</t>
  </si>
  <si>
    <t>THSS-IHRD MALLAPALLY</t>
  </si>
  <si>
    <t>Board of Higher Secondary Examinations</t>
  </si>
  <si>
    <t>SJCET Palai</t>
  </si>
  <si>
    <t>AutoCAD,Revit,MS Project,Primavera,PlanSwift,SketchUp</t>
  </si>
  <si>
    <t>Vismaya Builders | Site Engineer | Pala, Kottayam | May 2025 | Dec 2025 | 33 Weeks</t>
  </si>
  <si>
    <t>NPTEL-Air Pollution &amp; Control
NCETSE 2025 (Soil Stabilization Using Geopolymer)
AutoCAD Certification
Revit Architecture Certification
Revit Structure Certification
PlanSwift Certification
Primavera P6</t>
  </si>
  <si>
    <t>P26700343</t>
  </si>
  <si>
    <t>Tanmay</t>
  </si>
  <si>
    <t>Prabhakar</t>
  </si>
  <si>
    <t>Kotkar</t>
  </si>
  <si>
    <t>Tanmay Prabhakar Kotkar</t>
  </si>
  <si>
    <t>artanmayk@gmail.com</t>
  </si>
  <si>
    <t>P26700343@student.nicmar.ac.in</t>
  </si>
  <si>
    <t>09-Dec-1999</t>
  </si>
  <si>
    <t>English, Marathi, Hindi</t>
  </si>
  <si>
    <t>Endurance Activities,Community Involvement</t>
  </si>
  <si>
    <t>Prabhakar Kotkar</t>
  </si>
  <si>
    <t>Retired Government Officer (B.E.S.T)</t>
  </si>
  <si>
    <t>Pratima Kotkar</t>
  </si>
  <si>
    <t>B3/404, Swastik Park, Brahmand, Ghodbunder Road, Thane West, 400607</t>
  </si>
  <si>
    <t>Sri Ma Vidyalaya</t>
  </si>
  <si>
    <t>M.H. Junior College Classes, Thane</t>
  </si>
  <si>
    <t>Rachana Sansad's Academy Of Architecture, Mumbai, Maharashtra</t>
  </si>
  <si>
    <t xml:space="preserve">AutoCAD,Revit,Sketchup,MS Project,Vray,Lumion,Adobe Indesign,MS Excel,MS Powerpoint,Adobe Photoshop </t>
  </si>
  <si>
    <t>Collage Design Private Limited | Junior Architect | Mumbai, Maharashtra | Oct 2024 | Jul 2026 | 1 Years, 8 Months, 17 Days | 5.28
JP Parekh &amp; Son Architects | Junior Architect | Mumbai, Maharashtra | May 2023 | Nov 2023 | 0 Years, 5 Months, 20 Days | 3.0
Archgroup International Private Limited | Junior Architect | Mumbai, Maharashtra | Oct 2022 | Apr 2023 | 0 Years, 5 Months, 25 Days | 3</t>
  </si>
  <si>
    <t>Daisaria Associates  | Architecture Intern | Mumbai, Maharashtra | Dec 2020 | Apr 2021 | 17 Weeks</t>
  </si>
  <si>
    <t>Council On Tall Building &amp; Urban Habitat (CTBUH) Certificate</t>
  </si>
  <si>
    <t>P26700344</t>
  </si>
  <si>
    <t>Kirtankumar</t>
  </si>
  <si>
    <t>Mineshkumar</t>
  </si>
  <si>
    <t>Kirtankumar Mineshkumar Patel</t>
  </si>
  <si>
    <t>patelkirtan1472@gmail.com</t>
  </si>
  <si>
    <t>P26700344@student.nicmar.ac.in</t>
  </si>
  <si>
    <t>01-Jul-2003</t>
  </si>
  <si>
    <t xml:space="preserve">Gujarati, Hindi, english </t>
  </si>
  <si>
    <t>movies and travel</t>
  </si>
  <si>
    <t>9928 2484 7299</t>
  </si>
  <si>
    <t>Mineshkumar Kirtibhai Patel</t>
  </si>
  <si>
    <t>Business man</t>
  </si>
  <si>
    <t>Falguniben Mineshkumar Patel</t>
  </si>
  <si>
    <t>3,umiya 
Bunglows,, opp,divya jyot Tenament., Nikol 
i 
~ Naroda Road, Ahmadabad, Gujarat. 382350</t>
  </si>
  <si>
    <t>BAPS Swaminarayan Vidhyamandir raysan</t>
  </si>
  <si>
    <t xml:space="preserve">Ahmedabad </t>
  </si>
  <si>
    <t>BAPS Swaminarayan vidhyamandir bakrol, anand</t>
  </si>
  <si>
    <t xml:space="preserve">Anand </t>
  </si>
  <si>
    <t xml:space="preserve">Adani University </t>
  </si>
  <si>
    <t>2026-Oct</t>
  </si>
  <si>
    <t>AutoCad,MS office</t>
  </si>
  <si>
    <t>Kaavyaratna group | Junior engineer | Gift city Gandhinagar  | Jun 2025 | Jul 2025 | 6 Weeks | Campus Internship
PSP projects ltd | intern ( junior engineer) | Sarkhej okaf Ahmedabad | Jan 2026 | Apr 2026 | 13 Weeks | Campus Internship</t>
  </si>
  <si>
    <t>P26700345</t>
  </si>
  <si>
    <t xml:space="preserve">Karthik </t>
  </si>
  <si>
    <t>Karthik  R</t>
  </si>
  <si>
    <t>Karthikratheesh33@gmail.com</t>
  </si>
  <si>
    <t>P26700345@student.nicmar.ac.in</t>
  </si>
  <si>
    <t>13-Jun-2002</t>
  </si>
  <si>
    <t>Sports</t>
  </si>
  <si>
    <t>Ratheesh Kumar R</t>
  </si>
  <si>
    <t>Nisha Gopinath</t>
  </si>
  <si>
    <t>SANTHAM;RVRA-21;RIVER VALLEY RESIDENTS ASSOCIATION;KANJIRAMPARA P.O; THIRUVANANTHAPURAM-695030</t>
  </si>
  <si>
    <t>Sri Ravishankar Vidya Mandir Trust , Attingal</t>
  </si>
  <si>
    <t>CBSE, Trivandrum, Kerala</t>
  </si>
  <si>
    <t>Sarvodaya Central Vidyalaya</t>
  </si>
  <si>
    <t>Kerala Technical University(KTU)</t>
  </si>
  <si>
    <t>Mar Baselios College of Engineering and Technology</t>
  </si>
  <si>
    <t>Primavera P6,  MS office</t>
  </si>
  <si>
    <t>Beacon Projects Private Ltd | Site Engineer | Kerala, India | Jun 2024 | Feb 2025 | 0 Years, 8 Months, 25 Days | 1.80
Gulf Asia Contracting Company LLC | Junior Engineer Civil/Project Controls | Saudi Arabia | Mar 2025 | Jun 2026 | 1 Years, 3 Months, 9 Days | 6</t>
  </si>
  <si>
    <t>Nirmithi Kendra | Site Intern | Alappuzha | Oct 2022 | Oct 2022 | 0 Weeks | Campus Internship
Public works department, Thiruvananthapuram | Site Intern | Thiruvananthapuram | Sep 2023 | Sep 2023 | 1 Weeks | Campus Internship</t>
  </si>
  <si>
    <t>Primavera P6 - Kerala state Rutronix
Basics of construction project planning- Alison</t>
  </si>
  <si>
    <t>P26700346</t>
  </si>
  <si>
    <t xml:space="preserve">Dherange </t>
  </si>
  <si>
    <t xml:space="preserve">Sujal Mohan Dherange </t>
  </si>
  <si>
    <t>dherangesujal02@gmail.com</t>
  </si>
  <si>
    <t>P26700346@student.nicmar.ac.in</t>
  </si>
  <si>
    <t>02-Nov-2003</t>
  </si>
  <si>
    <t>Hindi,English,marathi</t>
  </si>
  <si>
    <t>Fitness,travelling,networking,running</t>
  </si>
  <si>
    <t>Mohan Devram Dherange</t>
  </si>
  <si>
    <t>Government service</t>
  </si>
  <si>
    <t>Nilima Mohan Dherange</t>
  </si>
  <si>
    <t>Tulip-1904 Regency Garden, sec -6, kharghar , navi mumbai 410210</t>
  </si>
  <si>
    <t>402 Woods Regency,beside Amar tech park , Balewadi 411045</t>
  </si>
  <si>
    <t>Ryan International school</t>
  </si>
  <si>
    <t>ICSE-Navi mumbai-Maharashtra</t>
  </si>
  <si>
    <t>2007-Jul</t>
  </si>
  <si>
    <t>Bharti Viyapeeth Institute of Technology</t>
  </si>
  <si>
    <t>Saraswati College Of Engineering-Navi Mumbai-Maharashtra</t>
  </si>
  <si>
    <t>Autocad,Excel</t>
  </si>
  <si>
    <t>Shree Raj Land And Developers | Civil Site Engineer | Dronagiri | Aug 2025 | Jun 2026 | 0 Years, 10 Months, 26 Days | 2.04</t>
  </si>
  <si>
    <t>Konstructwell India Venture Pvt Ltd. | trainee Intern | BKC  | Jun 2024 | Jul 2024 | 4 Weeks
S.M. Hitech  | trainee Intern | Navi Mumbai | Jun 2023 | Jul 2023 | 4 Weeks</t>
  </si>
  <si>
    <t>P26700347</t>
  </si>
  <si>
    <t xml:space="preserve">Swagata </t>
  </si>
  <si>
    <t>Hazra</t>
  </si>
  <si>
    <t>Swagata  Hazra</t>
  </si>
  <si>
    <t>hazraswagata1997@gmail.com</t>
  </si>
  <si>
    <t>P26700347@student.nicmar.ac.in</t>
  </si>
  <si>
    <t>19-Sep-1997</t>
  </si>
  <si>
    <t xml:space="preserve">Hindi ,English ,Bengali </t>
  </si>
  <si>
    <t>Indoor gardening , Travelling , Trekking</t>
  </si>
  <si>
    <t>Amal Kanti Hazra</t>
  </si>
  <si>
    <t>Bratati Hazra</t>
  </si>
  <si>
    <t>Goverment Job</t>
  </si>
  <si>
    <t>Vill -Nuniagoda , Po + Ps - Daspur , Dist -West Midnapur</t>
  </si>
  <si>
    <t>Daspur Vivekananda High School</t>
  </si>
  <si>
    <t>2014-Feb</t>
  </si>
  <si>
    <t>Diploma Civil Engineering</t>
  </si>
  <si>
    <t xml:space="preserve">Maulana Abul kalam Azad University Of Technology </t>
  </si>
  <si>
    <t>Future Institute Of Technology</t>
  </si>
  <si>
    <t>AutoCAD, MS Office, MS Project,Sketchup,Foyr Neo</t>
  </si>
  <si>
    <t>THREE UNIQUE INFRATECH PVT. LTD. | Vocational Trainee | Garia ,Kolkata | Jun 2026 | Nov 2026 | 26 Weeks</t>
  </si>
  <si>
    <t xml:space="preserve">AUTOCAD </t>
  </si>
  <si>
    <t>P26700348</t>
  </si>
  <si>
    <t>Jaiwant</t>
  </si>
  <si>
    <t>Tejas Jaiwant</t>
  </si>
  <si>
    <t>tejasjaiwant@gmail.com</t>
  </si>
  <si>
    <t>P26700348@student.nicmar.ac.in</t>
  </si>
  <si>
    <t>07-Sep-2001</t>
  </si>
  <si>
    <t>English,Hindi,Malyalam</t>
  </si>
  <si>
    <t>Art and Animation</t>
  </si>
  <si>
    <t>Kunnanath Mooliyil Jaiwant</t>
  </si>
  <si>
    <t>Bindu Jaiwant</t>
  </si>
  <si>
    <t>Plot No. 154, 1st stage, Rani Chennamma Nagar, Belagavi, Karnataka - 590006</t>
  </si>
  <si>
    <t>Belgaum</t>
  </si>
  <si>
    <t>Silver Jubliee Hostel, NICMAR University, Balewadi, Pune, Maharashtra - 411045</t>
  </si>
  <si>
    <t>St. Paul's High School</t>
  </si>
  <si>
    <t>K.L.E. Society’s Raja Lakhamagouda Science Institute</t>
  </si>
  <si>
    <t>Government of Karnataka - Department of Pre-University Education</t>
  </si>
  <si>
    <t>KLE DR M.S. Sheshgiri College of Engineering and Technology</t>
  </si>
  <si>
    <t>AutoCAD,Staad Pro,MS Excel, MS Project</t>
  </si>
  <si>
    <t>MyMane (Zameendeko Tech Ventures) | Production &amp; Marketing Associate | Belagavi | May 2025 | Jul 2026 | 1 Years, 2 Months, 0 Days | 3.6</t>
  </si>
  <si>
    <t>Rohan Constructions | Intern | Belagavi | Aug 2023 | Sep 2023 | 3 Weeks</t>
  </si>
  <si>
    <t>P26700349</t>
  </si>
  <si>
    <t xml:space="preserve">Yogesh </t>
  </si>
  <si>
    <t>Yogesh  R</t>
  </si>
  <si>
    <t>brijesh20871@gmail.com</t>
  </si>
  <si>
    <t>P26700349@student.nicmar.ac.in</t>
  </si>
  <si>
    <t>05/09/2003</t>
  </si>
  <si>
    <t xml:space="preserve">English,Tamil,Telugu </t>
  </si>
  <si>
    <t>Cricket,badminton,chess</t>
  </si>
  <si>
    <t>RAMESH B</t>
  </si>
  <si>
    <t>LOGAMBAL. R</t>
  </si>
  <si>
    <t xml:space="preserve">NO.6 ENGINEERS AVENUE RAGHAVA NAGAR 5TH CROSS STREET MADIPAKKAM,CHENNAI </t>
  </si>
  <si>
    <t>NICMAR Hostel</t>
  </si>
  <si>
    <t>Zion Matriculation Higher Secondary School Sembakkam</t>
  </si>
  <si>
    <t>State Board of Secondary Education, Chennai, Tamil Nadu</t>
  </si>
  <si>
    <t>st joseph college of engineering ,chennai</t>
  </si>
  <si>
    <t xml:space="preserve">st joseph college of engineering ,chennai,Tamilnadu </t>
  </si>
  <si>
    <t>Autocad ,3DS MAX,SKETCHUP</t>
  </si>
  <si>
    <t>R2S TECH SOLUTIONS  | Designer  | Chennai  | Jun 2025 | Apr 2026 | 0 Years, 10 Months, 21 Days | 2.6</t>
  </si>
  <si>
    <t>P26700350</t>
  </si>
  <si>
    <t>ATHITHA</t>
  </si>
  <si>
    <t>Athitha A</t>
  </si>
  <si>
    <t>athitharanoop004@gmail.com</t>
  </si>
  <si>
    <t>P26700350@student.nicmar.ac.in</t>
  </si>
  <si>
    <t>27-Mar-2004</t>
  </si>
  <si>
    <t>Malayalam, English, Hindi,tamil</t>
  </si>
  <si>
    <t>Reading, Craft Works, Music,Dance</t>
  </si>
  <si>
    <t>Anoop M P</t>
  </si>
  <si>
    <t xml:space="preserve">Area Branch Manager in a Private Company </t>
  </si>
  <si>
    <t>Riji G</t>
  </si>
  <si>
    <t xml:space="preserve">Structural Engineer in a Private Company </t>
  </si>
  <si>
    <t>ANJITHAM PAAREPARAMBIL SNEHA NAGAR - 96 WEST KADUNGALLOOR PO ALUVA ERNAKULAM</t>
  </si>
  <si>
    <t>NAVA NIRMAN PUBLIC SCHOOL</t>
  </si>
  <si>
    <t>NAVA NIRMAN PUBLIC SCHOOL CBSE</t>
  </si>
  <si>
    <t>ST. ANNS HSS</t>
  </si>
  <si>
    <t>ST. ANNS HSS KERALA</t>
  </si>
  <si>
    <t>KERALA</t>
  </si>
  <si>
    <t>AutoCAD, STAAD Pro, MS Excel, ETABS, Surveying, Quantity Estimation</t>
  </si>
  <si>
    <t>ASSOCIATED STRUCTURAL CONSULTANTS | STRUCTURAL MODELING INTERN | Kathrikadavu, Kerala | Jun 2025 | Jun 2025 | 1 Weeks
NICMAR UNIVERSITY OF CONSTRUCTION STUDIES, HYDERABAD | SUMMER SCHOOL PROGRAMME PARTICIPANTS | HYDERABAD, TELENGANA | Jun 2026 | Jun 2026 | 2 Weeks</t>
  </si>
  <si>
    <t>BEST PAPER
ICEC
AI BASED INTERIOR DESIGN
SURVEYING TECHNIQUES
REVIT
NEW IS  
PERSONALITY DEVELOPMENT
DRONE</t>
  </si>
  <si>
    <t>P26700351</t>
  </si>
  <si>
    <t>Gade</t>
  </si>
  <si>
    <t>Omkar Avinash Gade</t>
  </si>
  <si>
    <t>omkargade28@gmail.com</t>
  </si>
  <si>
    <t>P26700351@student.nicmar.ac.in</t>
  </si>
  <si>
    <t>28-Jun-2002</t>
  </si>
  <si>
    <t>Outing ,Working out ,travelling</t>
  </si>
  <si>
    <t>Avinash V.  Gade</t>
  </si>
  <si>
    <t>Retired.</t>
  </si>
  <si>
    <t>3,Arya -jay apt. ,Jadhav col. Badlapur(W)</t>
  </si>
  <si>
    <t>I.E.S Katrap Vidyalaya</t>
  </si>
  <si>
    <t>Maharashtra State Board of Secondary and Higher Secondary Education, Mumbai Divisional Board</t>
  </si>
  <si>
    <t>New English junior college,Ulhasnagar</t>
  </si>
  <si>
    <t>TSSM'S PADMABHUSHAN VASANTDADA PATIL institute of technology, Bavdhan ,PUNE.</t>
  </si>
  <si>
    <t>• Technical &amp; Software: AutoCAD (3D, 2D &amp; Isometric), MS Project, SketchUp, MS Office (Excel, Word, PowerPoint) • Certifications: P.W.D. Licensed Engineer • Core Competencies: Project Management,Autocad</t>
  </si>
  <si>
    <t>H.S enterprises | Planning &amp; Execution Engineer | Barvi dam Badlapur. Bargi dam, Jabalpur. Savitri dam , mahad. | Apr 2025 | Jul 2026 | 1 Years, 3 Months, 10 Days | 4.20
Kharche Gandhi constuctions. Pvt.Ltd | Civil site engineer | Karjat | Jun 2024 | Apr 2025 | 0 Years, 9 Months, 7 Days | 3</t>
  </si>
  <si>
    <t>SUYOG DEVELOPMENT CORPORATION LTD. | Intern Civil | Swargate,Pune | Jan 2023 | Feb 2023 | 4 Weeks</t>
  </si>
  <si>
    <t>P.W.D License
autocad certficate</t>
  </si>
  <si>
    <t>P26700352</t>
  </si>
  <si>
    <t>ABISHEK</t>
  </si>
  <si>
    <t>VANNAN M</t>
  </si>
  <si>
    <t>Abishek Vannan M</t>
  </si>
  <si>
    <t>abishekvannanpersonal@gmail.com</t>
  </si>
  <si>
    <t>P26700352@student.nicmar.ac.in</t>
  </si>
  <si>
    <t>13-Jul-2004</t>
  </si>
  <si>
    <t>English,Tamil,Hindi</t>
  </si>
  <si>
    <t>Dance,Editing,Movies</t>
  </si>
  <si>
    <t>MANIVANNAN K</t>
  </si>
  <si>
    <t>Regional Transport Officer</t>
  </si>
  <si>
    <t>LATHA M</t>
  </si>
  <si>
    <t>Plot No A44, TWAD Colony,
Marthangulam, Alagar Kovil Main Road, Madurai - 625014</t>
  </si>
  <si>
    <t>MAHATMA MONTESSORI CBSE SCHOOL</t>
  </si>
  <si>
    <t>CBSE , Madurai</t>
  </si>
  <si>
    <t>KUMARAGURU COLLEGE OF TECHNOLOGY , Coimbatore</t>
  </si>
  <si>
    <t>AutoCAD,MS Project,MS Excel,Primavera P6,STAAD Pro</t>
  </si>
  <si>
    <t>Sai Constructions | Site Engineer at G+2 Residential Building | Madurai | Nov 2024 | Dec 2024 | 2 Weeks</t>
  </si>
  <si>
    <t>AutoCAD
Project Management
Generative AI for Everyone</t>
  </si>
  <si>
    <t>P26700353</t>
  </si>
  <si>
    <t>P26700353@student.nicmar.ac.in</t>
  </si>
  <si>
    <t>Withdrawal</t>
  </si>
  <si>
    <t>P26700354</t>
  </si>
  <si>
    <t>Anna</t>
  </si>
  <si>
    <t>Abraham</t>
  </si>
  <si>
    <t>Anna Abraham</t>
  </si>
  <si>
    <t>annaabraham0403@gmail.com</t>
  </si>
  <si>
    <t>P26700354@student.nicmar.ac.in</t>
  </si>
  <si>
    <t>04-Nov-2003</t>
  </si>
  <si>
    <t>Dancing,Badminton</t>
  </si>
  <si>
    <t>Abraham C P</t>
  </si>
  <si>
    <t>Preethy Abraham</t>
  </si>
  <si>
    <t>Cheerakathil House Kurumassery P.O. Aluva
Kurumassery</t>
  </si>
  <si>
    <t xml:space="preserve">VISWAJYOTHI PUBLIC SCHOOL ANGAMALY ERNAKULAM KERALA </t>
  </si>
  <si>
    <t>ERNAKULAM ,KERALA (06615)</t>
  </si>
  <si>
    <t>Rajagiri Higher Secondary School</t>
  </si>
  <si>
    <t>Ernakulam,Kerala</t>
  </si>
  <si>
    <t>Rajagiri School of Engineering &amp; Technology , Kochi, Kerala, India</t>
  </si>
  <si>
    <t>AutoCAD,Sketchup,Vray</t>
  </si>
  <si>
    <t>Pee Jay And Sons Constructions | Trainee Site Engineer | Ernakulam,Kerala | May 2025 | Jun 2026 | 1 Years, 0 Months, 18 Days | 1.44</t>
  </si>
  <si>
    <t>P26700355</t>
  </si>
  <si>
    <t xml:space="preserve">Sujal </t>
  </si>
  <si>
    <t>Deshmukh Sujal  Mahendra</t>
  </si>
  <si>
    <t>sujaldeshmukh39@gmail.com</t>
  </si>
  <si>
    <t>P26700355@student.nicmar.ac.in</t>
  </si>
  <si>
    <t>27-Apr-2004</t>
  </si>
  <si>
    <t>Hindi,Marathi,English</t>
  </si>
  <si>
    <t>Reading,Swimming,Travelling,Gardening</t>
  </si>
  <si>
    <t>Mahendra.D.Deshmukh</t>
  </si>
  <si>
    <t>Retired-Service</t>
  </si>
  <si>
    <t>Vidya.M.Deshmukh</t>
  </si>
  <si>
    <t>Manas Mandir Near Paras Ice Factory Maa Vaishnavi No-8 Bachelor Road,Wardha 442001</t>
  </si>
  <si>
    <t>Bharat Dnyan Mandiram</t>
  </si>
  <si>
    <t>Maharashtra State Board Of Secondary and Higher Secondary  Education, Pune</t>
  </si>
  <si>
    <t>Civil &amp; Rural Engineering</t>
  </si>
  <si>
    <t>Acharya Shrimannarayan Polytechnic,Wardha</t>
  </si>
  <si>
    <t>Sinhgad College Of Engineering ,Pune</t>
  </si>
  <si>
    <t>AutoCAD,Revit,Etabs</t>
  </si>
  <si>
    <t>Maa Vaishnavi Builders and Developers Pvt. | Jr Site Engineer | Wardha | Dec 2022 | Feb 2023 | 8 Weeks
RCC (INFRASTRUCTURE) CONSULTANTS PVT.LTD | CAD Draftsman | Nagpur | Jul 2022 | Aug 2022 | 6 Weeks
SHRI SWAMI SAMARTH ENGINEERS LIMITED-JANDU CONSTRUCTION INDIA PRIVATE LIMITED (JV) | Site Engineer | Wardha | Jan 2025 | Feb 2025 | 4 Weeks</t>
  </si>
  <si>
    <t xml:space="preserve">   AutoCAD
Revit
Etabs</t>
  </si>
  <si>
    <t>P26700356</t>
  </si>
  <si>
    <t>Kurupudi</t>
  </si>
  <si>
    <t>Kurupudi Dinesh</t>
  </si>
  <si>
    <t>kurupudidinesh813@gmail.com</t>
  </si>
  <si>
    <t>P26700356@student.nicmar.ac.in</t>
  </si>
  <si>
    <t>15-May-2004</t>
  </si>
  <si>
    <t>English,Telugu ,Hindi</t>
  </si>
  <si>
    <t>Playing Cricket,movies</t>
  </si>
  <si>
    <t>Kurupudi Raju Babu</t>
  </si>
  <si>
    <t>Daily Wages Worker</t>
  </si>
  <si>
    <t>Kurupudi Ganga Bhavani</t>
  </si>
  <si>
    <t>4-93, Pothuraju peta, Pedapudi Mandalam, Gandredu Village, 533344</t>
  </si>
  <si>
    <t xml:space="preserve">Kakinada </t>
  </si>
  <si>
    <t>Aditya(EM) HS, G. Mamidada, East Godavari District</t>
  </si>
  <si>
    <t>Board of Secondary Education, Andhra Pradesh, Amaravati</t>
  </si>
  <si>
    <t>Sri Gayatri Womens Degree College, Chandramampalli (V), Peddapuram (M), Kakinada District</t>
  </si>
  <si>
    <t>Andhra Pradesh Open School Society, Amaravati</t>
  </si>
  <si>
    <t>Govt. Polytechnic, Vijayawada, Andhra Pradesh</t>
  </si>
  <si>
    <t>Jawaharlal Nehru Technological University, Kakinada</t>
  </si>
  <si>
    <t>Prasad V. Potluri Siddhartha Institute of Technology, Vijayawada</t>
  </si>
  <si>
    <t>AutoCAD,REVIT,STAADPRO,ETABS,PRIMAVERA,Concrete Mix Design,Msp</t>
  </si>
  <si>
    <t>SRM University | Research Intern | Amaravati, Andhra Pradesh | Nov 2025 | Jun 2026 | 30 Weeks
D.C.S PROJECTS | Civil Engineering Intern | vijayawada | May 2024 | Jun 2024 | 3 Weeks
D.C.S PROJECTS | Civil Engineering Trainee | vijayawada | Dec 2022 | May 2023 | 25 Weeks</t>
  </si>
  <si>
    <t>Sustainable Engineering Concepts and life Cycle Analysis
Green Building &amp; Sustainable Construction
Revit Architecture
Dipolma in civil CADD
STAAD PRO AND ETABS 
Advanced total station</t>
  </si>
  <si>
    <t>P26700357</t>
  </si>
  <si>
    <t>Pareshbhai</t>
  </si>
  <si>
    <t>Bhatt</t>
  </si>
  <si>
    <t>Ved Pareshbhai Bhatt</t>
  </si>
  <si>
    <t>bhattved1027@gmail.com</t>
  </si>
  <si>
    <t>P26700357@student.nicmar.ac.in</t>
  </si>
  <si>
    <t>English,Hindi,Gujarati</t>
  </si>
  <si>
    <t xml:space="preserve">Travelling,Vollyball,Karate,Running ,Listening Poetry </t>
  </si>
  <si>
    <t>Pareshbhai Dilipbhai Bhatt</t>
  </si>
  <si>
    <t>Yoga Instructor</t>
  </si>
  <si>
    <t>Manishaben Pareshbhai Bhatt</t>
  </si>
  <si>
    <t>33,Ashoutosh Nagari, opp Testy Restaurant ,Jahangirpura , Surat, Gujarat, 395005</t>
  </si>
  <si>
    <t>Smt. I. N. Tekrawala High School</t>
  </si>
  <si>
    <t>Gujarat Secondary and Higher Secondary Education Board ,Surat, Gujarat</t>
  </si>
  <si>
    <t>Birla Vishvakarma Mahavidyalaya (BVM)</t>
  </si>
  <si>
    <t>STAAD.Pro ,MS Project,MS office,AutoCAD</t>
  </si>
  <si>
    <t>Jayesh A Dalal Planning &amp; Engineering Services Pvt Ltd | Site Engineer | Surat | Jun 2024 | Jun 2024 | 3 Weeks</t>
  </si>
  <si>
    <t>Structural engineering Software &amp; Field Practices</t>
  </si>
  <si>
    <t>P26700358</t>
  </si>
  <si>
    <t>Mohd Awaish</t>
  </si>
  <si>
    <t>Roshan Zamir</t>
  </si>
  <si>
    <t>Ansari</t>
  </si>
  <si>
    <t>Mohd Awaish Roshan Zamir Ansari</t>
  </si>
  <si>
    <t>ansawais04@gmail.com</t>
  </si>
  <si>
    <t>P26700358@student.nicmar.ac.in</t>
  </si>
  <si>
    <t>08-Feb-2004</t>
  </si>
  <si>
    <t>English, Hindi, Marathi,Urdu</t>
  </si>
  <si>
    <t xml:space="preserve">Reading,Exploring,Cooking,Travelling </t>
  </si>
  <si>
    <t>Ansari Roshan Zamir</t>
  </si>
  <si>
    <t>Ansari Firoza Bano</t>
  </si>
  <si>
    <t>Roon No 11, Azad Nagar, Jasmine Mill Road, Mahim East</t>
  </si>
  <si>
    <t>St. Michael's High School</t>
  </si>
  <si>
    <t xml:space="preserve">Mumbai, Maharashtra State Board of Secondary and Higher Secondary Education </t>
  </si>
  <si>
    <t>M. H. Saboo Siddik Polytechnic, Mumbai, Maharashtra</t>
  </si>
  <si>
    <t>M. H. Saboo Siddik College of Engineering, Mumbai, Maharashtra</t>
  </si>
  <si>
    <t>AutoCAD,Rate Analysis,Word,Excel,PPT,Site Execution,MS Project</t>
  </si>
  <si>
    <t>LYD Engineers | Junior Engineer | Mumbai | Jul 2025 | Jun 2026 | 0 Years, 10 Months, 26 Days | 2.16</t>
  </si>
  <si>
    <t>L &amp; T Construction  | Intern | Mumbai | Jun 2023 | Jul 2023 | 3 Weeks</t>
  </si>
  <si>
    <t>P26700359</t>
  </si>
  <si>
    <t>C S VYSAKH</t>
  </si>
  <si>
    <t>CS</t>
  </si>
  <si>
    <t>C S Vysakh Cs</t>
  </si>
  <si>
    <t>vysakhcs5809@gmail.com</t>
  </si>
  <si>
    <t>P26700359@student.nicmar.ac.in</t>
  </si>
  <si>
    <t>PHOTOGRAPHY,TRAVEL,RIDING,MUSIC,PERCUSSION,CREATIVE ART</t>
  </si>
  <si>
    <t>SALIM KUMAR C V</t>
  </si>
  <si>
    <t>C P JYOTHI LEKSHMI</t>
  </si>
  <si>
    <t>DESATH HOUSE,TC 14/1303,RNRA A-61,
RAJIV NAGAR,VAZHUTHACAUD,THYCAUD PO,TVM</t>
  </si>
  <si>
    <t>ST.THOMAS CENTRAL SCHOOL,MUKKOLAKKAL,THIRUVANANTHAPURAM</t>
  </si>
  <si>
    <t>MAHATMA GANDHI UNIVERSITY</t>
  </si>
  <si>
    <t>KMEA COLLEGE OF ARCHITECTURE,KOCHI,KERALA</t>
  </si>
  <si>
    <t>AUTOCAD,SKETCHUP,ENSCAPE,PHOTOSHOP,MSP,MICROSOFT POWERPOINT,MICROSOFT EXCEL,MICROSOFT WORD,QGIS</t>
  </si>
  <si>
    <t>EGO DESIGN STUDIO  | Intern Architect  | Thiruvananthapuram,Kerala | Apr 2023 | Sep 2023 | 21 Weeks
PROARCH DESIGN BUILD  | Junior Architect  | Thiruvananthapuram,Kerala | Feb 2025 | Jun 2025 | 18 Weeks</t>
  </si>
  <si>
    <t>P26700360</t>
  </si>
  <si>
    <t>Uddhav</t>
  </si>
  <si>
    <t>Ambadas</t>
  </si>
  <si>
    <t>Takate</t>
  </si>
  <si>
    <t>Uddhav Ambadas Takate</t>
  </si>
  <si>
    <t>uddhavtaakate30@gmail.com</t>
  </si>
  <si>
    <t>P26700360@student.nicmar.ac.in</t>
  </si>
  <si>
    <t>24-Dec-2002</t>
  </si>
  <si>
    <t>trekking,acting,drama,dancing</t>
  </si>
  <si>
    <t>Ambadas krushna Takate</t>
  </si>
  <si>
    <t>Self Employee</t>
  </si>
  <si>
    <t>Sunanda</t>
  </si>
  <si>
    <t>R/H No 71 Ayodya Nagri-3 Rasbhihari Meri Link Road panchvati Nashik</t>
  </si>
  <si>
    <t xml:space="preserve">Tarai building Infront of Nawale Hospital Nrhe </t>
  </si>
  <si>
    <t>C.D.O Meri High School Nashik</t>
  </si>
  <si>
    <t>Mahavir Polytecnic Nashik</t>
  </si>
  <si>
    <t>Savitribai phule pune university</t>
  </si>
  <si>
    <t>MIT Academy of engineering Alandi</t>
  </si>
  <si>
    <t>Autocad, revit, etab, watergems,MS Project</t>
  </si>
  <si>
    <t>Durocrete Engineering Services pvt.ltd | Junior Engineer | Pune | Jul 2025 | Jun 2026 | 0 Years, 11 Months, 6 Days | 3.5</t>
  </si>
  <si>
    <t>Durocrete Engineering Services pvt.ltd | intern | pune | Jul 2024 | Jul 2025 | 52 Weeks</t>
  </si>
  <si>
    <t>Drama cirtificate
Revit Cirtificate
District Level Project
Drawing Cirtificates
RSP</t>
  </si>
  <si>
    <t>P26700361</t>
  </si>
  <si>
    <t>Shreya</t>
  </si>
  <si>
    <t>Deb</t>
  </si>
  <si>
    <t>Roy</t>
  </si>
  <si>
    <t>Shreya Deb Roy</t>
  </si>
  <si>
    <t>debroyshreya21@gmail.com</t>
  </si>
  <si>
    <t>P26700361@student.nicmar.ac.in</t>
  </si>
  <si>
    <t>30-Apr-2001</t>
  </si>
  <si>
    <t>English, Hindi,Bengali</t>
  </si>
  <si>
    <t>Reading,Painting,Basketball,Swimming</t>
  </si>
  <si>
    <t>Indranil Deb Roy</t>
  </si>
  <si>
    <t>Indian Armed Forces</t>
  </si>
  <si>
    <t>Indrani Deb Roy</t>
  </si>
  <si>
    <t>Flat E-2, NSC Bose Road, Akashmani Housing Society, Regent Park, Tollygunge, Kolkata, West Bengal - 700040</t>
  </si>
  <si>
    <t>Kolkata</t>
  </si>
  <si>
    <t xml:space="preserve">507, Union Living, House of Balewadi, Ashtavinayak Road, Balewadi, Pune </t>
  </si>
  <si>
    <t>Army Public School Pune</t>
  </si>
  <si>
    <t>Pune, Maharashtra</t>
  </si>
  <si>
    <t xml:space="preserve">Sir J.J. College of Architecture </t>
  </si>
  <si>
    <t xml:space="preserve">Mumbai, Maharashtra </t>
  </si>
  <si>
    <t>AutoCAD, MS Project, Sketchup, Adobe suite,microsoft office, archicad, Revit</t>
  </si>
  <si>
    <t>Morphogensis | Project Architect | Pune | Oct 2024 | Jul 2026 | 1 Years, 8 Months, 19 Days | 5.32</t>
  </si>
  <si>
    <t>Vastushilpa Sangath LLP | Intern | Ahmedabad | Nov 2022 | May 2023 | 25 Weeks
Archslate | Intern | Remote | Nov 2022 | May 2023 | 26 Weeks
Sumita Mehra Reflections Pvt. Ltd. | Intern | Remote | Jun 2020 | Sep 2020 | 13 Weeks
La Luna Design House | Intern | Remote | Jun 2020 | Aug 2020 | 8 Weeks</t>
  </si>
  <si>
    <t>Circular Economy for a Sustainable Built Environment
Sustainable Cities
Building Information Modeling For Construction Management
Green Building Rating Systems
Building Energy Simulation: Showcase with Ladybug &amp; Honeybee</t>
  </si>
  <si>
    <t>P26700362</t>
  </si>
  <si>
    <t>SAHIL</t>
  </si>
  <si>
    <t xml:space="preserve">LAXMIKANT </t>
  </si>
  <si>
    <t xml:space="preserve">PATIL </t>
  </si>
  <si>
    <t xml:space="preserve">Sahil Laxmikant  Patil </t>
  </si>
  <si>
    <t>patilsahil868@gmail.com</t>
  </si>
  <si>
    <t>P26700362@student.nicmar.ac.in</t>
  </si>
  <si>
    <t>06-Dec-2001</t>
  </si>
  <si>
    <t>Drawing,Playing Cricket,Reading Books</t>
  </si>
  <si>
    <t xml:space="preserve">LAXMIKANT PATIL </t>
  </si>
  <si>
    <t xml:space="preserve">Delivery </t>
  </si>
  <si>
    <t xml:space="preserve">SUNITA PATIL </t>
  </si>
  <si>
    <t>120, Sakhare Chawl, Azad Road, Vile Parle (East).</t>
  </si>
  <si>
    <t xml:space="preserve">St. Xavier's High School </t>
  </si>
  <si>
    <t xml:space="preserve">Government Polytechnic Mumbai </t>
  </si>
  <si>
    <t xml:space="preserve">Saraswati College of Engineering </t>
  </si>
  <si>
    <t>AutoCAD, Revit, Tekla</t>
  </si>
  <si>
    <t>Dr. Kelkar Design Engineers Pvt. Ltd. | BIM Structural Modeler  | Mumbai Suburban | Jun 2024 | Jun 2026 | 2 Years, 0 Months, 6 Days | 5.8</t>
  </si>
  <si>
    <t>P26700363</t>
  </si>
  <si>
    <t>Divya</t>
  </si>
  <si>
    <t xml:space="preserve">Vasant </t>
  </si>
  <si>
    <t>Dound</t>
  </si>
  <si>
    <t>Divya Vasant  Dound</t>
  </si>
  <si>
    <t>divyadound582@gmail.com</t>
  </si>
  <si>
    <t>P26700363@student.nicmar.ac.in</t>
  </si>
  <si>
    <t>25-Sep-2002</t>
  </si>
  <si>
    <t xml:space="preserve">Marathi, Hindi English </t>
  </si>
  <si>
    <t xml:space="preserve">Traveling, cooking,listening music, reading </t>
  </si>
  <si>
    <t xml:space="preserve">Shobha </t>
  </si>
  <si>
    <t xml:space="preserve">At post. Ghatnandur taluka. Ambajogai dist. Beed </t>
  </si>
  <si>
    <t xml:space="preserve">Shri Shankar vidyalaya Ghatnandur </t>
  </si>
  <si>
    <t>Maharashtra State Board of Secondary and Higher Secondary Education (MSBSHSE)</t>
  </si>
  <si>
    <t>Government Residential Women's Polytechnic Latur</t>
  </si>
  <si>
    <t xml:space="preserve">SPPU </t>
  </si>
  <si>
    <t>G.H. Raisoni College OF Engineering &amp; Management, PUNE</t>
  </si>
  <si>
    <t>AutoCAD,Autodesk REVIT,  Power point,  Word,  Excel</t>
  </si>
  <si>
    <t>S. J. Construction  | Trainee engineer  | Wagoli, pune  | Dec 2023 | Jun 2024 | 26 Weeks</t>
  </si>
  <si>
    <t>P26700364</t>
  </si>
  <si>
    <t>PANDEY</t>
  </si>
  <si>
    <t>Prashant Kumar Pandey</t>
  </si>
  <si>
    <t>prashantpandey038@gmail.com</t>
  </si>
  <si>
    <t>P26700364@student.nicmar.ac.in</t>
  </si>
  <si>
    <t>26-Aug-1998</t>
  </si>
  <si>
    <t xml:space="preserve">HINDI, ENGLISH </t>
  </si>
  <si>
    <t xml:space="preserve">SITCOMS,CRICKET </t>
  </si>
  <si>
    <t>TRILOKINATH PANDEY</t>
  </si>
  <si>
    <t>PRIVATE JOB</t>
  </si>
  <si>
    <t>RASHMI PANDEY</t>
  </si>
  <si>
    <t>E1/373 SHIV VIHAR COLONY KRALA DELHI</t>
  </si>
  <si>
    <t>RAJKIYA PRATIBHA VIKAS VIDYALAYA SHALIMAR BAGH</t>
  </si>
  <si>
    <t>CBSE/ DELHI</t>
  </si>
  <si>
    <t>CBSE/DELHI</t>
  </si>
  <si>
    <t>CIVL ENGINEERNG</t>
  </si>
  <si>
    <t xml:space="preserve">CHHOTU RAM RURAL INSTIUTE OF TEHNOLOGY </t>
  </si>
  <si>
    <t>DELHI TECHNOLOGICAL UNIVERSITY</t>
  </si>
  <si>
    <t>DELHI TCHNOLOGICAL UNIVERSITY</t>
  </si>
  <si>
    <t>AUTO CAD , MS OFFICE , MS PROJECT, PRIMAVERA</t>
  </si>
  <si>
    <t>RAVI INFRA PROJECTS LTD. | JUNIOR ENGINEER  | RATNAGIRI MAHARASHTRA | Jun 2023 | Jan 2025 | 1 Years, 6 Months, 19 Days | 4.5
DRN INFRASTRUCTURE PVT. LTD | ASSISTANT ENGINEER SITE STRUCTURE | KARNATAKA | Jan 2025 | Jun 2026 | 1 Years, 5 Months, 4 Days | 5</t>
  </si>
  <si>
    <t>35 month(s)</t>
  </si>
  <si>
    <t>SADBHAV ENGINEERING LIMITED | INTERN | UDAIPUR RAJASTHAN | Jun 2018 | Jul 2018 | 6 Weeks</t>
  </si>
  <si>
    <t>P26700365</t>
  </si>
  <si>
    <t>SHAIK ABDUL</t>
  </si>
  <si>
    <t>JUNAID</t>
  </si>
  <si>
    <t>Shaik Abdul Junaid</t>
  </si>
  <si>
    <t>shaikabduljunaid09@gmail.com</t>
  </si>
  <si>
    <t>P26700365@student.nicmar.ac.in</t>
  </si>
  <si>
    <t>29-May-2001</t>
  </si>
  <si>
    <t>URDU,HINDI,TELUGU,ENGLIDH,ARABIC</t>
  </si>
  <si>
    <t>Reading rom -com stories/novels,listening music,playing sports,TRAVELLING</t>
  </si>
  <si>
    <t>SHAIK ABDUL HABEEB</t>
  </si>
  <si>
    <t>Civil worker</t>
  </si>
  <si>
    <t>SOFIA IRFANA</t>
  </si>
  <si>
    <t>D/NO 27-20-7 GAJULAVEEDHI,PURNA MARKET VISKHAPATNAM</t>
  </si>
  <si>
    <t>Kristu Jayanthi English Medium School</t>
  </si>
  <si>
    <t xml:space="preserve"> BOARD OF SECONDARY EDUCTION-ANDHRA PRADESH</t>
  </si>
  <si>
    <t>GOVERNMENT POLYTECHNIC-VISAKHAPATNAM/ANDHRA PRADESH</t>
  </si>
  <si>
    <t>JAWAHARLAL NEHRU TECHNOLOGICAL UNIVERSITY-GURAJADA VIZIANAGARAM</t>
  </si>
  <si>
    <t>GMR INSTITUTE OF TECHNOLOGY-RAJAM/ANDHRA PRADESH</t>
  </si>
  <si>
    <t>AutoCAD, MS Office, MS Project.</t>
  </si>
  <si>
    <t>GMR AIRPORTS | Senior Engineer -Civil and finishes | HYDERABAD | Aug 2023 | May 2026 | 2 Years, 9 Months, 3 Days | 5.3</t>
  </si>
  <si>
    <t>P26700366</t>
  </si>
  <si>
    <t xml:space="preserve">Saurabh </t>
  </si>
  <si>
    <t xml:space="preserve">Kumar </t>
  </si>
  <si>
    <t xml:space="preserve">Singh </t>
  </si>
  <si>
    <t xml:space="preserve">Saurabh  Kumar  Singh </t>
  </si>
  <si>
    <t>saurabh.kr1819@gmail.com</t>
  </si>
  <si>
    <t>P26700366@student.nicmar.ac.in</t>
  </si>
  <si>
    <t>15-Aug-2000</t>
  </si>
  <si>
    <t xml:space="preserve">English,  Hindi </t>
  </si>
  <si>
    <t xml:space="preserve">Reading, Singing , Watching  </t>
  </si>
  <si>
    <t xml:space="preserve">Randhir Kumar Singh </t>
  </si>
  <si>
    <t xml:space="preserve">Seema Singh </t>
  </si>
  <si>
    <t>NAYA TOLI AAMBAGICHA, PANDRA, HEHAL, RANCHI</t>
  </si>
  <si>
    <t xml:space="preserve">CBSE, Ranchi/ Ranchi </t>
  </si>
  <si>
    <t xml:space="preserve">SB High School ARA </t>
  </si>
  <si>
    <t xml:space="preserve">BBOSE, Bihar </t>
  </si>
  <si>
    <t xml:space="preserve">KIIT UNIVERSITY </t>
  </si>
  <si>
    <t xml:space="preserve">KIIT School Of Civil Engineering, Bhubaneswar/ Odisha </t>
  </si>
  <si>
    <t>AutoCAD, MS project, MS exel</t>
  </si>
  <si>
    <t>NBCC  | Apperenticeship  | Odisha  | Mar 2025 | Mar 2026 | 0 Years, 11 Months, 27 Days | 2.16</t>
  </si>
  <si>
    <t>National Council for Cement and Building Materials | Internship | Odisha | Jun 2022 | Jul 2022 | 4 Weeks
NBCC  | Internship | Bihta, Bihar | May 2023 | Jul 2023 | 8 Weeks</t>
  </si>
  <si>
    <t>P26700367</t>
  </si>
  <si>
    <t>Pradip</t>
  </si>
  <si>
    <t>Khanvilkar</t>
  </si>
  <si>
    <t>Omkar Pradip Khanvilkar</t>
  </si>
  <si>
    <t>omkarkhanvilkar08@gmail.com</t>
  </si>
  <si>
    <t>P26700367@student.nicmar.ac.in</t>
  </si>
  <si>
    <t>Playing Games,Cricket</t>
  </si>
  <si>
    <t>Pradip Yashwant Khanvilkar</t>
  </si>
  <si>
    <t xml:space="preserve">Pranavi Pradip Khanvilkar </t>
  </si>
  <si>
    <t>Jaikar wadi, FN G38, S.M. road, Opp. Wadala bridge, Wadala East</t>
  </si>
  <si>
    <t>I.E.S. V.N.Sule Guruji English Medium school</t>
  </si>
  <si>
    <t>Maharashtra State board of secondary and hinger secondary education</t>
  </si>
  <si>
    <t>Government Polytechnic Mumbai, Maharashtra</t>
  </si>
  <si>
    <t>Saraswati College of Engineering</t>
  </si>
  <si>
    <t>AutoCAD, MS Office,ETABS,STAADPRO,SAFE,RCDC,REVIT,TEKLA STRUCTURES, Microsoft Project</t>
  </si>
  <si>
    <t>Dr. Kelkar Designs Pvt. Ltd | Structural Design Engineer | Mumbai | Feb 2024 | Jul 2026 | 2 Years, 5 Months, 5 Days | 6.6</t>
  </si>
  <si>
    <t>P26700368</t>
  </si>
  <si>
    <t>Dnyaneshwar</t>
  </si>
  <si>
    <t>Sapate</t>
  </si>
  <si>
    <t>Dhairyashil Dnyaneshwar Sapate</t>
  </si>
  <si>
    <t>sapatedhairyashil@gmail.com</t>
  </si>
  <si>
    <t>P26700368@student.nicmar.ac.in</t>
  </si>
  <si>
    <t>Playing cricket, reading,watching historical movies,wrestling</t>
  </si>
  <si>
    <t>Business,farming</t>
  </si>
  <si>
    <t>Manorama</t>
  </si>
  <si>
    <t>Ganga Niwas, behind city park hotel, park chowk, Solapur</t>
  </si>
  <si>
    <t>Indian Model School</t>
  </si>
  <si>
    <t>Maharastra state board of secondary and higher secondary education,Pune</t>
  </si>
  <si>
    <t>Global Village Secondary and Higher Secondary  Highschool</t>
  </si>
  <si>
    <t>N.K Orchid college of Engineering amd Technology</t>
  </si>
  <si>
    <t>Kaplesh Jhaveri Consultant and Contractor | Site Engineer | Solapur | Feb 2026 | Jun 2026 | 0 Years, 4 Months, 0 Days</t>
  </si>
  <si>
    <t>P26700369</t>
  </si>
  <si>
    <t>PYLA DHANUSH</t>
  </si>
  <si>
    <t>Pyla Dhanush Kumar</t>
  </si>
  <si>
    <t>dhanushkumarpyla@gmail.com</t>
  </si>
  <si>
    <t>P26700369@student.nicmar.ac.in</t>
  </si>
  <si>
    <t>27-Feb-2003</t>
  </si>
  <si>
    <t>English,Hindi,Telugu</t>
  </si>
  <si>
    <t>Listening to music,Cooking</t>
  </si>
  <si>
    <t>Pyla Satyanarayana Naidu</t>
  </si>
  <si>
    <t>Private employee</t>
  </si>
  <si>
    <t>Pyla Suguna</t>
  </si>
  <si>
    <t>Naidu veedhi, Antipeta, seethanagaram Mandalam,Vizianagaram</t>
  </si>
  <si>
    <t>Flat No.201, SVS Royal Paradise, Bakkannapalem Road, Madhurawada</t>
  </si>
  <si>
    <t>Sri Chaitanya EM School</t>
  </si>
  <si>
    <t>Board of secondary education, Andhra Pradesh</t>
  </si>
  <si>
    <t>Tirumala Junior College</t>
  </si>
  <si>
    <t>Board of intermediate education, Andhra Pradesh</t>
  </si>
  <si>
    <t>Jawahar Nehru Technological University - Gurajada Vizianagaram</t>
  </si>
  <si>
    <t>Nadimpalli Satyanarayana Raju Institute Of Technology,Visakhapatnam</t>
  </si>
  <si>
    <t>MS Project,Primavera,Autocad,MS Excel,MS Power Point,MS Word</t>
  </si>
  <si>
    <t>KARLAN RNC INFRA PROJECTS LLP  |   GET-QS | Visakhapatnam | May 2025 | May 2026 | 1 Years, 0 Months, 13 Days | 1.80</t>
  </si>
  <si>
    <t>Desire 2 Design Engineers | Civil Engineering Intern | Visakhapatnam | Jul 2023 | Dec 2023 | 23 Weeks
Desire 2 Design Engineers | Summer Intern | Visakhapatnam | May 2023 | Jul 2023 | 9 Weeks
Sree Avenues | Summer Intern | Rajam | Jun 2022 | Jul 2022 | 4 Weeks</t>
  </si>
  <si>
    <t>P26700370</t>
  </si>
  <si>
    <t xml:space="preserve">Gandham Jai Sri Krishna </t>
  </si>
  <si>
    <t>Gandham Jai Sri Krishna  Vivek</t>
  </si>
  <si>
    <t>krishnavivekgandham9@gmail.com</t>
  </si>
  <si>
    <t>P26700370@student.nicmar.ac.in</t>
  </si>
  <si>
    <t>18-Nov-2004</t>
  </si>
  <si>
    <t>Playing Badminton,Watching Movies,Playing Carroms</t>
  </si>
  <si>
    <t>Gandham Satish</t>
  </si>
  <si>
    <t>Gandham Venkata Lakshmi Durga Bhavani</t>
  </si>
  <si>
    <t>10-501/77,
FLAT NO 417,
VGR BRUNDHAVANAM APARTMENT,
INDUSTRIAL AREA, RAMANAYYAPETA,
Kakinada,Kakinada District</t>
  </si>
  <si>
    <t>Suresh High School</t>
  </si>
  <si>
    <t>Board of Secondary Education/Kakinada</t>
  </si>
  <si>
    <t>Andhra Polytechnic Kakinada</t>
  </si>
  <si>
    <t>Acharya Nagarjuna University</t>
  </si>
  <si>
    <t>University college of Engineering and Technology</t>
  </si>
  <si>
    <t>Autocad,Primavera,Revit Architecture,Staad Pro</t>
  </si>
  <si>
    <t>Simfy Infracon Pvt ltd | QS Engineer | Hyderabad | Jan 2026 | Apr 2026 | 15 Weeks
RN Constructions  | Intern | Hyderabad | Jul 2022 | Jan 2023 | 25 Weeks</t>
  </si>
  <si>
    <t>P26700371</t>
  </si>
  <si>
    <t>Shrawani</t>
  </si>
  <si>
    <t>Shrawani Bharat Bhosale</t>
  </si>
  <si>
    <t>bhosaleshrawani99@gmail.com</t>
  </si>
  <si>
    <t>P26700371@student.nicmar.ac.in</t>
  </si>
  <si>
    <t>Drawing, Dancing,Travelling</t>
  </si>
  <si>
    <t>Lt. Bharat Ganpat Bhosale</t>
  </si>
  <si>
    <t>Shilpa Bharat Bhosale</t>
  </si>
  <si>
    <t>Pimpalwadi, Tal- Phaltan, Dist- Satara</t>
  </si>
  <si>
    <t>Mahalunge, Pune</t>
  </si>
  <si>
    <t>B.J. English Medium School, Phaltan</t>
  </si>
  <si>
    <t>Maharashtra State Board of Secondary and Higher Secondary Education (MSBSHSE), Satara</t>
  </si>
  <si>
    <t>Government Polytechnic Karad, Karad</t>
  </si>
  <si>
    <t>AutoCAD, MS Office,Edificius-CAD, Edificius-BIM</t>
  </si>
  <si>
    <t>S. N. Joshi Consultants Pvt. Ltd. | Design Engineer - Plumbing and Fire Fighting | Pune | Jun 2024 | Jul 2026 | 2 Years, 0 Months, 24 Days | 4.25</t>
  </si>
  <si>
    <t>Modak Construction | Intern Trainee | Pune | Dec 2022 | Jan 2023 | 4 Weeks</t>
  </si>
  <si>
    <t>SAP01 Training Program 
Revit
Placement Coordinator</t>
  </si>
  <si>
    <t>P26700372</t>
  </si>
  <si>
    <t>Daf</t>
  </si>
  <si>
    <t>Vedant Sandip Daf</t>
  </si>
  <si>
    <t>dafvedant22@gmail.com</t>
  </si>
  <si>
    <t>P26700372@student.nicmar.ac.in</t>
  </si>
  <si>
    <t>02-Oct-2002</t>
  </si>
  <si>
    <t>Bike Riding,guitarist</t>
  </si>
  <si>
    <t>Sandip Daf</t>
  </si>
  <si>
    <t>Goverment Servent</t>
  </si>
  <si>
    <t>Deoyani Daf</t>
  </si>
  <si>
    <t>C-wing,shankarrao padhay sahaniwas society,near professional courriers,somalwada,nagpur</t>
  </si>
  <si>
    <t>Golden Kids English High School</t>
  </si>
  <si>
    <t>J.K. college</t>
  </si>
  <si>
    <t>Rashtrasant Tukadoji Maharaj Nagpur University (RTMNU)</t>
  </si>
  <si>
    <t>Yeshwantrao chavan college of engineering</t>
  </si>
  <si>
    <t>Autocad, MS office, MS project</t>
  </si>
  <si>
    <t>PWD | Intern | Nagpur | Jan 2026 | Apr 2026 | 15 Weeks</t>
  </si>
  <si>
    <t>P26700373</t>
  </si>
  <si>
    <t>Swastika</t>
  </si>
  <si>
    <t>Kumari</t>
  </si>
  <si>
    <t>Swastika Kumari</t>
  </si>
  <si>
    <t>swastikakumari7901@gmail.com</t>
  </si>
  <si>
    <t>P26700373@student.nicmar.ac.in</t>
  </si>
  <si>
    <t xml:space="preserve">English, Hindi </t>
  </si>
  <si>
    <t xml:space="preserve">Singing, Yoga </t>
  </si>
  <si>
    <t>Ajay Kumar Singh</t>
  </si>
  <si>
    <t>Railway Officer</t>
  </si>
  <si>
    <t>Anima Rani</t>
  </si>
  <si>
    <t>Plot No.156, 3rd floor, Baji Prabhu Nagar, Ramnagar</t>
  </si>
  <si>
    <t>Gondia Public School</t>
  </si>
  <si>
    <t>Government College of Engineering Nagpur</t>
  </si>
  <si>
    <t>AutoCAD, STAAD Pro, REVIT, MS Project</t>
  </si>
  <si>
    <t>Larsen &amp; Toubro Ltd. | GET | Patna | Jul 2023 | Dec 2023 | 0 Years, 5 Months, 25 Days | 6</t>
  </si>
  <si>
    <t>Rajkala Developers | Intern | Nagpur | Jul 2022 | Jul 2022 | 2 Weeks
National Highways Authority of India | Intern | Nagpur | Dec 2021 | Jan 2022 | 4 Weeks</t>
  </si>
  <si>
    <t>AutoCAD
STAAD Pro
Revit</t>
  </si>
  <si>
    <t>P26700374</t>
  </si>
  <si>
    <t>Roshni</t>
  </si>
  <si>
    <t>Roshni Sahoo</t>
  </si>
  <si>
    <t>sahooroshni231@gmail.com</t>
  </si>
  <si>
    <t>P26700374@student.nicmar.ac.in</t>
  </si>
  <si>
    <t>28-Sep-2003</t>
  </si>
  <si>
    <t>Hindi,english,odia</t>
  </si>
  <si>
    <t>Dancing,singing</t>
  </si>
  <si>
    <t>Binod Bihari Sahoo</t>
  </si>
  <si>
    <t>Retired Reader</t>
  </si>
  <si>
    <t>Smitarani Sahoo</t>
  </si>
  <si>
    <t>Plot no. 567, Jharpada Bhubaneshwar</t>
  </si>
  <si>
    <t>ST. JOSEPH'S HIGH SCHOOL,BHUBANESWAR</t>
  </si>
  <si>
    <t>CISCE IN BHUBANESWAR,ODISHA</t>
  </si>
  <si>
    <t>BIJU PATTNAIK UNIVERSITY OF TECHNOLOGY,ODISHA</t>
  </si>
  <si>
    <t>PARALA MAHARAJA ENGINEERING COLLEGE,BERHAMPUR,ODISHA</t>
  </si>
  <si>
    <t>AUTOCAD,MS OFFICE,REVIT,STAADPRO,3DSMAX,SKETCHUP</t>
  </si>
  <si>
    <t>EAST COAST RAILWAYS | Undergraduate trainee | Cuttack | Jun 2024 | Jun 2024 | 4 Weeks</t>
  </si>
  <si>
    <t>FRONT LINE JUNIOR SUPERVISOR IN CONSTRUCTION</t>
  </si>
  <si>
    <t>P26700375</t>
  </si>
  <si>
    <t>Dattatraya</t>
  </si>
  <si>
    <t>Gadakh</t>
  </si>
  <si>
    <t>Rushikesh Dattatraya Gadakh</t>
  </si>
  <si>
    <t>rushigadakh14@gmail.com</t>
  </si>
  <si>
    <t>P26700375@student.nicmar.ac.in</t>
  </si>
  <si>
    <t>02-Jun-2004</t>
  </si>
  <si>
    <t xml:space="preserve">English,Hindi,Marathi,French </t>
  </si>
  <si>
    <t xml:space="preserve">Basketball,Reading </t>
  </si>
  <si>
    <t>Dattatraya Nivrutti Gadakh</t>
  </si>
  <si>
    <t>Yogita Dattatraya Gadakh</t>
  </si>
  <si>
    <t>Post Lane,Chandori</t>
  </si>
  <si>
    <t xml:space="preserve">Horizon Academy </t>
  </si>
  <si>
    <t>HPT Arts &amp; RYK Science College</t>
  </si>
  <si>
    <t>AISSMS COLLEGE OF ENGINEERING, PUNE,MAHARASHTRA</t>
  </si>
  <si>
    <t>Sai Construction  | Intern | Nashik | Dec 2024 | Jan 2025 | 4 Weeks</t>
  </si>
  <si>
    <t>P26700376</t>
  </si>
  <si>
    <t>BHOOMA</t>
  </si>
  <si>
    <t>SIDDARTHA</t>
  </si>
  <si>
    <t>Bhooma Siddartha</t>
  </si>
  <si>
    <t>siddarthabhooma@gmail.com</t>
  </si>
  <si>
    <t>P26700376@student.nicmar.ac.in</t>
  </si>
  <si>
    <t>Telugu,English,Hindi,Kannada</t>
  </si>
  <si>
    <t>Sports,Home Tutor</t>
  </si>
  <si>
    <t>Bhooma Narsimulu</t>
  </si>
  <si>
    <t>Bhooma Sangamani</t>
  </si>
  <si>
    <t>Agriculture Worker</t>
  </si>
  <si>
    <t>Village: Tekur Mandal: Nyalkal District: Sangareddy</t>
  </si>
  <si>
    <t>Z P High School, Nyalkal</t>
  </si>
  <si>
    <t>Board Of Secondary Education, Telangana</t>
  </si>
  <si>
    <t>K B R Engineering College, Telangana</t>
  </si>
  <si>
    <t>Jawaharlal Nehru Technological University Hyderabad, Telangana</t>
  </si>
  <si>
    <t>B V Raju Institute of Technology, Telangana</t>
  </si>
  <si>
    <t>MS Excel,Auto cad,QGIS Basics,PTV VISSIM,Staad.pro,Revit,Primavera P6,Open Roads,Kane pave</t>
  </si>
  <si>
    <t>Sattva Group | Engineer | Hyderabad | May 2025 | Jun 2026 | 1 Years, 0 Months, 22 Days | 3.7</t>
  </si>
  <si>
    <t>Membership Certificate – Indian Concrete Institute (ICI).
Building Information Modeling (BIM) Using Revit – Training Certification – Eduplus.
Event Coordinator Certification – Department of Civil Engineering, B V Raju Institute of Technology (BVRIT).
Total Station Survey Training Certification – Department of Civil Engineering, B V Raju Institute of Technology (BVRIT).
Computer-Aided Building Drawing Using AutoCAD – Training Certification.
Hands-on Training in Transportation Software – Department of Civil Engineering, Mahindra University.
Primavera P6 Training Certification – Department of Civil Engineering, in association with EduCADD Training Institute.</t>
  </si>
  <si>
    <t>P26700377</t>
  </si>
  <si>
    <t>P26700377@student.nicmar.ac.in</t>
  </si>
  <si>
    <t>P26700378</t>
  </si>
  <si>
    <t>Chinmayi</t>
  </si>
  <si>
    <t>Vibhute</t>
  </si>
  <si>
    <t>Chinmayi Subhash Vibhute</t>
  </si>
  <si>
    <t>chinmayivibhute@gmail.com</t>
  </si>
  <si>
    <t>P26700378@student.nicmar.ac.in</t>
  </si>
  <si>
    <t>08-Mar-2004</t>
  </si>
  <si>
    <t xml:space="preserve">Travelling,Crochet,Reading,Swimming </t>
  </si>
  <si>
    <t>Ragini</t>
  </si>
  <si>
    <t>Ravalnath Colony Ajara, Tal.- Ajara Dist.-Kolhapur,416505</t>
  </si>
  <si>
    <t>NICMAR University, MGH Girls Hostel, Near Ramnagar Balewadi 411045</t>
  </si>
  <si>
    <t>Ajara Highschool Ajara</t>
  </si>
  <si>
    <t>SSC Maharashtra , Kolhapur , Ajara</t>
  </si>
  <si>
    <t>Ajara Mahavidyalaya Ajara</t>
  </si>
  <si>
    <t>HSC Maharashtra, Kolhapur, Ajara</t>
  </si>
  <si>
    <t>Rajarambapu Institute of Technology</t>
  </si>
  <si>
    <t>Rajaramnagar, Sakharale, Islampur, Taluka Walwa, District Sangli, Maharashtra, India</t>
  </si>
  <si>
    <t>STAAD pro,ETABS,AutoCad</t>
  </si>
  <si>
    <t>Gatade And Pawar Associates | Site Engineering Intern | Kolhapur | Jun 2024 | Aug 2026 | 116 Weeks
VBB Civil Engineering and contractor | Trainee Site Engineer | Kolhapur,Ajara | Jan 2026 | May 2026 | 19 Weeks</t>
  </si>
  <si>
    <t>P26700379</t>
  </si>
  <si>
    <t>Jolly</t>
  </si>
  <si>
    <t>Jose Jolly</t>
  </si>
  <si>
    <t>josejolly004@gmail.com</t>
  </si>
  <si>
    <t>P26700379@student.nicmar.ac.in</t>
  </si>
  <si>
    <t>English,Hindi,Malayalam,Tamil</t>
  </si>
  <si>
    <t>Reading,music,sports</t>
  </si>
  <si>
    <t>Jolly Jose</t>
  </si>
  <si>
    <t>Rose Maria Jolly</t>
  </si>
  <si>
    <t>Vellankal house,Karimattam,Ayavana P O,Muvattupuzha</t>
  </si>
  <si>
    <t>Nirmala Public School</t>
  </si>
  <si>
    <t>Mar Athanasius College of Engineering</t>
  </si>
  <si>
    <t>AutoCAD,MS Project,Staad Pro</t>
  </si>
  <si>
    <t>P26700380</t>
  </si>
  <si>
    <t>SARTHAK</t>
  </si>
  <si>
    <t>HEMANT</t>
  </si>
  <si>
    <t>MAHAJAN</t>
  </si>
  <si>
    <t>Sarthak Hemant Mahajan</t>
  </si>
  <si>
    <t>sarthakmahajan838@gmail.com</t>
  </si>
  <si>
    <t>P26700380@student.nicmar.ac.in</t>
  </si>
  <si>
    <t>06-Feb-2004</t>
  </si>
  <si>
    <t>TRAVELLING,PLAYING SPORTS</t>
  </si>
  <si>
    <t>HEMANT M MAHAJAN</t>
  </si>
  <si>
    <t>GOV SERVICE</t>
  </si>
  <si>
    <t>KAVITA H MAHAJAN</t>
  </si>
  <si>
    <t>S/O SAAILIYA APPARTMENT RAVIKIRAN COLONY NAER AYODHYA VIHAR AKOLI ROAD SAI NAGAR AMRAVATI  MAHARASHTRA - 444607</t>
  </si>
  <si>
    <t>SCHOOL OF SCHOLARS AMRAVATI</t>
  </si>
  <si>
    <t>CBSE AMRAVATI/ MAHARASHTRA</t>
  </si>
  <si>
    <t>DIPLOMA IN CIVIL AND RURAL ENGINEERING</t>
  </si>
  <si>
    <t>DR PANJABRAO DESHMUKH POLYTECHNIC AMRAVATI MAHARASHTRA</t>
  </si>
  <si>
    <t>PROF RAM MEGHE INSTUTE OF TECHONOLOGY AND REASERCH AMRAVATI MAHARASHTRA</t>
  </si>
  <si>
    <t>AUTOCAD , STADPRO V8 ,REVIT, MS EXCEL,MS OFFICE</t>
  </si>
  <si>
    <t>JOG MAHAJAN INFRA PVT LTD | SITE ENGINEER | AMRAVATI | Jun 2025 | Jul 2025 | 4 Weeks
BALAJI STRUCTURAL CONSULTANCY | INTERN  | AMRAVATI | Jun 2025 | Jul 2025 | 6 Weeks
BALAJI STRUCTURAL CONSULTANCY | INTERN  | AMRAVATI | Jul 2022 | Aug 2022 | 7 Weeks</t>
  </si>
  <si>
    <t>STADPRO V8
AUTOCAD
IIT BOMBAY E CELL
REVIT 
MS EXCEL CERTIFICATE
MSCIT</t>
  </si>
  <si>
    <t>P26700381</t>
  </si>
  <si>
    <t>VISALI</t>
  </si>
  <si>
    <t>Visali V</t>
  </si>
  <si>
    <t>P26700381@student.nicmar.ac.in</t>
  </si>
  <si>
    <t xml:space="preserve">ENGLISH,TAMIL </t>
  </si>
  <si>
    <t>READING AND WRITING,SINGING,BADMINTON</t>
  </si>
  <si>
    <t>5500 8664 4044</t>
  </si>
  <si>
    <t>VELMURUGAN P</t>
  </si>
  <si>
    <t>GOVERNMENT EMPLOYEE</t>
  </si>
  <si>
    <t xml:space="preserve">SUSEELA S </t>
  </si>
  <si>
    <t>C-19, PANRUTI STREET
BLOCK-9
NEYVELI TOWNSHIP</t>
  </si>
  <si>
    <t>Cuddalore</t>
  </si>
  <si>
    <t xml:space="preserve">JAWAHAR HR SEC SCHOOL </t>
  </si>
  <si>
    <t>CENTRAL BOARD OF SECONDARY EDUCATION(CBSE) NEYVELI SOUTH ARCOT TN</t>
  </si>
  <si>
    <t>PSG INSTITUTE OF TECHNOLOGY AND APPLIED RESEARCH COIMBATORE TN</t>
  </si>
  <si>
    <t>AUTOCAD,MS OFFICE</t>
  </si>
  <si>
    <t>JOHN BUILDERS &amp; JS PROMOTERS | INTERN | TAMIL NADU | Apr 2024 | Jul 2024 | 12 Weeks
NEYVELI LIGNITE CORPORATION INDIA LIMITED | INTERN | TAMIL NADU | Jul 2023 | Jul 2023 | 3 Weeks</t>
  </si>
  <si>
    <t>Certificate of Membership - ACI</t>
  </si>
  <si>
    <t>P26700382</t>
  </si>
  <si>
    <t>GEORGE</t>
  </si>
  <si>
    <t>ABRAHAM</t>
  </si>
  <si>
    <t>MAMPILLY</t>
  </si>
  <si>
    <t>George Abraham Mampilly</t>
  </si>
  <si>
    <t>P26700382@student.nicmar.ac.in</t>
  </si>
  <si>
    <t>05-May-2000</t>
  </si>
  <si>
    <t>badminton,driving ,music,movies</t>
  </si>
  <si>
    <t>ABRAHAM GEORGE MAMPILLY</t>
  </si>
  <si>
    <t>REENU ABRAHAM</t>
  </si>
  <si>
    <t>7C RDS FLAIR NEAR PUNNAKAL TEMPLE ELAMAKARA</t>
  </si>
  <si>
    <t>Rajagiri public school</t>
  </si>
  <si>
    <t>CBSE,kerala</t>
  </si>
  <si>
    <t>SNV Skt Hss</t>
  </si>
  <si>
    <t>Kerala state,kerala</t>
  </si>
  <si>
    <t>Karunya university</t>
  </si>
  <si>
    <t>Karunya institute of technology and science coimbatore Tamilnadu</t>
  </si>
  <si>
    <t>Audo cad,msproject,mS Excel ,ms office</t>
  </si>
  <si>
    <t>RDS REALTIES | Site engineer/QS | ernakulam,kerala | May 2022 | Sep 2023 | 1 Years, 4 Months, 20 Days | 1.80
Winner holistic consultants llc | Civil engineer | Abudhabi,Uae | Oct 2023 | Jul 2024 | 0 Years, 9 Months, 23 Days | 12.48
RDS REALTIES | Structural engineer cum site QS | Ernakulam kerala | Aug 2024 | Aug 2025 | 1 Years, 0 Months, 17 Days | 2.40</t>
  </si>
  <si>
    <t>Rds realties | intern | Ernakulam,Kerala | Jan 2022 | May 2022 | 17 Weeks</t>
  </si>
  <si>
    <t>Coursera Smart Cities – Management of Smart Urban Infrastructures
 Application of Building Information Modeling
Preparation of Bar Bending Schedule
Coursera-Introduction to Sustainability</t>
  </si>
  <si>
    <t>P26700383</t>
  </si>
  <si>
    <t>Chikhalkar</t>
  </si>
  <si>
    <t>Shrirang</t>
  </si>
  <si>
    <t>Chikhalkar Shrirang Milind</t>
  </si>
  <si>
    <t>shrirang829@gmail.com</t>
  </si>
  <si>
    <t>P26700383@student.nicmar.ac.in</t>
  </si>
  <si>
    <t>18-Nov-2003</t>
  </si>
  <si>
    <t>Gaming,Music</t>
  </si>
  <si>
    <t>Milind Chikhalkar</t>
  </si>
  <si>
    <t>Shilpa Chikhalkar</t>
  </si>
  <si>
    <t>Opp. of samartha high school, devrankar nagar,badnera road, Amravati</t>
  </si>
  <si>
    <t>A-1101 Phase 1 Palm Avenue, Wakad, Pune</t>
  </si>
  <si>
    <t xml:space="preserve">Manibai Gujrathi English High School </t>
  </si>
  <si>
    <t>Secondary School Certificate - Maharashtra</t>
  </si>
  <si>
    <t>Bhartiya Mahavidhaylaya, Amravati</t>
  </si>
  <si>
    <t>Higher Secondary Certificate - Maharashtra</t>
  </si>
  <si>
    <t>Dr. D. Y. Patil Institute of Technology, Pimpri, Pune</t>
  </si>
  <si>
    <t>B.G. SHIRKE CONSTRUCTION TECHNOLOGY PVT. LTD. | Site Intern | CIDCO Taloja Project, Navi Mumbai | Dec 2023 | Jan 2024 | 4 Weeks</t>
  </si>
  <si>
    <t>P26700384</t>
  </si>
  <si>
    <t xml:space="preserve">Ayush </t>
  </si>
  <si>
    <t>Pravin</t>
  </si>
  <si>
    <t>Ayush  Pravin Patil</t>
  </si>
  <si>
    <t>ayushpatil165@gmail.com</t>
  </si>
  <si>
    <t>P26700384@student.nicmar.ac.in</t>
  </si>
  <si>
    <t>24-Mar-2004</t>
  </si>
  <si>
    <t xml:space="preserve">Football </t>
  </si>
  <si>
    <t xml:space="preserve">Pravin Patil </t>
  </si>
  <si>
    <t>Buisnessman</t>
  </si>
  <si>
    <t>Swati Patil</t>
  </si>
  <si>
    <t>Dwarka Nivas, Bisur Road, Budhgaon, Sangli 416304</t>
  </si>
  <si>
    <t>Sanjay Ghodawat International School</t>
  </si>
  <si>
    <t>CBSE Kolhapur Maharashtra</t>
  </si>
  <si>
    <t>Chatrapati Shahu Vidyalaya Junior College</t>
  </si>
  <si>
    <t>HSC Kolhapur Maharashtra</t>
  </si>
  <si>
    <t xml:space="preserve">Pimpri Chinchwad College of Engineering </t>
  </si>
  <si>
    <t>P26700385</t>
  </si>
  <si>
    <t xml:space="preserve">Omprakash </t>
  </si>
  <si>
    <t>Dawar</t>
  </si>
  <si>
    <t>Yash Omprakash  Dawar</t>
  </si>
  <si>
    <t>yashdawar07@gmail.com</t>
  </si>
  <si>
    <t>P26700385@student.nicmar.ac.in</t>
  </si>
  <si>
    <t>13-Nov-1999</t>
  </si>
  <si>
    <t>English,Hindi,marathi</t>
  </si>
  <si>
    <t>Omprakash</t>
  </si>
  <si>
    <t>Sr. Techenician</t>
  </si>
  <si>
    <t>208, Prabhu Nagar new Manish Nagar Nagpur 440005</t>
  </si>
  <si>
    <t>NEERI MODERN SCHOOL</t>
  </si>
  <si>
    <t>CBSE NAGPUR/MAHARASHTRA</t>
  </si>
  <si>
    <t>SANTAJI MAHAVIDIVIYALA</t>
  </si>
  <si>
    <t xml:space="preserve">HIGHER SECONDARY CERTIFICATE EXAMINATION </t>
  </si>
  <si>
    <t>SHRI RAMDEOBABA COLLEGE OF ENGINEERING AND MANAGEMENT</t>
  </si>
  <si>
    <t>AutoCAD,MS Office,MS project,Primavera,BIM</t>
  </si>
  <si>
    <t>INDIAN HUME PIPE CO. LTD. | ENGINEER SITE | BHOPAL | Aug 2022 | Jun 2026 | 3 Years, 10 Months, 10 Days | 4.2</t>
  </si>
  <si>
    <t>Techops Infrastructure Pvt. Ltd | Trainee  | Nagpur  | Jan 2022 | Jun 2022 | 21 Weeks</t>
  </si>
  <si>
    <t>P26700386</t>
  </si>
  <si>
    <t xml:space="preserve">Hritavrata </t>
  </si>
  <si>
    <t xml:space="preserve">Hritavrata  Singh </t>
  </si>
  <si>
    <t>hritavratasingh@gmail.com</t>
  </si>
  <si>
    <t>P26700386@student.nicmar.ac.in</t>
  </si>
  <si>
    <t>13-Jun-2005</t>
  </si>
  <si>
    <t xml:space="preserve">Hindi,English,Marathi </t>
  </si>
  <si>
    <t xml:space="preserve">Traveling, Music,Journaling ,Hiking </t>
  </si>
  <si>
    <t xml:space="preserve">Sanjeev singh </t>
  </si>
  <si>
    <t xml:space="preserve">Rupam Singh </t>
  </si>
  <si>
    <t xml:space="preserve">Plot No 14, sahapuri colony, Yamuna society,Latur </t>
  </si>
  <si>
    <t>Balewadi, Pune</t>
  </si>
  <si>
    <t xml:space="preserve">Podar International School </t>
  </si>
  <si>
    <t xml:space="preserve">CBSE, Latur, Maharashtra </t>
  </si>
  <si>
    <t>Civil</t>
  </si>
  <si>
    <t xml:space="preserve">Vishveshwarayya Abhiyantriki Padvika Mahavidyalay,Almala ,Latur,Maharashtra </t>
  </si>
  <si>
    <t xml:space="preserve">All India shri shivaji Memorial society COE , Pune,Maharashtra </t>
  </si>
  <si>
    <t>Auticad,MSP,MS excel</t>
  </si>
  <si>
    <t>Vikram Properties and infrastructure | Trannie | Pune | Dec 2024 | Jan 2025 | 4 Weeks</t>
  </si>
  <si>
    <t>P26700387</t>
  </si>
  <si>
    <t>Vihaan</t>
  </si>
  <si>
    <t>Abhas</t>
  </si>
  <si>
    <t>Vihaan Abhas Desai</t>
  </si>
  <si>
    <t>vihaaandesai28@gmail.com</t>
  </si>
  <si>
    <t>P26700387@student.nicmar.ac.in</t>
  </si>
  <si>
    <t>28-Mar-2004</t>
  </si>
  <si>
    <t>Hindi, english,marathi</t>
  </si>
  <si>
    <t>Abhas Desai</t>
  </si>
  <si>
    <t>Government officer</t>
  </si>
  <si>
    <t>Priya Desai</t>
  </si>
  <si>
    <t>301, Prithvi Grandeur, Ram Nagar, Jehan Circle, Gangapur Road, Nashik - 422013</t>
  </si>
  <si>
    <t>Wisdom High International School</t>
  </si>
  <si>
    <t>KVN Naik College</t>
  </si>
  <si>
    <t xml:space="preserve">SVKM’S NMIMS </t>
  </si>
  <si>
    <t xml:space="preserve">Mukesh Patel School of Technology Management and Engineering </t>
  </si>
  <si>
    <t>AutoCAD, MS Excel, MS project, Staadpro,revit,Watergems</t>
  </si>
  <si>
    <t>Kranti Constructions  | Site Intern | Nashik, Maharashtra | Jan 2026 | Apr 2026 | 15 Weeks</t>
  </si>
  <si>
    <t>P26700388</t>
  </si>
  <si>
    <t>Namdeo</t>
  </si>
  <si>
    <t>Nikita Namdeo Bhosale</t>
  </si>
  <si>
    <t>bhosalenikita13@gmail.com</t>
  </si>
  <si>
    <t>P26700388@student.nicmar.ac.in</t>
  </si>
  <si>
    <t>25-Feb-2001</t>
  </si>
  <si>
    <t xml:space="preserve">Baking,Fitness,music </t>
  </si>
  <si>
    <t>Harsha</t>
  </si>
  <si>
    <t>B2/206 Shanti Residency
Near Abne Hospital,Gadital,Hadapsar</t>
  </si>
  <si>
    <t>Rosary High School</t>
  </si>
  <si>
    <t xml:space="preserve">Arihant College of Arts, Commerce and Science </t>
  </si>
  <si>
    <t>MS Project,Excel</t>
  </si>
  <si>
    <t>Jhala Group | Site Engineering Intern | Pune | Dec 2022 | Jun 2023 | 26 Weeks | Campus Internship</t>
  </si>
  <si>
    <t>P26700389</t>
  </si>
  <si>
    <t>VANSHIKA</t>
  </si>
  <si>
    <t>NIMJE</t>
  </si>
  <si>
    <t>Vanshika Harshal Nimje</t>
  </si>
  <si>
    <t>vanshika414nimje@gmail.com</t>
  </si>
  <si>
    <t>P26700389@student.nicmar.ac.in</t>
  </si>
  <si>
    <t>DANCING</t>
  </si>
  <si>
    <t>HARSHAL NIMJE</t>
  </si>
  <si>
    <t>APARNA NIMJE</t>
  </si>
  <si>
    <t>PLOT NO 6, NARENDRA NAGAR , RATAN NAGAR NAGPUR MAHARASHTRA 440027</t>
  </si>
  <si>
    <t>SOMALWAR NIKALAS HIGH SCHOOL</t>
  </si>
  <si>
    <t>MAHARSHTRA STATE BOARD OF HIGHER EDUCATION</t>
  </si>
  <si>
    <t>RAO JUNIOR COLLEGE OF SCIENCE MAHARASHTRA</t>
  </si>
  <si>
    <t>MAHARASHTRA BOARD OF HIGHER DUCATION</t>
  </si>
  <si>
    <t>SANT GADGE BABA UNIVERSITY</t>
  </si>
  <si>
    <t>GOVERNTMENT COLLEGE OF ENGINEERING AMRAVATI MAHARASHTRA</t>
  </si>
  <si>
    <t>HELLA INFRA MARKET PVT LMT | GET SALES  | NAGPUR MAHARASHTRA  | Jul 2025 | Mar 2026 | 0 Years, 8 Months, 3 Days | 4</t>
  </si>
  <si>
    <t>P26700390</t>
  </si>
  <si>
    <t>Ranveer</t>
  </si>
  <si>
    <t>Jadhav Ranveer Uday</t>
  </si>
  <si>
    <t>mrrj5050@gmail.com</t>
  </si>
  <si>
    <t>P26700390@student.nicmar.ac.in</t>
  </si>
  <si>
    <t>18-Aug-2004</t>
  </si>
  <si>
    <t>Playing cricket ,Palying Football ,Listening to music,Playing Video games</t>
  </si>
  <si>
    <t>Uday Dhanajirao Jadhav</t>
  </si>
  <si>
    <t>Suchita Uday Jadhav</t>
  </si>
  <si>
    <t>Near Nikam Plaza Behind HP Gas Agency Vidyanagar Saidapur Karad District Satara State Maharashtra 415110</t>
  </si>
  <si>
    <t>Holy Family Convent High School Karad</t>
  </si>
  <si>
    <t>SSC Karad</t>
  </si>
  <si>
    <t>Hutatma Rajguru Mahavidyalaya Pune</t>
  </si>
  <si>
    <t>HSC Pune</t>
  </si>
  <si>
    <t xml:space="preserve">Manipal Academy Of Higher Education </t>
  </si>
  <si>
    <t>Manipal Institute of Technology Manipal</t>
  </si>
  <si>
    <t>MS Project, Primavera P6, Progress reporting, daily site logs, AutoCAD, Revit (BIM), QGIS, MS Office</t>
  </si>
  <si>
    <t>Mehul Construction Co Pvt Ltd | Intern | Kadegaon District Satara | Jan 2026 | Jun 2026 | 23 Weeks</t>
  </si>
  <si>
    <t>General Secretary ASCE Manipal</t>
  </si>
  <si>
    <t>P26700391</t>
  </si>
  <si>
    <t>Hritik</t>
  </si>
  <si>
    <t>BR</t>
  </si>
  <si>
    <t>Hritik Raj Br</t>
  </si>
  <si>
    <t>hritkrajbr@gmail.com</t>
  </si>
  <si>
    <t>P26700391@student.nicmar.ac.in</t>
  </si>
  <si>
    <t>16-Nov-2000</t>
  </si>
  <si>
    <t>English ,Hindi,Telugu,Kannada,Sanskrit</t>
  </si>
  <si>
    <t>Debating &amp; Public Speaking,Architecture &amp; Design,Reading,sketching,Traveling &amp; Cultural Exploration</t>
  </si>
  <si>
    <t>Ramesh Babu BS</t>
  </si>
  <si>
    <t>Sridevi GR</t>
  </si>
  <si>
    <t>#35 kumara Nilaya apartments 3rd floor, Pampa maha Kavi road, Bangalore city institute club, Chamarajpet, Bangalore South.</t>
  </si>
  <si>
    <t>#35 kumar nilaya apartments 3rd floor, Pampa maha kavi road, Bangalore city institute club, chamarajpet, Bangalore South.</t>
  </si>
  <si>
    <t>Sri Sathya Sai vidya Kendra</t>
  </si>
  <si>
    <t xml:space="preserve">Sri Sathya Sai Loka seva PU collage </t>
  </si>
  <si>
    <t>Department of pre-University Education</t>
  </si>
  <si>
    <t xml:space="preserve">Visveswaraya Technological University </t>
  </si>
  <si>
    <t>DAYANANDA SAGAR COLLEGE OF ARCHITECTURE, BENGALURU</t>
  </si>
  <si>
    <t>Auto CAD,MS Office ,MS Project,Excel,TWINMOTION,RHINO,REVIT,PHOTOSHOP,SKETCHUP,GRASSHOPPER,POWERPOINT</t>
  </si>
  <si>
    <t>utthan design | architect | banglore | Jul 2024 | May 2026 | 1 Years, 10 Months, 30 Days | 3.6</t>
  </si>
  <si>
    <t>GAYATRI AND NAMITH ARCHITECTS | INTERN | ARCHITECTURAL INTERN | Jan 2024 | Jun 2024 | 24 Weeks | Campus Internship</t>
  </si>
  <si>
    <t>P26700392</t>
  </si>
  <si>
    <t>M. S.</t>
  </si>
  <si>
    <t>MANAS</t>
  </si>
  <si>
    <t>M. S. Manas</t>
  </si>
  <si>
    <t>msmanas718@gmail.com</t>
  </si>
  <si>
    <t>P26700392@student.nicmar.ac.in</t>
  </si>
  <si>
    <t>ENGLISH,MALAYALAM,TAMIL,HINDI</t>
  </si>
  <si>
    <t>Music,Cricket,Badminton,Movies</t>
  </si>
  <si>
    <t>N. VIJAYAMOHAN</t>
  </si>
  <si>
    <t>SUNEETHI.B</t>
  </si>
  <si>
    <t>Pensioner</t>
  </si>
  <si>
    <t>Jamuna Vilasom Anakottoor Po</t>
  </si>
  <si>
    <t>Government Higher Secondary School Kottarakara</t>
  </si>
  <si>
    <t>Kerala Board of Public Examinations (KBPE), Kottarakara</t>
  </si>
  <si>
    <t>Kerala Board of Higher Secondary Examinations (KBHSE), Kottarakara</t>
  </si>
  <si>
    <t>NSS College of Engineering, Palakkad</t>
  </si>
  <si>
    <t>Hitech Construction | Site Engineer | Palakkad | Jul 2025 | Jun 2026 | 0 Years, 11 Months, 29 Days | 1.8</t>
  </si>
  <si>
    <t>Uralungal Labour Contract Co-operative Society Ltd. (ULCCS)   | Civil Engineering Intern | Kozhikode, Kerala | Oct 2023 | Oct 2023 | 0 Weeks</t>
  </si>
  <si>
    <t>Budget Autodesk Construction doud Learning Center
Electric and Future Mobility organised by Techmaghi
NPTEL in Municipal Solid Waste Management
NIT Ragam Workshop
Engineering Project Management on Alison.</t>
  </si>
  <si>
    <t>P26700393</t>
  </si>
  <si>
    <t>BALAJI</t>
  </si>
  <si>
    <t>EEPURI</t>
  </si>
  <si>
    <t>Balaji Eepuri</t>
  </si>
  <si>
    <t>eepuribalaji1@gmail.com</t>
  </si>
  <si>
    <t>P26700393@student.nicmar.ac.in</t>
  </si>
  <si>
    <t>28-Jul-2002</t>
  </si>
  <si>
    <t>Exploring New Places,Road trips</t>
  </si>
  <si>
    <t>E Venkateswarlu</t>
  </si>
  <si>
    <t>E Pavani</t>
  </si>
  <si>
    <t>1-1-10, Sri Hari Kirana, Hanuman temple lane, Hyder Nagar, Kukatpally.</t>
  </si>
  <si>
    <t>1-1-30, Beside Balaji Steel Palace, Hanuman temple lane, Hyder Nagar, Kukatpally.</t>
  </si>
  <si>
    <t xml:space="preserve">Sri Chaitanya Techno school </t>
  </si>
  <si>
    <t xml:space="preserve">Board of secondary education Telangana </t>
  </si>
  <si>
    <t>Sri Chaitanya junior kalasala</t>
  </si>
  <si>
    <t xml:space="preserve">Telangana state board of intermediate education </t>
  </si>
  <si>
    <t xml:space="preserve">Jawaharlal Nehru Architecture and Fine Arts University </t>
  </si>
  <si>
    <t xml:space="preserve">Auroras Design Institute, Hyderabad </t>
  </si>
  <si>
    <t>Construction &amp; Project Management</t>
  </si>
  <si>
    <t>Autocad, Ms Excel, Sketchup, Ms project, Revit</t>
  </si>
  <si>
    <t>ESSENCE ARCHITECT | TRAINEE ARCHITECT | Hyderabad | Sep 2024 | Jan 2025 | 21 Weeks</t>
  </si>
  <si>
    <t>P26700394</t>
  </si>
  <si>
    <t xml:space="preserve">Debanshu </t>
  </si>
  <si>
    <t>Debanshu  Nayak</t>
  </si>
  <si>
    <t>nayak.nayakdebanshus7@gmail.com</t>
  </si>
  <si>
    <t>P26700394@student.nicmar.ac.in</t>
  </si>
  <si>
    <t>06-Apr-2004</t>
  </si>
  <si>
    <t>Hindi,English,Odia,Gujrati</t>
  </si>
  <si>
    <t>Reading,Music,Writing,Football,Gym</t>
  </si>
  <si>
    <t>Damodar Nayak</t>
  </si>
  <si>
    <t>Ranjita Nayak</t>
  </si>
  <si>
    <t>C-55, CDA sector 9, Cuttack</t>
  </si>
  <si>
    <t>Cuttack</t>
  </si>
  <si>
    <t xml:space="preserve">Vikash The Concept School </t>
  </si>
  <si>
    <t>CBSE Sambalpur/Odisha</t>
  </si>
  <si>
    <t>Sai International School</t>
  </si>
  <si>
    <t>CBSE Bhubaneshwar/Odisha</t>
  </si>
  <si>
    <t>KIIT School Of Engineering BBSR</t>
  </si>
  <si>
    <t>Sarjan Infracon PVT LTD | Engineer | Ahmedabad | Apr 2025 | May 2026 | 1 Years, 0 Months, 14 Days | 3.53</t>
  </si>
  <si>
    <t>Jindal | Engineer Trainee | Angul, Odisha | Jun 2024 | Jul 2024 | 4 Weeks | Campus Internship</t>
  </si>
  <si>
    <t>P26700395</t>
  </si>
  <si>
    <t>Aakanksha</t>
  </si>
  <si>
    <t>Suryakant</t>
  </si>
  <si>
    <t>Harkal</t>
  </si>
  <si>
    <t>Aakanksha Suryakant Harkal</t>
  </si>
  <si>
    <t>aakankshaharkal36@gmail.com</t>
  </si>
  <si>
    <t>P26700395@student.nicmar.ac.in</t>
  </si>
  <si>
    <t>22-Jun-2003</t>
  </si>
  <si>
    <t>Badminton,Street Photography,Reading,Listening Music</t>
  </si>
  <si>
    <t>At. Post. Shree Datta Residency, B-wing, 211, Chinchawali-Goregaon, Tal. Mangaon , Dist. Raigad.</t>
  </si>
  <si>
    <t>N. M. Joshi Vidyavbhavan</t>
  </si>
  <si>
    <t>Goregaon, Raigad</t>
  </si>
  <si>
    <t>R. B. Mone Higher Secondary School</t>
  </si>
  <si>
    <t>Lonere, Raigad</t>
  </si>
  <si>
    <t>AutoCAD, StaadPro, Microsoft Project</t>
  </si>
  <si>
    <t>Primus Infrastructure Consultants Pvt. Ltd.  | Structural Design Engineer | Vashi, Navi Mumbai | Oct 2024 | Mar 2026 | 1 Years, 5 Months, 12 Days | 2.4
Qpro Design Consultants | Sustainable Engineer Trainee | Kharghar, Navi Mumbai | Jul 2024 | Oct 2024 | 0 Years, 3 Months, 1 Days | 2.64</t>
  </si>
  <si>
    <t>Enpark Engineering Services Pvt. Ltd.  | Engineer- Trainee | Pune | Feb 2024 | May 2024 | 13 Weeks</t>
  </si>
  <si>
    <t>P26700396</t>
  </si>
  <si>
    <t>Sanjay</t>
  </si>
  <si>
    <t>Vispute</t>
  </si>
  <si>
    <t>Vedant Sanjay Vispute</t>
  </si>
  <si>
    <t>vedantsv25@gmail.com</t>
  </si>
  <si>
    <t>P26700396@student.nicmar.ac.in</t>
  </si>
  <si>
    <t>25-Jul-2003</t>
  </si>
  <si>
    <t>Sports,music</t>
  </si>
  <si>
    <t>Manisha</t>
  </si>
  <si>
    <t>Om Sai,Plot No.65,Gayatri Nagar,
Near Rajmata mangal karyalay,Dindori road,Nashik</t>
  </si>
  <si>
    <t>Maratha High School</t>
  </si>
  <si>
    <t>Maharastra State Board of Secondary and Higher Secondary Education,Pune</t>
  </si>
  <si>
    <t>K.T.H.M College,Nashik</t>
  </si>
  <si>
    <t>K.K. Wagh Institute of Engineering Education &amp; Research</t>
  </si>
  <si>
    <t>Autocad, ANSYS, Revit Architecture, High-Rise Construction, Mivan Formwork, MS Office</t>
  </si>
  <si>
    <t>Viraj Estates Pvt Ltd | Junior Engineer | Nashik,Maharashtra | Apr 2024 | Jun 2026 | 2 Years, 2 Months, 29 Days | 1.8</t>
  </si>
  <si>
    <t>27 month(s)</t>
  </si>
  <si>
    <t>Viraj Estates Pvt Ltd | Civil engineering Intern | Nashik, Maharastra | Jan 2023 | Feb 2023 | 4 Weeks
Sarvashree Technogreen Pvt Ltd | Intern | Nashik, Maharastra | Nov 2023 | Apr 2024 | 22 Weeks</t>
  </si>
  <si>
    <t>Institute of Engineers,India Student Chapter
Institution of Engineers (India) Project Exhibition
Revit Architecture Certification
Remote Sensing and GIS Workshop
PCERF-YOUCONS</t>
  </si>
  <si>
    <t>P26700397</t>
  </si>
  <si>
    <t>Ashish</t>
  </si>
  <si>
    <t>Tyagi</t>
  </si>
  <si>
    <t>Ashish Tyagi</t>
  </si>
  <si>
    <t>ashishtyagi4209@gmail.com</t>
  </si>
  <si>
    <t>P26700397@student.nicmar.ac.in</t>
  </si>
  <si>
    <t>02-Apr-2004</t>
  </si>
  <si>
    <t>Playing Cricket,Listening music</t>
  </si>
  <si>
    <t>Shrinivas Tyagi</t>
  </si>
  <si>
    <t>Suneeta Tyagi</t>
  </si>
  <si>
    <t>Village-jaitpur, Tehsil-Joura , District-Morena,[[Madhya Pradesh]</t>
  </si>
  <si>
    <t>Morena</t>
  </si>
  <si>
    <t xml:space="preserve">OX FORD PUBLIC HIGH SCHOOL, JOURA , MORENA </t>
  </si>
  <si>
    <t>SHRI GOVARDHAN HIGH SCHOOL, JOURA, MORENA</t>
  </si>
  <si>
    <t>RAJIV GANDHI PROUDYOGIKI VISHWAVIDYALAYA, BHOPAL</t>
  </si>
  <si>
    <t>MADHAV INSTITUTE OF TECHNOLOGY AND SCIENCE</t>
  </si>
  <si>
    <t>MS PROJECT, AUTOCAD</t>
  </si>
  <si>
    <t>PUBLIC HEALTH ENGINEERING DEPARTMENT DIVISION -GWALIOR , MADHYA PRADESH | CIVIL ENGINEERING INTERN - PUBLIC HEALTH ENGINEERING DEPARTMENT (PHED},GWALIOR | Jal Jeevan Mission &amp; Water Infrastructure Development | GWALIOR , MADHYA PRADESH | Jan 2025 | May 2025 | 19 Weeks
L&amp;T GEOSTRUCTURE PRIVATE LIMITED | CIVIL ENGINEERING INTERN | KATNI , MADHYA PRADESH | Jun 2024 | Jul 2024 | 4 Weeks</t>
  </si>
  <si>
    <t>Product Design and Manufacturing
Air Pollution and Control
Indoor Air Pollution Sources, Effects, Monitoring,  Control and Modeling
AutoCAD : 2D&amp;3D</t>
  </si>
  <si>
    <t>P26700398</t>
  </si>
  <si>
    <t xml:space="preserve">Sumit </t>
  </si>
  <si>
    <t xml:space="preserve">Kanvarlal </t>
  </si>
  <si>
    <t>Manmode</t>
  </si>
  <si>
    <t>Sumit  Kanvarlal  Manmode</t>
  </si>
  <si>
    <t>sumeet04work@gmail.com</t>
  </si>
  <si>
    <t>P26700398@student.nicmar.ac.in</t>
  </si>
  <si>
    <t>Cricket ,table tennis,watching movies ,music</t>
  </si>
  <si>
    <t>Kanvarlal Manmode</t>
  </si>
  <si>
    <t>self employed</t>
  </si>
  <si>
    <t>Urmila Manmode</t>
  </si>
  <si>
    <t>Plot no. 2 prabhag 4. shubham nagar hingna road wanadhongri</t>
  </si>
  <si>
    <t xml:space="preserve">Shantiniketan madhyamik vidhyalaya </t>
  </si>
  <si>
    <t xml:space="preserve">SSC NAGPUR MAHARASHTRA </t>
  </si>
  <si>
    <t xml:space="preserve">Mahatma gandhi junior college nagpur </t>
  </si>
  <si>
    <t xml:space="preserve">HSC NAGPUR MAHARASHTRA </t>
  </si>
  <si>
    <t xml:space="preserve">CONSTRUCTION TECHNOLOGY </t>
  </si>
  <si>
    <t xml:space="preserve">DHARAMPETH POLYTECHNIC COLLEGE </t>
  </si>
  <si>
    <t>RASHTRASANT TUKADOJI MAHARAJ NAGPUR UNIVERSITY</t>
  </si>
  <si>
    <t xml:space="preserve">GH. RAISONI COLLAGE OF ENGINEERING </t>
  </si>
  <si>
    <t>Autocad,ms office,MS Project,revit architecture ,project execution ,project planning</t>
  </si>
  <si>
    <t>Om Shivam Buildcon Pvt. Ltd | Junior  Site Engineer  | Nagpur  | Dec 2025 | May 2026 | 21 Weeks | Campus Internship
Om Shivam Buildcon Pvt. Ltd | Junior Engineer  | Nagpur  | Dec 2025 | May 2026 | 21 Weeks</t>
  </si>
  <si>
    <t>P26700399</t>
  </si>
  <si>
    <t>Prakhar</t>
  </si>
  <si>
    <t>Srivastava</t>
  </si>
  <si>
    <t>Prakhar Srivastava</t>
  </si>
  <si>
    <t>prakharalok25@gmail.com</t>
  </si>
  <si>
    <t>P26700399@student.nicmar.ac.in</t>
  </si>
  <si>
    <t>25-Dec-2001</t>
  </si>
  <si>
    <t xml:space="preserve">English,Hindi </t>
  </si>
  <si>
    <t>Book Reading,Listening Music,Playing Cricket</t>
  </si>
  <si>
    <t>Late Alok Sanjai Srivastava</t>
  </si>
  <si>
    <t>Poonam Srivastav</t>
  </si>
  <si>
    <t>30(1), Chhoti Takiya Road, Chikkipura, Bahraich, U.P. 271801</t>
  </si>
  <si>
    <t>Bahraich</t>
  </si>
  <si>
    <t>Buddha Public School</t>
  </si>
  <si>
    <t>Central Board of Secondary Education, Bahraich/U.P.</t>
  </si>
  <si>
    <t>Dr. A.P.J. Abdul Kalam Technical University, U.P.</t>
  </si>
  <si>
    <t>ABES Engineering College, Ghaziabad, U.P.</t>
  </si>
  <si>
    <t>AutoCAD (Building Planning &amp; Drafting), MS Excel (Data Modeling &amp; Analysis), MS Word, Land Measurement</t>
  </si>
  <si>
    <t>VARMA &amp; ASSOCIATES | Junior Engineer | Bahraich, U.P. | Oct 2022 | Jun 2026 | 3 Years, 8 Months, 7 Days | 3.00</t>
  </si>
  <si>
    <t>Junior Engineer, Prescribed Authority / Regulated Area, Bahraich, U.P. | Civil Engineering Apprentice | Bahraich, U.P. | Aug 2021 | Sep 2021 | 4 Weeks
John Holland | Virtual Internship | Online | Jul 2021 | Jul 2021 | 2 Weeks</t>
  </si>
  <si>
    <t>Autocad
AIVA
NIELIT CCC
IEI</t>
  </si>
  <si>
    <t>P26700400</t>
  </si>
  <si>
    <t>Anoosha</t>
  </si>
  <si>
    <t>Basavanthgouda</t>
  </si>
  <si>
    <t>Ramanagoudar</t>
  </si>
  <si>
    <t>Anoosha Basavanthgouda Ramanagoudar</t>
  </si>
  <si>
    <t>anooshabr08@gmail.com</t>
  </si>
  <si>
    <t>P26700400@student.nicmar.ac.in</t>
  </si>
  <si>
    <t>08-Feb-2001</t>
  </si>
  <si>
    <t>Kannada,English,Hindi</t>
  </si>
  <si>
    <t>Reading,Listening to music,Art and craft,Cooking</t>
  </si>
  <si>
    <t>Basavanthgouda Ramanagoudar</t>
  </si>
  <si>
    <t>Prerana Basavanthgouda</t>
  </si>
  <si>
    <t>B S Ramanagoudar
Advocate
H No. 2-12-3/5&amp;10
Veerendra Kumar layout, 
Near State Bank of India,
Bypass road
Lingasugur - 584122</t>
  </si>
  <si>
    <t>Little Flower High School, Huligudda</t>
  </si>
  <si>
    <t>Karnataka Secondary education Examination Board</t>
  </si>
  <si>
    <t>K.L.E. Society's Prerana P.U. College</t>
  </si>
  <si>
    <t>Department of Pre-University Education, Hubballi, Karnataka</t>
  </si>
  <si>
    <t xml:space="preserve">KLS Gogte Institute of Technology </t>
  </si>
  <si>
    <t>Dezine Atelier Pvt.Ltd | Junior Architect | Bangalore | Jan 2025 | Jun 2026 | 1 Years, 4 Months, 11 Days | 2.64</t>
  </si>
  <si>
    <t>Khuba Architect's | Intern | Bangalore | Feb 2023 | Jun 2023 | 17 Weeks</t>
  </si>
  <si>
    <t>Catalan Vault
NPTEL-Sustainable Architecture</t>
  </si>
  <si>
    <t>P26700401</t>
  </si>
  <si>
    <t xml:space="preserve">SAYYAM </t>
  </si>
  <si>
    <t xml:space="preserve">PREMACHAND </t>
  </si>
  <si>
    <t>HUKKERI</t>
  </si>
  <si>
    <t>Sayyam  Premachand  Hukkeri</t>
  </si>
  <si>
    <t>sayyamhukkeri@gmail.com</t>
  </si>
  <si>
    <t>P26700401@student.nicmar.ac.in</t>
  </si>
  <si>
    <t>Hindi ,English,Kannada,Marati</t>
  </si>
  <si>
    <t>Football , Movies ,Reading</t>
  </si>
  <si>
    <t>LATE</t>
  </si>
  <si>
    <t xml:space="preserve">CHANDANA </t>
  </si>
  <si>
    <t>Near Margubai Temple  A/P Chinchali Tq Raibag Dist Belagavi</t>
  </si>
  <si>
    <t>DR GANGADHAR ENG MED RESI HS SHIRDHAN ,HUKKERI TALUK ,BELAGAVI DISTRICT 591306</t>
  </si>
  <si>
    <t xml:space="preserve">HUKKERI TQLUK ,BELAGAVI KARANATAKA </t>
  </si>
  <si>
    <t>PRERANA PU COLLEGE ,KUNDAGOL CROSS KG HUNASHI HUBALI TQ DHARWAD DT</t>
  </si>
  <si>
    <t>HUBALI  TQ DHARWAD DIST KARANATAKA</t>
  </si>
  <si>
    <t>KLS GOGTE INSTITUTE OF TECHNOLOGY</t>
  </si>
  <si>
    <t>BELAGAVI KARNATAKA</t>
  </si>
  <si>
    <t>AUTO CAD REVIT ,MS PROJECT</t>
  </si>
  <si>
    <t>AIRPORT AUTHORITY OF INDIA  | INTERN | SAMBRA, BELAGAVI | Jan 2026 | Apr 2026 | 16 Weeks</t>
  </si>
  <si>
    <t>Archicad 
REVIT 
AIDS 
Urban planning and design by QGIS</t>
  </si>
  <si>
    <t>P26700402</t>
  </si>
  <si>
    <t>Pranjal</t>
  </si>
  <si>
    <t>Pranjal Prakash</t>
  </si>
  <si>
    <t>prakashpranjal234@gmail.com</t>
  </si>
  <si>
    <t>P26700402@student.nicmar.ac.in</t>
  </si>
  <si>
    <t>17-Feb-2001</t>
  </si>
  <si>
    <t>Music, Gardening,Cricket</t>
  </si>
  <si>
    <t>Govind Madhav Shrivastava</t>
  </si>
  <si>
    <t>Serviceman</t>
  </si>
  <si>
    <t>Sadhana Srivastava</t>
  </si>
  <si>
    <t>Plot No. 17 Chak Harihar Van Nyay Nagar Jhunsi Prayagraj</t>
  </si>
  <si>
    <t>Bishop Johnson School and College</t>
  </si>
  <si>
    <t>ICSE Board</t>
  </si>
  <si>
    <t xml:space="preserve">ICSE Board </t>
  </si>
  <si>
    <t>SAP MM,MS Office,AutoCAD,MS Project,Assemble,Autodesk Construction Cloud</t>
  </si>
  <si>
    <t>Shapoorji Pallonji And Company Pvt. Ltd | Planning Engineer | Hyderabad | Aug 2023 | Jun 2025 | 1 Years, 10 Months, 3 Days | 4.25</t>
  </si>
  <si>
    <t>Public Works Department | Trainee | Prayagraj | Jun 2022 | Jul 2022 | 4 Weeks</t>
  </si>
  <si>
    <t>P26700403</t>
  </si>
  <si>
    <t>BHUPESH</t>
  </si>
  <si>
    <t>Bhupesh R</t>
  </si>
  <si>
    <t>bhupesh3718@gmail.com</t>
  </si>
  <si>
    <t>P26700403@student.nicmar.ac.in</t>
  </si>
  <si>
    <t>Tamil, English ,Hindi</t>
  </si>
  <si>
    <t>Driving,Cricket,Music</t>
  </si>
  <si>
    <t>Ramakrishnan M</t>
  </si>
  <si>
    <t>Meena R</t>
  </si>
  <si>
    <t>2/709 Vivekanathar 10th Street, S.R.Nagar South, Andipalayam, Tiruppur</t>
  </si>
  <si>
    <t>KIDS CLUB MATRIC HR SEC SCHOOL TIRUPPUR</t>
  </si>
  <si>
    <t xml:space="preserve">KPR Institute of Engineering and Technology, Coimbatore, Tamil Nadu </t>
  </si>
  <si>
    <t>MILLENIUM DEVELOPER | Civil Engineering Intern | Tiruppur, Tamil Nadu | Jan 2024 | Feb 2024 | 2 Weeks
Municipal Administration And Water Supply Department - Tiruppur City | Civil Engineering Intern | Tiruppur, Tamil Nadu | Jul 2024 | Jul 2024 | 2 Weeks
CASTLE DESIGNS &amp; CONSTRUCTIONS | Civil Engineering Intern | Tiruppur, Tamil Nadu | Mar 2026 | May 2026 | 6 Weeks</t>
  </si>
  <si>
    <t>Integrated Approach to Building Services - L&amp;T EduTech 
A Professional’s Approach to Law and Ethics - L&amp;T EduTech
Engineering Graphics and Design - L&amp;T EduTech
IT Primer - L&amp;T EduTech
Engineering Geology - NPTEL
Air Pollution and Control - NPTEL
Introduction to Cybersecurity - Cisco Networking Academy</t>
  </si>
  <si>
    <t>P26700404</t>
  </si>
  <si>
    <t>PRAHAST</t>
  </si>
  <si>
    <t>TRPATHI</t>
  </si>
  <si>
    <t>Prahast Trpathi</t>
  </si>
  <si>
    <t>prahastsunny281198@gmail.com</t>
  </si>
  <si>
    <t>P26700404@student.nicmar.ac.in</t>
  </si>
  <si>
    <t>30-Mar-1999</t>
  </si>
  <si>
    <t>Playing Cricket,Movies</t>
  </si>
  <si>
    <t>PIYUSH KANT TRIPATHI</t>
  </si>
  <si>
    <t>KAVITA TRIPATHI</t>
  </si>
  <si>
    <t>VILL-POST, PANDEYPUR RADHEY</t>
  </si>
  <si>
    <t>Ghazipur</t>
  </si>
  <si>
    <t xml:space="preserve">Kendriya Vidyalaya </t>
  </si>
  <si>
    <t>CBSE MAU/Uttar Pradesh</t>
  </si>
  <si>
    <t>Kendriya Vidyalaya</t>
  </si>
  <si>
    <t>KIIT University</t>
  </si>
  <si>
    <t>Global Archer Construction &amp; Engineering | Project Engineer | Republic of Guinea | Sep 2020 | Feb 2022 | 1 Years, 5 Months, 7 Days | 8.40
Rudra Real Estate Pvt. Ltd. | Site Engineer Civil | Kanpur, Uttar pradesh, India | Apr 2022 | Jun 2023 | 1 Years, 2 Months, 0 Days | 3.60
Batipro SA | Project Manager | Republic of Guinea | Jun 2023 | Jun 2024 | 1 Years, 0 Months, 0 Days | 24
Larsen &amp; Toubro | SR. ENGINEER - CIVIL | Khavda, Kutch, Gujrat | Sep 2025 | May 2026 | 0 Years, 8 Months, 3 Days | 8.02</t>
  </si>
  <si>
    <t>51 month(s)</t>
  </si>
  <si>
    <t>MSV International | Intern | Ranchi, Jharkhand | May 2019 | Jun 2019 | 4 Weeks</t>
  </si>
  <si>
    <t>P26700405</t>
  </si>
  <si>
    <t>Akshada</t>
  </si>
  <si>
    <t>Shashikant</t>
  </si>
  <si>
    <t>Akshada Shashikant Kulkarni</t>
  </si>
  <si>
    <t>akshadak3003@gmail.com</t>
  </si>
  <si>
    <t>P26700405@student.nicmar.ac.in</t>
  </si>
  <si>
    <t>30-Apr-2003</t>
  </si>
  <si>
    <t>Reading,Painting,Dancing,writing</t>
  </si>
  <si>
    <t>Construction Bussiness</t>
  </si>
  <si>
    <t>Rucha</t>
  </si>
  <si>
    <t xml:space="preserve">Flat no 205,Bageshree appt, Markandi, Chiplun </t>
  </si>
  <si>
    <t>Suresh Damodar Gadre English Medium School, Chiplun</t>
  </si>
  <si>
    <t>SSC Chiplun/Maharashtra</t>
  </si>
  <si>
    <t>D.B.J College, Chiplun</t>
  </si>
  <si>
    <t>HSC Chiplun/Maharashtra</t>
  </si>
  <si>
    <t>Appasaheb Birnale College of Architecture, Sangli, Maharashtra</t>
  </si>
  <si>
    <t>Autocad,MS Word,MS Powerpoint,Sketchup,Revit,MS Project,MS Excel,Photoshop</t>
  </si>
  <si>
    <t>CK Associates | Intern as Architecture Student | Sangli | Jan 2024 | Apr 2024 | 15 Weeks</t>
  </si>
  <si>
    <t>Karwaan  Professional Revit and BIM Certification Program</t>
  </si>
  <si>
    <t>P26700406</t>
  </si>
  <si>
    <t>Ibad</t>
  </si>
  <si>
    <t xml:space="preserve">Ariz </t>
  </si>
  <si>
    <t>Farid</t>
  </si>
  <si>
    <t>Ibad Ariz  Farid</t>
  </si>
  <si>
    <t>eebadfarid7000@gmail.com</t>
  </si>
  <si>
    <t>P26700406@student.nicmar.ac.in</t>
  </si>
  <si>
    <t>25-May-2004</t>
  </si>
  <si>
    <t>English,hindi ,Marathi</t>
  </si>
  <si>
    <t>Batminton ,football,swimming</t>
  </si>
  <si>
    <t>Ariz Arif Farid</t>
  </si>
  <si>
    <t>Developer</t>
  </si>
  <si>
    <t>Shazmin Ariz Farid</t>
  </si>
  <si>
    <t>6/46 Farid building, Behind Jama Masjid, near Dudh Naka, Bunder Road, Chaudhary Mohalla, Kalyan west</t>
  </si>
  <si>
    <t>Lourdes High School</t>
  </si>
  <si>
    <t xml:space="preserve">Maharashtra State Board of Secondary and Higher Secondary Education Pune </t>
  </si>
  <si>
    <t>Agnel Polytechnic Vashi</t>
  </si>
  <si>
    <t xml:space="preserve">M H Saboo Siddik College of Engineering </t>
  </si>
  <si>
    <t>Auto Cad ,sketchup</t>
  </si>
  <si>
    <t>Texas A &amp; M University , Texarkana | summer intern | Texarkana, Texas | Jun 2024 | Jul 2024 | 3 Weeks
Bombay Building Company | Intern | Mumbai Central  | Dec 2024 | Jan 2025 | 4 Weeks</t>
  </si>
  <si>
    <t>certificate of participation in research program in US
Membership of ISSE
Certificate of participation in stapatya 2022 {M^3}
Certificate of Winner in Technical paper presentation in MHSSCE
Staad Pro coarse completion
Certificate of  Appreciation
Certificate of Appreciation
Certificate of Merit 
certificate of participation 
Certificate of Merit (badminton)</t>
  </si>
  <si>
    <t>P26700407</t>
  </si>
  <si>
    <t xml:space="preserve">Subhash </t>
  </si>
  <si>
    <t>Sawant</t>
  </si>
  <si>
    <t>Shravani Subhash  Sawant</t>
  </si>
  <si>
    <t>sawantshravaniar112@gmail.com</t>
  </si>
  <si>
    <t>P26700407@student.nicmar.ac.in</t>
  </si>
  <si>
    <t>01-Dec-1998</t>
  </si>
  <si>
    <t>Sketching,Collecting Souvenir,Art and Music Appreciation</t>
  </si>
  <si>
    <t>4992 2274 0043</t>
  </si>
  <si>
    <t>Subhash Indrakumar Sawant</t>
  </si>
  <si>
    <t>Suhaseeni Subhash Sawant</t>
  </si>
  <si>
    <t>Vitthal Bhuvan, Kankavli, Sindhudurg, Maharashtra</t>
  </si>
  <si>
    <t>St. Ursula School</t>
  </si>
  <si>
    <t>Kankavli College</t>
  </si>
  <si>
    <t>Pillai HOC College of Architecture, Panvel</t>
  </si>
  <si>
    <t>AutoCAD,MS Office,MS project ,Sketchup</t>
  </si>
  <si>
    <t>Taksheel Reaalty LLP | Project Architect | Tardeo, Mumbai | Jan 2024 | Jan 2026 | 2 Years, 0 Months, 16 Days | 2.64
Spaceffect Consultants | Jr. Architect | Thane, mumbai | Sep 2022 | Oct 2023 | 1 Years, 1 Months, 16 Days | 1.98</t>
  </si>
  <si>
    <t>GM associates | Jr. Architect | Kankavli,Sindhudurg | Jan 2021 | Apr 2021 | 14 Weeks</t>
  </si>
  <si>
    <t>Earth construction training programme
Chess Certificate</t>
  </si>
  <si>
    <t>P26700408</t>
  </si>
  <si>
    <t>SUMANTH</t>
  </si>
  <si>
    <t>Sumanth M B</t>
  </si>
  <si>
    <t>sumanthb0905@gmail.com</t>
  </si>
  <si>
    <t>P26700408@student.nicmar.ac.in</t>
  </si>
  <si>
    <t>09-May-2003</t>
  </si>
  <si>
    <t>KANNADA,ENGLISH,HINDI</t>
  </si>
  <si>
    <t>CRICKET,TRAVELLING,MUSIC</t>
  </si>
  <si>
    <t>MAHESHWARA B</t>
  </si>
  <si>
    <t>AGRICULTURIST</t>
  </si>
  <si>
    <t>NIRMALA M B</t>
  </si>
  <si>
    <t>HAGARANUR, HADAGALLI, BALLARI, KARNATAKA, 583216</t>
  </si>
  <si>
    <t>Vijayanagara</t>
  </si>
  <si>
    <t>TREE FOUNDATION, SANGAMA, DEVALINGIKOPPA, KALAGHATAGI, DHARWAD, 580114</t>
  </si>
  <si>
    <t xml:space="preserve">K.E. BOARD's HIGH SCHOOL MALAMADDI DHARWAD </t>
  </si>
  <si>
    <t>DHARWAD, KARNATAKA</t>
  </si>
  <si>
    <t>JSS RSH PU COLLEGE VIDYAGIRI DHARWAD</t>
  </si>
  <si>
    <t>KLE TECHNOLOGICAL UNIVERSITY, VIDYANAGAR, HUBLI, DHARWAD</t>
  </si>
  <si>
    <t>AutoCAD, MS Project, Primavera,Excel,ArcGIS</t>
  </si>
  <si>
    <t>NATIONAL HIGHWAYS AUTHORITY OF INDIA | INTERN | DHARWAD | Mar 2025 | Apr 2025 | 8 Weeks</t>
  </si>
  <si>
    <t>P26700409</t>
  </si>
  <si>
    <t xml:space="preserve">Aniket </t>
  </si>
  <si>
    <t>Aniket  Yadav</t>
  </si>
  <si>
    <t>aniket211yadav@gmail.com</t>
  </si>
  <si>
    <t>P26700409@student.nicmar.ac.in</t>
  </si>
  <si>
    <t>02-Nov-2001</t>
  </si>
  <si>
    <t>Cooking,Movies</t>
  </si>
  <si>
    <t>Vinay Kumar Yadav</t>
  </si>
  <si>
    <t>Lalita Yadav</t>
  </si>
  <si>
    <t>18/02 Type IV, Hanburry Road, Ordnance Estate, Khadki</t>
  </si>
  <si>
    <t xml:space="preserve">Kendriya Vidyalaya Rangehills Khadki </t>
  </si>
  <si>
    <t>Central Board of Secondary Education (CBSE)</t>
  </si>
  <si>
    <t>Savitribai Phule Pune University(SPPU)</t>
  </si>
  <si>
    <t>Government College of Engineering and Research, Avasari</t>
  </si>
  <si>
    <t>Autocad,MS Project,MS Office,Digitalization,Quantity Estimation,MIS Reporting</t>
  </si>
  <si>
    <t>L&amp;T Construction | Project Planning Engineer | Ballari, Karnatka | Oct 2021 | Jul 2023 | 1 Years, 9 Months, 27 Days | 4.05</t>
  </si>
  <si>
    <t>PS Developers | Intern | Pune | Jan 2025 | Jan 2025 | 4 Weeks
Reliable Constructions | Intern | Manchar, Pune | Jan 2026 | Jan 2026 | 4 Weeks</t>
  </si>
  <si>
    <t>P26700410</t>
  </si>
  <si>
    <t>NITANT</t>
  </si>
  <si>
    <t>Nitant Kumar</t>
  </si>
  <si>
    <t>kumarnitant7@gmail.com</t>
  </si>
  <si>
    <t>P26700410@student.nicmar.ac.in</t>
  </si>
  <si>
    <t>07-Dec-2002</t>
  </si>
  <si>
    <t>Playing basketball</t>
  </si>
  <si>
    <t>Naresh prasad</t>
  </si>
  <si>
    <t xml:space="preserve">Anita devi </t>
  </si>
  <si>
    <t>homemaker</t>
  </si>
  <si>
    <t xml:space="preserve">vill manjhi dakhin tola majhi chapra saran bihar </t>
  </si>
  <si>
    <t>Saran</t>
  </si>
  <si>
    <t xml:space="preserve">1003 Royal namoville apartment patil nagar </t>
  </si>
  <si>
    <t>nitant kumar</t>
  </si>
  <si>
    <t>CBSE Ranchi/Jharkhand</t>
  </si>
  <si>
    <t xml:space="preserve">CBSE Ranchi Jharkhand </t>
  </si>
  <si>
    <t xml:space="preserve">Rajiv Gandhi Proudyogiki Vishwavidyalaya </t>
  </si>
  <si>
    <t>Sagar Institute of research and technology Bhopal/Madhya Pradesh</t>
  </si>
  <si>
    <t>AutoCAD , Revit ,Msoffice,Msproject, Cloude , ChatGPT, Gemini, Multiple LLM</t>
  </si>
  <si>
    <t>swastik enterprises | Site Engineer | patna | Aug 2024 | Nov 2025 | 1 Years, 2 Months, 30 Days | 2.4</t>
  </si>
  <si>
    <t>elite arch  |  intern | bhopal | Mar 2023 | Apr 2023 | 4 Weeks
john holland | Intern  | bhopal | Jun 2023 | Jul 2023 | 4 Weeks
SIRT  | student | bhopal | Jan 2023 | Jun 2023 | 21 Weeks</t>
  </si>
  <si>
    <t>AutoCAD , Lumion ,Revit , StaadPro,</t>
  </si>
  <si>
    <t>P26700411</t>
  </si>
  <si>
    <t>NITHIN</t>
  </si>
  <si>
    <t>Nithin J A</t>
  </si>
  <si>
    <t>nithinjai04@gmail.com</t>
  </si>
  <si>
    <t>P26700411@student.nicmar.ac.in</t>
  </si>
  <si>
    <t>16-Aug-2004</t>
  </si>
  <si>
    <t>TAMIL,ENGLISH</t>
  </si>
  <si>
    <t>GYM,CYCLING,TREKKING,MUSIC</t>
  </si>
  <si>
    <t>JAYACHANDRAN N</t>
  </si>
  <si>
    <t xml:space="preserve">Farming </t>
  </si>
  <si>
    <t>ABIRAMI J</t>
  </si>
  <si>
    <t>117, Chinniyamapalayam , 
Moodakurichi Vali ,
Nanjaiuthukuli</t>
  </si>
  <si>
    <t>THE INDIAN PUBLIC SCHOOL</t>
  </si>
  <si>
    <t>ANNA UNIVERSITY, CHENNAI</t>
  </si>
  <si>
    <t>KUMARAGURU COLLEGE OF TECHNOLOGY COIMBATORE</t>
  </si>
  <si>
    <t>AUTOCAD,MS OFFICE,MS PROJECT,STAAD PRO,PYTHON,PRIMAVERA,GIS</t>
  </si>
  <si>
    <t>Visaka Infra Developers | Site Supervision | Coimbatore | Dec 2024 | Jan 2025 | 4 Weeks</t>
  </si>
  <si>
    <t>P26700412</t>
  </si>
  <si>
    <t>Mallinath</t>
  </si>
  <si>
    <t>Katap</t>
  </si>
  <si>
    <t>Aishwarya Mallinath Katap</t>
  </si>
  <si>
    <t>aishwaryakatap1@gmail.com</t>
  </si>
  <si>
    <t>P26700412@student.nicmar.ac.in</t>
  </si>
  <si>
    <t>30-Aug-1997</t>
  </si>
  <si>
    <t>Mallinath Katap</t>
  </si>
  <si>
    <t>Rajashri</t>
  </si>
  <si>
    <t xml:space="preserve">A 803 Madhupushpa phase 1, shankar kalat nagar, datt mandir road, Wakad </t>
  </si>
  <si>
    <t>Siddheshwar Girls High School, Solapur</t>
  </si>
  <si>
    <t>Maharashtra State Board Of Secondary and Higher Secondary Edncation, Pune</t>
  </si>
  <si>
    <t>Siddheshwar Womens Polytechnic,Solapur</t>
  </si>
  <si>
    <t>Dr. Daulatrao Aher College of Engineering, Karad</t>
  </si>
  <si>
    <t>VDC Tech | BIM Engineer- MEP | Baner, pune | Oct 2024 | Jun 2026 | 1 Years, 7 Months, 25 Days | 3.3
Prima Verse IDC LLP | Civil Engineer | Senior Civil Engineer | Jul 2022 | Oct 2024 | 2 Years, 2 Months, 22 Days | 2.8
G Source Technologies | Junior Quality engineer | Pune | Mar 2021 | Jul 2022 | 1 Years, 4 Months, 10 Days</t>
  </si>
  <si>
    <t>63 month(s)</t>
  </si>
  <si>
    <t>P26700413</t>
  </si>
  <si>
    <t>KUSHAL</t>
  </si>
  <si>
    <t>SINGI</t>
  </si>
  <si>
    <t>Kushal N Singi</t>
  </si>
  <si>
    <t>kushalnsingi002@gmail.com</t>
  </si>
  <si>
    <t>P26700413@student.nicmar.ac.in</t>
  </si>
  <si>
    <t>19-Jul-2001</t>
  </si>
  <si>
    <t>Travelling,Treakking,Music,Cricket,Events</t>
  </si>
  <si>
    <t>Narasingh</t>
  </si>
  <si>
    <t>Lalitha N Singi</t>
  </si>
  <si>
    <t>D.No : 108/109, Kambli Bazar, Main Road</t>
  </si>
  <si>
    <t xml:space="preserve">Ashirvad English Medium High School </t>
  </si>
  <si>
    <t>Karnataka Secondary Education Examination Board, Bengaluru, Karnataka</t>
  </si>
  <si>
    <t>Bellary Independent Pre University College</t>
  </si>
  <si>
    <t>KLE Technological University</t>
  </si>
  <si>
    <t>BVB College of Engineering and Technology, Hubballi</t>
  </si>
  <si>
    <t>AutoCAD, Revit, MS Project, Primavera P6, BIM</t>
  </si>
  <si>
    <t>Total Environment  | Senior Executive | Planning | Bengaluru | Jun 2023 | Feb 2026 | 2 Years, 8 Months, 1 Days | 4.86
Sumadhura Infracon Private Limited | Engineer - Planning | Bengaluru | Mar 2026 | Jun 2026 | 0 Years, 3 Months, 15 Days | 5.60</t>
  </si>
  <si>
    <t>VN Constructionns | Trainee Engineer | Bellary | Jan 2023 | Feb 2023 | 7 Weeks</t>
  </si>
  <si>
    <t>4 Week Advance Construction Management - Kaarwan</t>
  </si>
  <si>
    <t>P26700414</t>
  </si>
  <si>
    <t>Aish</t>
  </si>
  <si>
    <t>Kushwaha</t>
  </si>
  <si>
    <t>Aish Kushwaha</t>
  </si>
  <si>
    <t>aishkushwahakota@gmail.com</t>
  </si>
  <si>
    <t>P26700414@student.nicmar.ac.in</t>
  </si>
  <si>
    <t>05-Nov-1999</t>
  </si>
  <si>
    <t xml:space="preserve"> Hindi,English</t>
  </si>
  <si>
    <t>Music,Dancing,Cooking,Travelling</t>
  </si>
  <si>
    <t>Purshottam Kushwaha</t>
  </si>
  <si>
    <t>Bhawna Kushwaha</t>
  </si>
  <si>
    <t>H.No: 17, Durga Nagar, Swaraj Enclave, Borkheda</t>
  </si>
  <si>
    <t>Kota</t>
  </si>
  <si>
    <t>Pragati Public SR Secondary School, Kota</t>
  </si>
  <si>
    <t>HMS SR Secondary School, Kota</t>
  </si>
  <si>
    <t xml:space="preserve">Board of Secondary Education, Rajasthan </t>
  </si>
  <si>
    <t>Maharishi Arvind International Institute of Technology, Kota</t>
  </si>
  <si>
    <t>AutoCAD,Revit,MS office,MS project,ERP software</t>
  </si>
  <si>
    <t>SHRI SANWARIYA BUILDERS | Site Engineer | Pune | Jan 2021 | Jan 2024 | 3 Years, 0 Months, 11 Days | 2.64
Planedge Consultants Pvt Limited | Field Engineer  | Pune | Feb 2024 | Jul 2026 | 2 Years, 4 Months, 28 Days | 4.05</t>
  </si>
  <si>
    <t>Prime Art Architects (P) LTD | Trainee (Civil Engineer) | Kota | May 2019 | Jul 2019 | 6 Weeks</t>
  </si>
  <si>
    <t>P26700415</t>
  </si>
  <si>
    <t>Minhaj</t>
  </si>
  <si>
    <t>Yakub</t>
  </si>
  <si>
    <t>Minhaj Yakub Shaikh</t>
  </si>
  <si>
    <t>minhajysk@gmail.com</t>
  </si>
  <si>
    <t>P26700415@student.nicmar.ac.in</t>
  </si>
  <si>
    <t>01-Aug-2003</t>
  </si>
  <si>
    <t>Technology,Travelling and Exploring,Music</t>
  </si>
  <si>
    <t>Yakub Shaikh</t>
  </si>
  <si>
    <t>Maherunissa Shaikh</t>
  </si>
  <si>
    <t>M-Square Pearls Apartment, Plot Number 5 and 6, Gut Number 13, Behind Bajaj Hospital, Beed By Pass Road, Satara Parisar, Chattrapati SambhajiNagar (Aurangabad)</t>
  </si>
  <si>
    <t>Riverdale High School</t>
  </si>
  <si>
    <t>Malick Junior College</t>
  </si>
  <si>
    <t>Bharati Vidyapeeth Deemed to Be University</t>
  </si>
  <si>
    <t>Bharati Vidyapeeth College of Engineering</t>
  </si>
  <si>
    <t>P26700416</t>
  </si>
  <si>
    <t>Deepali</t>
  </si>
  <si>
    <t>Dhiraj</t>
  </si>
  <si>
    <t>Shirure</t>
  </si>
  <si>
    <t>Deepali Dhiraj Shirure</t>
  </si>
  <si>
    <t>deepalishirurepatil45@gmail.com</t>
  </si>
  <si>
    <t>P26700416@student.nicmar.ac.in</t>
  </si>
  <si>
    <t>11-May-1999</t>
  </si>
  <si>
    <t xml:space="preserve">Hindi , English, Marathi </t>
  </si>
  <si>
    <t xml:space="preserve">Cooking ,Listening to music </t>
  </si>
  <si>
    <t xml:space="preserve">Dhondiram </t>
  </si>
  <si>
    <t>Usha</t>
  </si>
  <si>
    <t>At Post Nalegaon Tq-Chakur Dist-Latur</t>
  </si>
  <si>
    <t>Indira Madhymik Vidhyalaya Ambulaga b.k dist latur</t>
  </si>
  <si>
    <t xml:space="preserve">Latur Divisional Maharashtra </t>
  </si>
  <si>
    <t xml:space="preserve">Shree Mahadev Junior college Dhanegaon </t>
  </si>
  <si>
    <t>Latur Divisional Board</t>
  </si>
  <si>
    <t xml:space="preserve">Punyashlok Ahilyadevi Holkar Solapur University Solapur </t>
  </si>
  <si>
    <t xml:space="preserve">Karmyogi engineering college shelave Pandharpur </t>
  </si>
  <si>
    <t>Autocad,Ms office,Estimating and Billing,Computer knowledge</t>
  </si>
  <si>
    <t xml:space="preserve">Autocad
Estimation and billing 
Site training </t>
  </si>
  <si>
    <t>P26700417</t>
  </si>
  <si>
    <t xml:space="preserve">SAKTHI </t>
  </si>
  <si>
    <t>S S</t>
  </si>
  <si>
    <t>Sakthi  S S</t>
  </si>
  <si>
    <t>sssakthi375@gmail.com</t>
  </si>
  <si>
    <t>P26700417@student.nicmar.ac.in</t>
  </si>
  <si>
    <t>02-Aug-2003</t>
  </si>
  <si>
    <t xml:space="preserve">English, Tamil </t>
  </si>
  <si>
    <t xml:space="preserve">Music , Photography, Badminton ,Singing </t>
  </si>
  <si>
    <t>9471 5936 5644</t>
  </si>
  <si>
    <t xml:space="preserve">S A Srinivasan </t>
  </si>
  <si>
    <t xml:space="preserve">Government Contractor </t>
  </si>
  <si>
    <t xml:space="preserve">S Sridevi </t>
  </si>
  <si>
    <t>2/25-284, Pillaiyar Kovil Street, Seduvalai, Vellore</t>
  </si>
  <si>
    <t>Vellore</t>
  </si>
  <si>
    <t>SHRI VARDHAMAN JAIN MATRIC HR SEC SCHOOL,VIRINCHIPURAM,VELLORE</t>
  </si>
  <si>
    <t xml:space="preserve">TAMILNADU STATE BOARD </t>
  </si>
  <si>
    <t>Thanthai Periyar Government Institute of Technology, Vellore,Tamilnadu</t>
  </si>
  <si>
    <t>AutoCAD , MS Office, MS Project, Python, Digital Marketing ,Entrepreneurship and innovation,Human Resources Management</t>
  </si>
  <si>
    <t>Govt PWD C&amp;M division  | Internship Trainee  | Vellore  | Jul 2024 | Aug 2024 | 4 Weeks</t>
  </si>
  <si>
    <t>Digital Marketing
Entrepreneurship &amp; Innovation (Ignite)
Employability Skills</t>
  </si>
  <si>
    <t>P26700418</t>
  </si>
  <si>
    <t>Poojan</t>
  </si>
  <si>
    <t xml:space="preserve">Mahesh </t>
  </si>
  <si>
    <t>Rane</t>
  </si>
  <si>
    <t>Poojan Mahesh  Rane</t>
  </si>
  <si>
    <t>poojanrane@gmail.com</t>
  </si>
  <si>
    <t>P26700418@student.nicmar.ac.in</t>
  </si>
  <si>
    <t>27-Dec-2004</t>
  </si>
  <si>
    <t>Mahesh Ankush Rane</t>
  </si>
  <si>
    <t>Neha Mahesh Rane</t>
  </si>
  <si>
    <t>At.Post Redi, Mahartalewadi, Tal-Vengurla, Dist-Sindhudurg.</t>
  </si>
  <si>
    <t>St.Francis Xavier's English Medium High School, Ajgaon, Sindhudurg.</t>
  </si>
  <si>
    <t>Secondary School Certificate (SSC), Pune, Maharashtra.</t>
  </si>
  <si>
    <t>B.M Gogate Junior College, Shiroda, Sindhudurg.</t>
  </si>
  <si>
    <t>Higher Secondary Certificate (HSC), Pune, Maharashtra.</t>
  </si>
  <si>
    <t>University of Mumbai.</t>
  </si>
  <si>
    <t>Sardar Patel College of Engineering, Mumbai, Maharashtra.</t>
  </si>
  <si>
    <t>Runwal Real Estate Private Limited  | Intern  | Chinchpokali, Mumbai  | Jan 2026 | Apr 2026 | 15 Weeks</t>
  </si>
  <si>
    <t>P26700419</t>
  </si>
  <si>
    <t>Rawat</t>
  </si>
  <si>
    <t>Manas Singh  Rawat</t>
  </si>
  <si>
    <t>manasrawat8979@gmail.com</t>
  </si>
  <si>
    <t>P26700419@student.nicmar.ac.in</t>
  </si>
  <si>
    <t>14-Aug-2002</t>
  </si>
  <si>
    <t>Sketching,Trekking</t>
  </si>
  <si>
    <t>Rakesh Singh Rawat</t>
  </si>
  <si>
    <t>Account Officer</t>
  </si>
  <si>
    <t>Kavita Rawat</t>
  </si>
  <si>
    <t>House no.17, M.K House , Vishnu Vihar, Ajabpur kalan</t>
  </si>
  <si>
    <t>St. Thomas School</t>
  </si>
  <si>
    <t>ICSE, Pauri Garhwal</t>
  </si>
  <si>
    <t>Baluni Public School</t>
  </si>
  <si>
    <t>CBSE, Dehradun</t>
  </si>
  <si>
    <t>Veer Madho Singh Bhandari Uttarakhand Technical University</t>
  </si>
  <si>
    <t>THDC Institute of Hydropower Engineering and Technology</t>
  </si>
  <si>
    <t>AutoCAD,MS Office,MS Project,MS Excel</t>
  </si>
  <si>
    <t>RVNL-Rail Vikas Nigam Limited | Intern | Sumerpur, Rudraprayag | Jul 2022 | Aug 2022 | 4 Weeks
RVNL-Rail Vikas Nigam Limited | Intern | Rishikesh, Uttarakhand | Jul 2023 | Aug 2023 | 4 Weeks</t>
  </si>
  <si>
    <t>P26700420</t>
  </si>
  <si>
    <t>Rohan</t>
  </si>
  <si>
    <t>Mahajan</t>
  </si>
  <si>
    <t>Rohan Raghunath Mahajan</t>
  </si>
  <si>
    <t>rohanmahajan040@gmail.com</t>
  </si>
  <si>
    <t>P26700420@student.nicmar.ac.in</t>
  </si>
  <si>
    <t>17-Apr-2001</t>
  </si>
  <si>
    <t>Pencile Skeching,Playing Badminton,Reading</t>
  </si>
  <si>
    <t>Raghunath Mahajan</t>
  </si>
  <si>
    <t>Prabha Mahajan</t>
  </si>
  <si>
    <t>Peth Bhag, Chinchani, Tal:- Tasgaon, Dist:- Sangli</t>
  </si>
  <si>
    <t>Vitthalrao Page Vidyamandir, Chinchani</t>
  </si>
  <si>
    <t>Padmabhooshan Vasantraodada Patil Institute Of Technology, Budhgaon, Sangli</t>
  </si>
  <si>
    <t>Dr.Babasaheb Ambedkar Technological University, Lonere</t>
  </si>
  <si>
    <t>MS Project, Autocad,MS Office</t>
  </si>
  <si>
    <t>Remap Reality | Junior Site Engineer | Pune | Apr 2024 | Jul 2026 | 2 Years, 3 Months, 2 Days | 3.12</t>
  </si>
  <si>
    <t>BIM Professional Course for Civil Engineers</t>
  </si>
  <si>
    <t>P26700421</t>
  </si>
  <si>
    <t>Harshal</t>
  </si>
  <si>
    <t>Shyamkumar</t>
  </si>
  <si>
    <t>Raut</t>
  </si>
  <si>
    <t>Harshal Shyamkumar Raut</t>
  </si>
  <si>
    <t>harshalraut251102@gmail.com</t>
  </si>
  <si>
    <t>P26700421@student.nicmar.ac.in</t>
  </si>
  <si>
    <t>25-Nov-2002</t>
  </si>
  <si>
    <t>Music,Sports,Travelling</t>
  </si>
  <si>
    <t>Shyamkumar Raut</t>
  </si>
  <si>
    <t>Ex-Servicemen, Banking Professional</t>
  </si>
  <si>
    <t>Sarika Raut</t>
  </si>
  <si>
    <t>29-Prayag, Neelkamal Housing Society, Backside Besa Petrol Pump, Besa, Nagpur - 440037</t>
  </si>
  <si>
    <t>School Of Scholars, Akola</t>
  </si>
  <si>
    <t>Central Board of Secondary Eduction</t>
  </si>
  <si>
    <t>Pimpri Chinchwad College of Engineering, Nigdi, Pune, Maharashtra</t>
  </si>
  <si>
    <t>Urban Space Creators | Execution Intern | Pune | Jun 2024 | Jul 2024 | 4 Weeks</t>
  </si>
  <si>
    <t>P26700422</t>
  </si>
  <si>
    <t>Barath</t>
  </si>
  <si>
    <t>Barath M</t>
  </si>
  <si>
    <t>P26700422@student.nicmar.ac.in</t>
  </si>
  <si>
    <t>26-Apr-2004</t>
  </si>
  <si>
    <t>English,Hindi,Malayalam,Tamil,Kannmada</t>
  </si>
  <si>
    <t>Basketball,Movie,Anime</t>
  </si>
  <si>
    <t>K G Maheswaran</t>
  </si>
  <si>
    <t>Civil Servant</t>
  </si>
  <si>
    <t>Jayasree R</t>
  </si>
  <si>
    <t>Sree, 17, 3rd Cross, Vekateshwara Layout, Munnekolala, Marathahalli, Bagalore-560037</t>
  </si>
  <si>
    <t>KV ASC Centre, Bangalore</t>
  </si>
  <si>
    <t>CBSE, Bangalore</t>
  </si>
  <si>
    <t>VTU</t>
  </si>
  <si>
    <t>BMS College of Engineering, Bangalore</t>
  </si>
  <si>
    <t>AutoCAD, Revit,StaadPro,Etabs</t>
  </si>
  <si>
    <t>Kempegowda International Airport Limited  | Intern | Bangalore | Jul 2025 | Aug 2025 | 4 Weeks
Synergasia BE-Nex Pvt Ltd, InCoBAN | Intern | Bangalore | Jan 2026 | Apr 2026 | 14 Weeks</t>
  </si>
  <si>
    <t>P26700423</t>
  </si>
  <si>
    <t>Urmila</t>
  </si>
  <si>
    <t>Khodke</t>
  </si>
  <si>
    <t>Urmila Rajesh Khodke</t>
  </si>
  <si>
    <t>urmilakhodke134@gmail.com</t>
  </si>
  <si>
    <t>P26700423@student.nicmar.ac.in</t>
  </si>
  <si>
    <t>18-Jan-1997</t>
  </si>
  <si>
    <t>Dancing , Cooking ,Music</t>
  </si>
  <si>
    <t>Rajesh Khodke</t>
  </si>
  <si>
    <t>Varsha Khodke</t>
  </si>
  <si>
    <t>B14 flat no 1003 nyati elan west 3 wagholi pune 412207</t>
  </si>
  <si>
    <t xml:space="preserve">Shri Shivaji High School and Junior College </t>
  </si>
  <si>
    <t>Maharashtra state board of secondary and higher secondary education, Maharashtra</t>
  </si>
  <si>
    <t>Shri Shivaji Science and Arts College</t>
  </si>
  <si>
    <t>Pankaj laddhad institute of technology and management studies, Chikhali, Maharashtra</t>
  </si>
  <si>
    <t>AutoCAD,3D CIVIL,MS Office,MS Project</t>
  </si>
  <si>
    <t>TheDraftRack | Associate Engineer | Pune | Aug 2022 | Jul 2023 | 0 Years, 11 Months, 7 Days | 1.53</t>
  </si>
  <si>
    <t>Advance Diploma in Structural Design &amp; Analysis from (IGTR Aurangabad)
Quantity Surveying and Billing
Project Planning using Microsoft Project</t>
  </si>
  <si>
    <t>P26700424</t>
  </si>
  <si>
    <t>Rashida</t>
  </si>
  <si>
    <t>Noori</t>
  </si>
  <si>
    <t>Rashida Noori</t>
  </si>
  <si>
    <t>rashida2004786@gmail.com</t>
  </si>
  <si>
    <t>P26700424@student.nicmar.ac.in</t>
  </si>
  <si>
    <t>13-Aug-2004</t>
  </si>
  <si>
    <t>Hindi,English,Marathi,Bengali</t>
  </si>
  <si>
    <t>Volunteering,Listening music,Drawing</t>
  </si>
  <si>
    <t>Mohammed Rashed Ali</t>
  </si>
  <si>
    <t>Jaynab Begum</t>
  </si>
  <si>
    <t>Gat no-778, Serene Spaces, Flat No B-302, Gade Wasti, Bakori road, Wagholi</t>
  </si>
  <si>
    <t>Prodigy Public School</t>
  </si>
  <si>
    <t>CBSE, Maharashtra</t>
  </si>
  <si>
    <t>Bhivrabai Sawant Polytechnic, Pune, Maharashtra</t>
  </si>
  <si>
    <t>Imperial College of Engineering &amp; Research, Pune, Maharashtra</t>
  </si>
  <si>
    <t>Indo Global Precast System LLP | Trainee Engineer | Pune  | Dec 2024 | Jan 2025 | 4 Weeks</t>
  </si>
  <si>
    <t>P26700425</t>
  </si>
  <si>
    <t>Aditya Vijay  Gawai</t>
  </si>
  <si>
    <t>gawaiaditya10@gmail.com</t>
  </si>
  <si>
    <t>P26700425@student.nicmar.ac.in</t>
  </si>
  <si>
    <t>Listening Music, badminton</t>
  </si>
  <si>
    <t>Vijay Balikram Gawai</t>
  </si>
  <si>
    <t>EX-SERVICEMAN</t>
  </si>
  <si>
    <t>Jyoti Vijay Gawai</t>
  </si>
  <si>
    <t>Sainik Colony, Mothi Umbri, Near Engineering Colony, Akola</t>
  </si>
  <si>
    <t>Planet Millineum Society, A9-104, Pimple Saudagar, Pune.</t>
  </si>
  <si>
    <t>Mount Carmel Secondary and Higher Secondary school</t>
  </si>
  <si>
    <t>Maharashtra state board of Seconday &amp; Higher Secondary education Pune</t>
  </si>
  <si>
    <t>Civil &amp; Rural Enigineering</t>
  </si>
  <si>
    <t>Acharaya Shrimannaryan Polytechnic, Pimpri, Wardha, Maharashtra</t>
  </si>
  <si>
    <t>MIT Academy of Engineering, Alandi, Pune, Maharashtra</t>
  </si>
  <si>
    <t>AutoCAD,MS OFFICE, MS PROJECT, ARCGIS, QGIS, PIX4D, ETABS, STAAD PRO, ADVANCED EXCEL, REVIT</t>
  </si>
  <si>
    <t>Winntus Aluform Pvt Ltd | Design Engineer | Pune | Jan 2025 | Apr 2026 | 1 Years, 3 Months, 19 Days | 2.75</t>
  </si>
  <si>
    <t>Survey of India | GIS Intern | Pune | Jun 2024 | Jul 2024 | 5 Weeks</t>
  </si>
  <si>
    <t>P26700426</t>
  </si>
  <si>
    <t>Joshi Shrirang Prashant</t>
  </si>
  <si>
    <t>shrirangjoshi72@gmail.com</t>
  </si>
  <si>
    <t>P26700426@student.nicmar.ac.in</t>
  </si>
  <si>
    <t>Playing Tabla,Travelling</t>
  </si>
  <si>
    <t>Prashant Joshi</t>
  </si>
  <si>
    <t>Renuka Joshi</t>
  </si>
  <si>
    <t>Ram nagar wardha-442001</t>
  </si>
  <si>
    <t>Sarthi SkyBay D, Mahalunge,</t>
  </si>
  <si>
    <t>Bharat Dnyan Mandiram Convent</t>
  </si>
  <si>
    <t>SSC Wardha/ Maharashtra</t>
  </si>
  <si>
    <t>Civil and Rural Engineering</t>
  </si>
  <si>
    <t>Acharya Shrimannarayan Pollytechnic- Wardha, Mharashtra</t>
  </si>
  <si>
    <t>AutoCad,Ms office, Revit,Etabs</t>
  </si>
  <si>
    <t>RCC INFRASTRUCTURE CONSULTANTS PVT.LTD | SITE ENGINNER TRANIEE | Nagpur | Jul 2022 | Aug 2022 | 5 Weeks
JANDU CONSTRUCTION INDIA PRIVATE LIMITED | ENGINEER TRANIEE | Wardha | Jan 2025 | Feb 2025 | 4 Weeks</t>
  </si>
  <si>
    <t>Etabs
Autocad, Revit</t>
  </si>
  <si>
    <t>P26700427</t>
  </si>
  <si>
    <t>G V</t>
  </si>
  <si>
    <t>Rahul G V</t>
  </si>
  <si>
    <t>gvrahul20@gmail.com</t>
  </si>
  <si>
    <t>P26700427@student.nicmar.ac.in</t>
  </si>
  <si>
    <t>20-Sep-2004</t>
  </si>
  <si>
    <t>Badminton,Photography,Travelling</t>
  </si>
  <si>
    <t>Vasudevan G</t>
  </si>
  <si>
    <t>Prabha V</t>
  </si>
  <si>
    <t>300, Annasalai, Thavittupalayam, Anthiyur, Erode(Dt)-638501, Tamilnadu.</t>
  </si>
  <si>
    <t>Adharsh Vidhyalaya Public School</t>
  </si>
  <si>
    <t>PSG College of Technology, Coimbatore, Tamilnadu</t>
  </si>
  <si>
    <t>MS Excel, MS Project, AutoCAD, STAAD.Pro, QGIS</t>
  </si>
  <si>
    <t>Anusamm Infra LLP | Civil Engineering Intern | Coimbatore, Tamilnadu | Dec 2025 | Apr 2026 | 17 Weeks</t>
  </si>
  <si>
    <t>P26700428</t>
  </si>
  <si>
    <t xml:space="preserve">Vatsal </t>
  </si>
  <si>
    <t>Pravinbhai</t>
  </si>
  <si>
    <t>Lakhani</t>
  </si>
  <si>
    <t>Vatsal  Pravinbhai Lakhani</t>
  </si>
  <si>
    <t>lakhanivatsal02@gmail.com</t>
  </si>
  <si>
    <t>P26700428@student.nicmar.ac.in</t>
  </si>
  <si>
    <t>10-Mar-2003</t>
  </si>
  <si>
    <t>Travelling,Swimming,hiking</t>
  </si>
  <si>
    <t>Pravinbhai Madhubhai Lakhani</t>
  </si>
  <si>
    <t>Gulabben Pravinbhai Lakhani</t>
  </si>
  <si>
    <t xml:space="preserve">12A, Gokuldham Bungalows Nr. Malabar Royal Society, Bhakti Cricle Road, Nikol </t>
  </si>
  <si>
    <t xml:space="preserve">Sankalp International School </t>
  </si>
  <si>
    <t>Gujarat State Board</t>
  </si>
  <si>
    <t xml:space="preserve">V.I.Patel English School </t>
  </si>
  <si>
    <t xml:space="preserve">CEPT University </t>
  </si>
  <si>
    <t>Construction Technology</t>
  </si>
  <si>
    <t>AutoCAD,Sketchup  ,MS Project,Enscape,WaterGEMS,IESVE,Microsoft Office</t>
  </si>
  <si>
    <t>PSP PROJECTS LIMITED | Intern | Ahmedabad | Jan 2026 | May 2026 | 15 Weeks</t>
  </si>
  <si>
    <t xml:space="preserve">Membership of Indian Plumbing Association </t>
  </si>
  <si>
    <t>P26700429</t>
  </si>
  <si>
    <t>Varad</t>
  </si>
  <si>
    <t>Ajit</t>
  </si>
  <si>
    <t>Varad Ajit Pawar</t>
  </si>
  <si>
    <t>varadpawar926@gmail.com</t>
  </si>
  <si>
    <t>P26700429@student.nicmar.ac.in</t>
  </si>
  <si>
    <t>14-Dec-2004</t>
  </si>
  <si>
    <t>Swimming,Travelling,Photography</t>
  </si>
  <si>
    <t>Ajit Sadashiv Pawar</t>
  </si>
  <si>
    <t>Pratima Ajit Pawar</t>
  </si>
  <si>
    <t>Worli Police Camp, sir pochkhanawala road, Building no - 1 / room no 2</t>
  </si>
  <si>
    <t>our lady of salvation high school</t>
  </si>
  <si>
    <t>mumbai,maharashtra</t>
  </si>
  <si>
    <t>dr antonio da silva technical high school and jr college of science</t>
  </si>
  <si>
    <t>rizvi college of engineering</t>
  </si>
  <si>
    <t>AutoCAD,MS OFFICE,MS PROJECT,CANVA,GOOGLE SKETCHUP</t>
  </si>
  <si>
    <t>P26700430</t>
  </si>
  <si>
    <t>LAKSHMI PRASAD</t>
  </si>
  <si>
    <t>Lakshmi Prasad B</t>
  </si>
  <si>
    <t>prasadbolli650@gmail.com</t>
  </si>
  <si>
    <t>P26700430@student.nicmar.ac.in</t>
  </si>
  <si>
    <t>17-Mar-2002</t>
  </si>
  <si>
    <t>TELUGU, ENGLISH,TAMIL,HINDI</t>
  </si>
  <si>
    <t>PHOTOGRAPHY</t>
  </si>
  <si>
    <t>VENKATESULU B</t>
  </si>
  <si>
    <t>YASODHA M</t>
  </si>
  <si>
    <t>1-21 , Gopalapuram, Narigapalli Post, Chittoor.</t>
  </si>
  <si>
    <t>3-583/B, Gandla street Ext, Greamspet, Chittoor.</t>
  </si>
  <si>
    <t>VIGNANA DEEPTHI (EM) HS</t>
  </si>
  <si>
    <t>ANDHRA PRADESH BOARD OF SECONDARY EDUCATION</t>
  </si>
  <si>
    <t>ANDHRA PRADESH BOARD OF INTERMEDIATE EDUCATION</t>
  </si>
  <si>
    <t>SCHOOL OF ARCHITECTURE AND PLANNING, ANNA UNIVERSITY, CHENNAI</t>
  </si>
  <si>
    <t>AUTOCAD,MS PROJECT,SKETCHUP,REVIT,PHOTOSHOP</t>
  </si>
  <si>
    <t>KRANTHI ARCHITECTS | JUNIOR ARCHITECT | TIRUPATI | Jun 2025 | Jun 2026 | 1 Years, 0 Months, 16 Days | 3.24</t>
  </si>
  <si>
    <t>SPACEXTENDED | INTERN ARCHITECT | CALICUT | Jan 2024 | May 2024 | 15 Weeks</t>
  </si>
  <si>
    <t>INTERIOR DESIGN
Introduction To Cognitive Psychology</t>
  </si>
  <si>
    <t>P26700431</t>
  </si>
  <si>
    <t>NANDANA HARI</t>
  </si>
  <si>
    <t>E K</t>
  </si>
  <si>
    <t>Nandana Hari E K</t>
  </si>
  <si>
    <t>nandanahariek@gmail.com</t>
  </si>
  <si>
    <t>P26700431@student.nicmar.ac.in</t>
  </si>
  <si>
    <t>English,Hindi,malayalam,tamil</t>
  </si>
  <si>
    <t>Dancing,Reading,Music</t>
  </si>
  <si>
    <t>Haridasan T O</t>
  </si>
  <si>
    <t>Private sector</t>
  </si>
  <si>
    <t>Niranjana K K</t>
  </si>
  <si>
    <t>Govt. Agriculture department</t>
  </si>
  <si>
    <t>KOROTH HOUSE
Pollayad
P O chuzhali</t>
  </si>
  <si>
    <t>Chinmaya Vidyalaya Kannur</t>
  </si>
  <si>
    <t>Chinmaya Vidyalaya Taliparamba</t>
  </si>
  <si>
    <t>Central board of Secondary Education</t>
  </si>
  <si>
    <t>A P J Abdul Kalam Technical University</t>
  </si>
  <si>
    <t>College of Engineering Trivandrum</t>
  </si>
  <si>
    <t>Kerala Govt Harbour Department | Student Intern | Vizhinjam | Jun 2024 | Jul 2024 | 1 Weeks</t>
  </si>
  <si>
    <t>P26700432</t>
  </si>
  <si>
    <t xml:space="preserve">Nilay </t>
  </si>
  <si>
    <t>Lokhande</t>
  </si>
  <si>
    <t>Nilay  Nandkishor Lokhande</t>
  </si>
  <si>
    <t>P26700432@student.nicmar.ac.in</t>
  </si>
  <si>
    <t>14-Feb-2004</t>
  </si>
  <si>
    <t>Marathi , English ,Hindi</t>
  </si>
  <si>
    <t xml:space="preserve">Music, Cricket , Travelling </t>
  </si>
  <si>
    <t>Nandkishor Bhimraoji Lokhande</t>
  </si>
  <si>
    <t>Government Servent</t>
  </si>
  <si>
    <t>Madhavi Nandkishor Lokhande</t>
  </si>
  <si>
    <t>Pravin Nagar, V.M.V College Behind , Amravati</t>
  </si>
  <si>
    <t>Shri Ganesh Das Rathi Vidyalaya</t>
  </si>
  <si>
    <t>Amravati , Maharashtra</t>
  </si>
  <si>
    <t>Independent Junior College Rural Institute</t>
  </si>
  <si>
    <t xml:space="preserve">P.R.Pote Patil College of Engineering &amp; Management </t>
  </si>
  <si>
    <t>AutoCAD , MS Project , Sketchup + Vray, MS Office</t>
  </si>
  <si>
    <t>Millennium Engineers &amp;  Contractors Pvt Ltd. | Trainee Engineer | Pune | Jan 2026 | May 2026 | 0 Years, 4 Months, 12 Days | 1.92</t>
  </si>
  <si>
    <t>Public Works Divison , Amravati  | Trainee Engineer | Amravati | Jun 2024 | Jun 2024 | 3 Weeks | Campus Internship</t>
  </si>
  <si>
    <t>AutoCAD 
Sketchup+Vray</t>
  </si>
  <si>
    <t>P26700433</t>
  </si>
  <si>
    <t>Ugale</t>
  </si>
  <si>
    <t xml:space="preserve">Prathana </t>
  </si>
  <si>
    <t>Ugale Prathana  Ganesh</t>
  </si>
  <si>
    <t>prathanau03@gmail.com</t>
  </si>
  <si>
    <t>P26700433@student.nicmar.ac.in</t>
  </si>
  <si>
    <t>30-Dec-2004</t>
  </si>
  <si>
    <t>Reading, Playing Cricket,Music, Drawing</t>
  </si>
  <si>
    <t>Ganesh Ugale</t>
  </si>
  <si>
    <t>Sarika Ugale</t>
  </si>
  <si>
    <t>A-104, Sairam Apartment, Kalher, Thane (W)</t>
  </si>
  <si>
    <t>Kendriya Vidyalaya AFS Kolshet Road Thane</t>
  </si>
  <si>
    <t>Central Board of Secondary Education, Thane, Maharashtra</t>
  </si>
  <si>
    <t>Veermata Jijabai Technological Institute, Matunga, Mumbai, Maharashtra</t>
  </si>
  <si>
    <t>Datta Meghe College of Engineering, Navi Mumbai, Maharashtra</t>
  </si>
  <si>
    <t>AutoCAD, Excel,MS Office</t>
  </si>
  <si>
    <t>Indian Rubber Manufacturers Research Association | Intern | Thane | Jun 2022 | Jul 2022 | 5 Weeks
Vikas Developer | Intern | Kalyan | Dec 2024 | Jan 2025 | 4 Weeks</t>
  </si>
  <si>
    <t>P26700434</t>
  </si>
  <si>
    <t>Vishwajith</t>
  </si>
  <si>
    <t>KalaiSelvan</t>
  </si>
  <si>
    <t>Vishwajith Kalaiselvan</t>
  </si>
  <si>
    <t>vishwajith295@gmail.com</t>
  </si>
  <si>
    <t>P26700434@student.nicmar.ac.in</t>
  </si>
  <si>
    <t>29-May-2003</t>
  </si>
  <si>
    <t>Tamil, English, Hindi, Malayalam</t>
  </si>
  <si>
    <t xml:space="preserve">Music, Football </t>
  </si>
  <si>
    <t>Kalai Selvan</t>
  </si>
  <si>
    <t>3/222A, Vaikundapuram, Mulagumoodu Post, Kalkulam</t>
  </si>
  <si>
    <t>Kanyakumari</t>
  </si>
  <si>
    <t>The Indian School</t>
  </si>
  <si>
    <t>CBSE, Bahrain</t>
  </si>
  <si>
    <t>PSG Institute of Technology and Applied Research, Tamil Nadu</t>
  </si>
  <si>
    <t>PKM Infrastructure | Site Engineer | Madurai | Jul 2024 | May 2026 | 1 Years, 10 Months, 15 Days | 3.24</t>
  </si>
  <si>
    <t>Veda Pile Foundation | Intern | Chennai | Jul 2023 | Aug 2023 | 4 Weeks</t>
  </si>
  <si>
    <t>P26700435</t>
  </si>
  <si>
    <t>Mangeshrao</t>
  </si>
  <si>
    <t>Mamidwar</t>
  </si>
  <si>
    <t>Shravani Mangeshrao Mamidwar</t>
  </si>
  <si>
    <t>shravanimamidwar5@gmail.com</t>
  </si>
  <si>
    <t>P26700435@student.nicmar.ac.in</t>
  </si>
  <si>
    <t>16-Aug-2003</t>
  </si>
  <si>
    <t>Singing,Cooking,Dancing</t>
  </si>
  <si>
    <t>Mangeshrao Krishnarao Mamidwar</t>
  </si>
  <si>
    <t>Sandhya Mangeshrao Mamidwar</t>
  </si>
  <si>
    <t xml:space="preserve">Baba Nagar Nanded </t>
  </si>
  <si>
    <t>Rohan Heights Sant Tukaram Nagar Pimpri Pune</t>
  </si>
  <si>
    <t>Gujrati High School</t>
  </si>
  <si>
    <t>Autocad,Revit,MS Projecct,MS Office,Excel,Primavera</t>
  </si>
  <si>
    <t>KSB Limited | Graduate Engineer Trainee | Pune | Jul 2025 | Jul 2026 | 1 Years, 0 Months, 0 Days | 3.6</t>
  </si>
  <si>
    <t>BHATE AND RAJE CONSTRUCTION CO.PVT.LTD | TRAINEE | PUNE | Dec 2023 | Jan 2024 | 4 Weeks</t>
  </si>
  <si>
    <t>P26700436</t>
  </si>
  <si>
    <t>Bhavya</t>
  </si>
  <si>
    <t>Naresh</t>
  </si>
  <si>
    <t>Bhavya Naresh</t>
  </si>
  <si>
    <t>nareshbhavya2002@gmail.com</t>
  </si>
  <si>
    <t>P26700436@student.nicmar.ac.in</t>
  </si>
  <si>
    <t>07-Nov-2002</t>
  </si>
  <si>
    <t>Gujarati,Hindi,English,Marathi</t>
  </si>
  <si>
    <t>Playing Sports,Gardening,Drawing</t>
  </si>
  <si>
    <t>Naresh Revia</t>
  </si>
  <si>
    <t>Fisherman</t>
  </si>
  <si>
    <t>Kapila Harishbhai Tandel</t>
  </si>
  <si>
    <t>11/286, Chinia Sheri, Nani Daman</t>
  </si>
  <si>
    <t xml:space="preserve">Institute of Our Lady of Fatima, Moti Daman </t>
  </si>
  <si>
    <t>Gujarat Secondary and Higher Secondary Education Board, Gandhinagar, Gujarat</t>
  </si>
  <si>
    <t>Padmashri Dr. D.Y. Patil College of Architecture, Akurdi, Pune</t>
  </si>
  <si>
    <t>AutoCAD,MS Office,MS Project,Sketchup,Photoshop,D5</t>
  </si>
  <si>
    <t>Design Kacheri | Intern | Bangalore | Jun 2025 | Dec 2025 | 24 Weeks</t>
  </si>
  <si>
    <t>Know How
Course on AutoCAD Essential
Financial Literacy</t>
  </si>
  <si>
    <t>P26700437</t>
  </si>
  <si>
    <t>THANUSH</t>
  </si>
  <si>
    <t>KUMAR M V</t>
  </si>
  <si>
    <t>Thanush Kumar M V</t>
  </si>
  <si>
    <t>thanushkumar2122003@gmail.com</t>
  </si>
  <si>
    <t>P26700437@student.nicmar.ac.in</t>
  </si>
  <si>
    <t>02-Dec-2003</t>
  </si>
  <si>
    <t>English,Hindi,Tamil</t>
  </si>
  <si>
    <t>Cricket,Music,Photography,Travelling</t>
  </si>
  <si>
    <t>VIJAYAKUMAR V M</t>
  </si>
  <si>
    <t>Proprietor</t>
  </si>
  <si>
    <t>K GOWRI</t>
  </si>
  <si>
    <t>Plot 2/9 Flat 2A , G S Nagar , Nakerrar Street, Ramapuram, Chennai 89</t>
  </si>
  <si>
    <t>Vani Vidyalaya Senior Secondary School</t>
  </si>
  <si>
    <t>CBSE , Chennai</t>
  </si>
  <si>
    <t>Sri Sivasubramaniya Nadar College of Engineering (SSN), Chennai</t>
  </si>
  <si>
    <t>Autocad, Staad pro,Q-Gis</t>
  </si>
  <si>
    <t>Sameera Dexor | Junior Engineer | Chennai | May 2025 | Oct 2025 | 0 Years, 5 Months, 20 Days | 2.64
Olympia Tech park Private limited | Assistant Engineer | Chennai | Nov 2025 | Jun 2026 | 0 Years, 7 Months, 2 Days | 3</t>
  </si>
  <si>
    <t>Larsen and Toubro | Intern | Chennai | Jul 2023 | Aug 2023 | 1 Weeks
SSN College of Engineering | Simulation of Flood Hazard Prioritizing Critical Sub-Catchment Area – A Study on Thamirabarani River Basin, Tirunelveli | Chennai | Apr 2024 | Mar 2025 | 50 Weeks
Larsen and Toubro | Intern | Chennai | Jun 2024 | Jul 2024 | 4 Weeks</t>
  </si>
  <si>
    <t>P26700438</t>
  </si>
  <si>
    <t>Gaurav</t>
  </si>
  <si>
    <t>Bhaskar</t>
  </si>
  <si>
    <t>Gaurav Bhaskar Patil</t>
  </si>
  <si>
    <t>patil.gaurav85856@gmail.com</t>
  </si>
  <si>
    <t>P26700438@student.nicmar.ac.in</t>
  </si>
  <si>
    <t>20-Feb-2001</t>
  </si>
  <si>
    <t xml:space="preserve">Music,Reading,Travelling,Movies </t>
  </si>
  <si>
    <t>Bhaskar Patil</t>
  </si>
  <si>
    <t>Manisha Patil</t>
  </si>
  <si>
    <t>3rd Floor, Room No.110, Byculla Old Police Line, Hansraj Lane,Byculla East</t>
  </si>
  <si>
    <t>Antonio De Souza High School</t>
  </si>
  <si>
    <t>Guru Nanak Khalsa College of Arts, Commerce and Science</t>
  </si>
  <si>
    <t>M.H. Saboo SIddik College of Engineering, Mumbai</t>
  </si>
  <si>
    <t>MS Office,Autocad 2D,Revit-Architecture,Etabs,Bluebeam Revu,Safe</t>
  </si>
  <si>
    <t>KPM Engineering | Junior Structural Design Engineer | Mumbai | Dec 2022 | Jun 2026 | 3 Years, 6 Months, 4 Days | 7</t>
  </si>
  <si>
    <t xml:space="preserve">Revit Architecture,Autocad 2D,Civil 3D 
Staad Pro </t>
  </si>
  <si>
    <t>P26700439</t>
  </si>
  <si>
    <t>Chetankumar</t>
  </si>
  <si>
    <t>Kapadia</t>
  </si>
  <si>
    <t>Raj Chetankumar Kapadia</t>
  </si>
  <si>
    <t>rajkapadia2002@gmail.com</t>
  </si>
  <si>
    <t>P26700439@student.nicmar.ac.in</t>
  </si>
  <si>
    <t>Hindi,English ,Gujarati</t>
  </si>
  <si>
    <t>Sports,Puzzels,Photography,Graphics Designing</t>
  </si>
  <si>
    <t>Chetankumar Jashvantlal Kapadia</t>
  </si>
  <si>
    <t>Nita Chetankumar Kapadia</t>
  </si>
  <si>
    <t>Nadi Mahollo, Chikhli</t>
  </si>
  <si>
    <t>Navsari</t>
  </si>
  <si>
    <t>ST JOSEPH ENGLISH TEACHING HIGH SCHOOL</t>
  </si>
  <si>
    <t>Bilimora, Gujarat</t>
  </si>
  <si>
    <t>Government Polytechnic, Valsad, Gujarat</t>
  </si>
  <si>
    <t>Birla Vishvakarma Mahavidyalaya Engineering College, Vallabh Vidyanagar, Gujarat</t>
  </si>
  <si>
    <t>AutoCAD,MS Office,MS Project,STADD Pro,Project Planning and Scheduling,Progress Monitoring</t>
  </si>
  <si>
    <t>ArcelorMittal Nippon Steel India Private Limited | Assistant Manager (Section Engineer) | Hazira, Surat | Sep 2024 | Jun 2026 | 1 Years, 9 Months, 14 Days | 7.19</t>
  </si>
  <si>
    <t>Vinit P. Thakor (Govt. Approved Contractor) | Execution | Rankuva, Navsari, Gujarat | May 2022 | Jun 2022 | 2 Weeks
Devji Construction | Quality Control Intern | Navsari, Gujarat | Jun 2023 | Jun 2023 | 4 Weeks</t>
  </si>
  <si>
    <t>Certificate of Appreciation - AMNS India, For contribution and dedication towards driving excellence.
Certificate of Participation, Student Start-up and Innovation Policy (SSIP): Awarded for representing the college with our final-year project presentation on "Fiber-Reinforced Concrete."</t>
  </si>
  <si>
    <t>P26700440</t>
  </si>
  <si>
    <t xml:space="preserve">Mannan </t>
  </si>
  <si>
    <t>Amit</t>
  </si>
  <si>
    <t>Pashine</t>
  </si>
  <si>
    <t>Mannan  Amit Pashine</t>
  </si>
  <si>
    <t>mannanpashine29@gmail.com</t>
  </si>
  <si>
    <t>P26700440@student.nicmar.ac.in</t>
  </si>
  <si>
    <t>29-Apr-2004</t>
  </si>
  <si>
    <t xml:space="preserve">Travelling, cricket ,Sketching </t>
  </si>
  <si>
    <t>Amit Pashine</t>
  </si>
  <si>
    <t>Rakhi Pashine</t>
  </si>
  <si>
    <t>109 Government press society, Dabha, Nagpur-440023</t>
  </si>
  <si>
    <t>Sandipani School Nagpur</t>
  </si>
  <si>
    <t>Government Polytechnic Nagpur</t>
  </si>
  <si>
    <t xml:space="preserve">RTMNU </t>
  </si>
  <si>
    <t>G H Raisoni College of Engineering, Nagpur</t>
  </si>
  <si>
    <t>AutoCAD,Revit,MS Office</t>
  </si>
  <si>
    <t>Ecologique Science Technik Pvt. Ltd. (ESTPL) | Civil Engineering Intern | Nagpur | Dec 2025 | May 2026 | 20 Weeks</t>
  </si>
  <si>
    <t>P26700441</t>
  </si>
  <si>
    <t>Tawari</t>
  </si>
  <si>
    <t>Yash Tawari</t>
  </si>
  <si>
    <t>yashtawari25@gmail.com</t>
  </si>
  <si>
    <t>P26700441@student.nicmar.ac.in</t>
  </si>
  <si>
    <t>25-Aug-2004</t>
  </si>
  <si>
    <t>Cricket</t>
  </si>
  <si>
    <t>Manoj Tawari</t>
  </si>
  <si>
    <t>Madhu Tawari</t>
  </si>
  <si>
    <t>A4 Mahesh Colony, Pulgaon Road, Durg, 491001</t>
  </si>
  <si>
    <t>Delhi Public School, Durg</t>
  </si>
  <si>
    <t>CBSE, Chattishgarh</t>
  </si>
  <si>
    <t>Delhi Public school Durg</t>
  </si>
  <si>
    <t>CBSE, Bhilai</t>
  </si>
  <si>
    <t xml:space="preserve">Manipal University </t>
  </si>
  <si>
    <t>Manipal University, Manipal</t>
  </si>
  <si>
    <t>P26700442</t>
  </si>
  <si>
    <t>Melvin</t>
  </si>
  <si>
    <t>Melvin Thomas</t>
  </si>
  <si>
    <t>melvin3448@gmail.com</t>
  </si>
  <si>
    <t>P26700442@student.nicmar.ac.in</t>
  </si>
  <si>
    <t>26-Aug-2003</t>
  </si>
  <si>
    <t>Movies,Music,Badminton,Travelling,Driving &amp; Road Trips</t>
  </si>
  <si>
    <t>Thomas Mathew</t>
  </si>
  <si>
    <t>Shibi Thomas</t>
  </si>
  <si>
    <t>Pathalil House, Kannivayal Post, Nallompuzha, Cherupuzha via, Kasaragod District, Kerala</t>
  </si>
  <si>
    <t>St. Mary's EMHS, Chittarikkal, Kasaragod, Kerala</t>
  </si>
  <si>
    <t>Vijayagiri Public School, Chalakudy, Thrissur, Kerala</t>
  </si>
  <si>
    <t>Christ (Deemed to be University)</t>
  </si>
  <si>
    <t>Christ University, Bangalore</t>
  </si>
  <si>
    <t>AUTOCAD,MS OFFICE,Site Execution &amp; Supervision,Drawing Reading &amp; Interpretation,Surveying Techniques</t>
  </si>
  <si>
    <t>Carbon Constructions India Pvt.Ltd | Civil Engineer | Bangalore | May 2025 | May 2026 | 1 Years, 0 Months, 7 Days | 3.816</t>
  </si>
  <si>
    <t>Carbon Constructions India Pvt.Ltd | Internship Trainee Engineer | Bangalore | Dec 2024 | Mar 2025 | 14 Weeks</t>
  </si>
  <si>
    <t>Group Dynamics</t>
  </si>
  <si>
    <t>P26700443</t>
  </si>
  <si>
    <t>Chata</t>
  </si>
  <si>
    <t>Ch</t>
  </si>
  <si>
    <t>Geethika</t>
  </si>
  <si>
    <t>Chata Ch Geethika</t>
  </si>
  <si>
    <t>geethikamay31@gmail.com</t>
  </si>
  <si>
    <t>P26700443@student.nicmar.ac.in</t>
  </si>
  <si>
    <t>31-May-2002</t>
  </si>
  <si>
    <t>Crocheting</t>
  </si>
  <si>
    <t>Chata Haranadh</t>
  </si>
  <si>
    <t>Chata Uma Maheswari</t>
  </si>
  <si>
    <t>1-76,THEERTHAMPADU, VENKATAGIRI, TIRUPATI</t>
  </si>
  <si>
    <t xml:space="preserve">Chinmaya Hari Hara Vidyalaya </t>
  </si>
  <si>
    <t>Board of Secondary Education, Ellayapalli, Andhra Pradesh</t>
  </si>
  <si>
    <t>S.V.Govt.Polytechnical, Tirupathi, Andhra Pradesh</t>
  </si>
  <si>
    <t>SRI VENKATESWARA UNIVERSITY</t>
  </si>
  <si>
    <t>Sri Venkateswara University College of Engineering</t>
  </si>
  <si>
    <t>AutoCAD,MS Office,Rapida software</t>
  </si>
  <si>
    <t>Cube Highways and Technology Private Limited | Engineer | Hyderabad | Sep 2024 | Jul 2026 | 1 Years, 9 Months, 9 Days | 4.19</t>
  </si>
  <si>
    <t>Tirupati Urban Development Authority (TUDA) | Intern | Tirupati | Jan 2024 | Apr 2024 | 13 Weeks
Cube Highways Technologies Private Limited | Intern | Hyderabad | Jul 2024 | Sep 2024 | 11 Weeks</t>
  </si>
  <si>
    <t>NPTEL - Soft Skills
NPTEL - Leadership and Team Effectiveness
NPTEL - Integrated Marketing Communication
NPTEL - Urban Governance and Development Management
NPTEL - Interior Design</t>
  </si>
  <si>
    <t>P26700444</t>
  </si>
  <si>
    <t xml:space="preserve">G R </t>
  </si>
  <si>
    <t xml:space="preserve">Dhanush G R </t>
  </si>
  <si>
    <t>dhanushh1012@gmail.com</t>
  </si>
  <si>
    <t>P26700444@student.nicmar.ac.in</t>
  </si>
  <si>
    <t>10-Oct-2005</t>
  </si>
  <si>
    <t>English,Tamil,hindi</t>
  </si>
  <si>
    <t>Badminton,Driving,Music</t>
  </si>
  <si>
    <t>RAJENDRAN G</t>
  </si>
  <si>
    <t>ANURADHA R</t>
  </si>
  <si>
    <t>8B,NESAVALAR COLONY EXTENSION,AVINASI,
NEAR ANBU ILLAM,THIRUMURGANPOONDI,TIRUPPUR-641652</t>
  </si>
  <si>
    <t xml:space="preserve"> Sri Nachammal Vidyavani Senior Secondary School</t>
  </si>
  <si>
    <t>KPR Institute of Engineering and Technology,Coimbatore</t>
  </si>
  <si>
    <t>AutoCAD,MS Office,MS project,Primavera,STAAD Pro,SketchUP,ENSCAPE,REVIT,COSTX</t>
  </si>
  <si>
    <t>S KUMAR AND ASSOCIATES | CIVIL ENGINEERING INTERN | TIRUPUR | Jan 2024 | Feb 2024 | 2 Weeks
KRM CONSTRUCTIONS | CIVIL ENGINEERING INTERN | TIRUPUR | Jul 2024 | Jul 2024 | 2 Weeks
THINK BRICK | Draftsman  | COIMBATORE | Feb 2026 | Jun 2026 | 17 Weeks</t>
  </si>
  <si>
    <t>Professional's Approach to Law and Ethics
Engineering Graphics and Design
Integrated approach to building services
IT Primer
Engineering geology NPTEL
cisco</t>
  </si>
  <si>
    <t>P26700445</t>
  </si>
  <si>
    <t>Kavin</t>
  </si>
  <si>
    <t>Manickam</t>
  </si>
  <si>
    <t>Kavin Manickam</t>
  </si>
  <si>
    <t>kavinmanickam2004@gmail.com</t>
  </si>
  <si>
    <t>P26700445@student.nicmar.ac.in</t>
  </si>
  <si>
    <t>Movies ,music,cricket,football</t>
  </si>
  <si>
    <t>Veerabathran</t>
  </si>
  <si>
    <t>Sivasankari</t>
  </si>
  <si>
    <t>Self Empolyed</t>
  </si>
  <si>
    <t>No 1/242 Jai Homes Sachithanathapuram 5th cross street thazhambur kancheepuram ,TN 600130</t>
  </si>
  <si>
    <t xml:space="preserve">The Psbb Millennium School </t>
  </si>
  <si>
    <t>Sri venkateswara college of engineering</t>
  </si>
  <si>
    <t>Autocad,ms project,ms office</t>
  </si>
  <si>
    <t>CMRL | internship | chennai | Jan 2025 | Feb 2025 | 4 Weeks
L&amp;T | Internship project | chennai | Jan 2026 | Apr 2026 | 12 Weeks
PWD | Internship training  | chennai | Jan 2024 | Jan 2024 | 0 Weeks</t>
  </si>
  <si>
    <t>NPTEL- Introduction to urban planning</t>
  </si>
  <si>
    <t>P26700446</t>
  </si>
  <si>
    <t>Ashay</t>
  </si>
  <si>
    <t>Vinay</t>
  </si>
  <si>
    <t>Ashay Vinay Mahajan</t>
  </si>
  <si>
    <t>ashayvmahajan0108@gmail.com</t>
  </si>
  <si>
    <t>P26700446@student.nicmar.ac.in</t>
  </si>
  <si>
    <t>01-Aug-2001</t>
  </si>
  <si>
    <t>Playing Sports</t>
  </si>
  <si>
    <t>Vinay Laxmanrao Mahajan</t>
  </si>
  <si>
    <t>Kirti Vinay Mahajan</t>
  </si>
  <si>
    <t>Ward No 2, Main Road, Khaparkheda, Nagpur</t>
  </si>
  <si>
    <t>131,Baji Prabhu Nagar, Nagpur</t>
  </si>
  <si>
    <t>Modern School</t>
  </si>
  <si>
    <t>CBSE - Nagpur, Maharashtra</t>
  </si>
  <si>
    <t>2007-Apr</t>
  </si>
  <si>
    <t>Dinanath Jr College</t>
  </si>
  <si>
    <t>Maharashtra State Board Higher Secondary and Higher Secondary Education- Nagpur</t>
  </si>
  <si>
    <t>Dharampeth Polytechnic</t>
  </si>
  <si>
    <t>MSBTE- Nagpur</t>
  </si>
  <si>
    <t>Dr. D.Y. Patil Institute Of Technology - Pune</t>
  </si>
  <si>
    <t>Staad Pro ,AutoCAD,Excel</t>
  </si>
  <si>
    <t>Preeteee Builder | Civil Engineer | Nagpur | Nov 2024 | Jun 2026 | 1 Years, 7 Months, 16 Days | 2.34</t>
  </si>
  <si>
    <t>Marsh McLennan | Intern - Knowledge Management | Mumbai | Jan 2024 | Oct 2024 | 41 Weeks
Yashada Reality Group | Civil Engineer | Pune | Jan 2023 | Feb 2023 | 4 Weeks</t>
  </si>
  <si>
    <t>Bentley Staad PRO
Pune Construction Engineering Research Foundation</t>
  </si>
  <si>
    <t>P26700447</t>
  </si>
  <si>
    <t>Niranjana</t>
  </si>
  <si>
    <t>Nirmal</t>
  </si>
  <si>
    <t>Niranjana Nirmal</t>
  </si>
  <si>
    <t>niranjananirmal065@gmail.com</t>
  </si>
  <si>
    <t>P26700447@student.nicmar.ac.in</t>
  </si>
  <si>
    <t>09-Apr-2002</t>
  </si>
  <si>
    <t xml:space="preserve">Dancing,Reading,Sketching </t>
  </si>
  <si>
    <t>Nirmal Kumar G</t>
  </si>
  <si>
    <t>Bini S</t>
  </si>
  <si>
    <t>Government Higher Secondary School Teacher</t>
  </si>
  <si>
    <t>Vilayil Puthen Veedu, Kummalloor P.O. Adichannalloor</t>
  </si>
  <si>
    <t>Sree Narayana Public School</t>
  </si>
  <si>
    <t>CBSE- Kollam,Kerala</t>
  </si>
  <si>
    <t>NSS HSS Chathannoor</t>
  </si>
  <si>
    <t>AutoCAD, STAAD.Pro, MS Office(Excel Powerpoint Word), MS Project</t>
  </si>
  <si>
    <t>Smart City Thiruvanathapuram Limited | Civil Engineering Intern- Site Engineering | Thiruvananthapuram | Jul 2024 | Jul 2024 | 1 Weeks
LID &amp; EW Division | Civil Engineering intern | Kollam | May 2023 | May 2023 | 2 Weeks</t>
  </si>
  <si>
    <t>NPTEL Certification- Introduction to Civil Engineering Profession</t>
  </si>
  <si>
    <t>P26700448</t>
  </si>
  <si>
    <t xml:space="preserve">SINGIREDDY </t>
  </si>
  <si>
    <t>KALYAN SHANKER NARAYAN</t>
  </si>
  <si>
    <t>Singireddy  Kalyan Shanker Narayan Reddy</t>
  </si>
  <si>
    <t>kalyanreddy117132@gmail.com</t>
  </si>
  <si>
    <t>P26700448@student.nicmar.ac.in</t>
  </si>
  <si>
    <t>08-Dec-2002</t>
  </si>
  <si>
    <t>Telugu, Hindi,english</t>
  </si>
  <si>
    <t>Boxing, karatae, Skateboarding ,Reading Books</t>
  </si>
  <si>
    <t>SINGIREDDY INDRASENA REDDY</t>
  </si>
  <si>
    <t>SINGIREDDY SRIDEVI</t>
  </si>
  <si>
    <t>prabhathnagar chatnyapuri hyderabad</t>
  </si>
  <si>
    <t>NARAYANA CONCEPT SCHOOL.</t>
  </si>
  <si>
    <t>Board of secondary education, Telangana, Hyderabad</t>
  </si>
  <si>
    <t>SRI CHAITANYA JR COLLEGE</t>
  </si>
  <si>
    <t>Telangana state board of Intermediate education</t>
  </si>
  <si>
    <t>OSMANIA UNIVERSITY</t>
  </si>
  <si>
    <t>MATURI VENKATA SUBBARAO ENGINEERING COLLEGE, TELANGANA</t>
  </si>
  <si>
    <t>Ms Office, AutoCAD, Excel.</t>
  </si>
  <si>
    <t xml:space="preserve">VISHSWAS CONSTRUCTIONS | GET | Hyderabad | Oct 2024 | Oct 2025 | 1 Years, 0 Months, 4 Days | 2.4
CYOND | Site Engineer | Hyderabd | Feb 2026 | Jul 2026 | 0 Years, 5 Months, 0 Days | 3 </t>
  </si>
  <si>
    <t>P26700449</t>
  </si>
  <si>
    <t>Somenath</t>
  </si>
  <si>
    <t>Chatterjee</t>
  </si>
  <si>
    <t>Somenath Chatterjee</t>
  </si>
  <si>
    <t>somenathcregister@gmail.com</t>
  </si>
  <si>
    <t>P26700449@student.nicmar.ac.in</t>
  </si>
  <si>
    <t>21-Aug-2000</t>
  </si>
  <si>
    <t>Hindi, English, Bengali</t>
  </si>
  <si>
    <t>Writing Poems, Playing Games, Reading Books</t>
  </si>
  <si>
    <t>Tamal Chatterjee</t>
  </si>
  <si>
    <t>JhumJhum Chatterjee</t>
  </si>
  <si>
    <t>Shyam Sakhi Bhavan, Near Radha Govinda Mandir, Manohartala, Bankura, West Bengal</t>
  </si>
  <si>
    <t>Bankura Christian Collegiate School</t>
  </si>
  <si>
    <t xml:space="preserve">West Bengal Council of Higher Secondary Education </t>
  </si>
  <si>
    <t>Dr. B. C. Roy Engineering College, Durgapur</t>
  </si>
  <si>
    <t>Autocad, Revit, MS Office, MS Project</t>
  </si>
  <si>
    <t>Simplex Infra Technopark LLP | Intern Trainee | Kolkata | Aug 2021 | Sep 2021 | 4 Weeks</t>
  </si>
  <si>
    <t>P26700450</t>
  </si>
  <si>
    <t>Sravan</t>
  </si>
  <si>
    <t>Kandipalli</t>
  </si>
  <si>
    <t>Sravan Kumar Kandipalli</t>
  </si>
  <si>
    <t>sravankumar1428@gmail.com</t>
  </si>
  <si>
    <t>P26700450@student.nicmar.ac.in</t>
  </si>
  <si>
    <t>Telugu ,english,hindi</t>
  </si>
  <si>
    <t>Sports,Gym,Exploring</t>
  </si>
  <si>
    <t>Kandipalli Satyanarayana</t>
  </si>
  <si>
    <t>daily laboour</t>
  </si>
  <si>
    <t>Knadipalli Varalakshmi</t>
  </si>
  <si>
    <t>Bartavanipalem, Vepada  Mandalam,V izianagaram</t>
  </si>
  <si>
    <t>kasturinagar, kailasapuram, viskhapatnam</t>
  </si>
  <si>
    <t>Bhashyam public school</t>
  </si>
  <si>
    <t>Board of secondary education Andhra pradesh</t>
  </si>
  <si>
    <t>2017-Jan</t>
  </si>
  <si>
    <t>M.R.A.G.R GOVT POLYTECHNIC -VIZIANAGARAM</t>
  </si>
  <si>
    <t>ANIL NEERUKONDA INSTITUTE OF TECHNOLOGY AND SCIENCES,VISAKHAPATNAM,ANDHRA PRADESH</t>
  </si>
  <si>
    <t>AutoCAD,MS Project,Primavera,MS excel,Planswift,MS Word</t>
  </si>
  <si>
    <t>Energetic People Private Limited subsidary of MEIL Ltd,Project-Multi Village drinking Watersupply Scheme ,Yadgir District(MVDWSS)   Client:RDWS &amp; SD, Project Value: 1600 Cr.INR, Project Highlights: Civil Structures: OHTs,ZBTs,ZBR,MBR,IPS,Jack Well,WTP, Pi | GET-Execution and Planning | Karnataka,Yadgir District | Jul 2024 | Sep 2025 | 1 Years, 1 Months, 8 Days | 2.399</t>
  </si>
  <si>
    <t>Quantity Surveying | Entri App
Advanced Excel | Udemy</t>
  </si>
  <si>
    <t>P26700451</t>
  </si>
  <si>
    <t>KOYA</t>
  </si>
  <si>
    <t>ACHYUTHA</t>
  </si>
  <si>
    <t>NAGA SAI MANIKANTA</t>
  </si>
  <si>
    <t>Koya Achyutha Naga Sai Manikanta</t>
  </si>
  <si>
    <t>manikantakoya555@gmail.com</t>
  </si>
  <si>
    <t>P26700451@student.nicmar.ac.in</t>
  </si>
  <si>
    <t>18-Aug-2001</t>
  </si>
  <si>
    <t>ENGLISH ,HINDHI,TELUGU</t>
  </si>
  <si>
    <t>SINGING,PLAYING BADMINTON,LISTENING MUSIC</t>
  </si>
  <si>
    <t>KOYA RATTAYYA</t>
  </si>
  <si>
    <t>DAILY WAGE LABOUR</t>
  </si>
  <si>
    <t>KOYA KRISHNA KUMARI</t>
  </si>
  <si>
    <t>14-21 KALVA KRINDA BHIMADOLE, ELURU   DISTRICT,  ANDHRA PRADESH</t>
  </si>
  <si>
    <t>Eluru</t>
  </si>
  <si>
    <t>MANASA ENGLISH MEDIUM HIGH SCHOOL</t>
  </si>
  <si>
    <t>BOARD OF SECONDARY EDUCATION , ANDHRA PRADESH.</t>
  </si>
  <si>
    <t>AKRG JUNIOR COLLEGE</t>
  </si>
  <si>
    <t>BOARD OF INTERMEDIATE EDUCATION ,ANDHRA PRADESH.</t>
  </si>
  <si>
    <t>JAWAHARLAL NEHRU TECHNOLOGICAL UNIVERSITY KAKINADA</t>
  </si>
  <si>
    <t>SAGI RAMA KRISHNAM RAJU ENGINEERING COLLEGE</t>
  </si>
  <si>
    <t>AutoCad,MS Office,MS Project,Primavera</t>
  </si>
  <si>
    <t>INDUS TOWERS LIMITED | QUALITY ENGINEER | HYDERABAD | May 2024 | Jun 2026 | 2 Years, 1 Months, 9 Days | 5.1</t>
  </si>
  <si>
    <t>P26700452</t>
  </si>
  <si>
    <t xml:space="preserve">RUDRA </t>
  </si>
  <si>
    <t>ANOOP</t>
  </si>
  <si>
    <t>JAVALKAR</t>
  </si>
  <si>
    <t>Rudra  Anoop Javalkar</t>
  </si>
  <si>
    <t>rudra.jvkr16@gmail.com</t>
  </si>
  <si>
    <t>P26700452@student.nicmar.ac.in</t>
  </si>
  <si>
    <t>Travelling,Fitness, Photography</t>
  </si>
  <si>
    <t>Construction Business Owner</t>
  </si>
  <si>
    <t>PREETHI</t>
  </si>
  <si>
    <t>Plot no. 243 CTS No 2734 Sc No 51 Nakshatra Colony Lakshmi Tekadi Near More Supermarket Belagavi Karnataka -590009</t>
  </si>
  <si>
    <t xml:space="preserve">Ashtavinayak Rd, Balewadi, Pune, Maharashtra 411045 </t>
  </si>
  <si>
    <t>KLES’ INTERNATIONAL SCHOOL</t>
  </si>
  <si>
    <t xml:space="preserve">JAIN PU COLLEGE </t>
  </si>
  <si>
    <t>Karnataka School Examination and Assessment Board</t>
  </si>
  <si>
    <t>GOGTE INSTITUTE OF TECHNOLOGY, BELGAUM, KARNATAKA</t>
  </si>
  <si>
    <t>AutoCAD, ArchiCAD, REVIT,STAAD.PRO, EXCEL,MS PROJECT,PRIMAVERA</t>
  </si>
  <si>
    <t>Vedant Developers &amp; Builders  | Site Engineer | Belgaum | Jan 2026 | May 2026 | 15 Weeks</t>
  </si>
  <si>
    <t>P26700453</t>
  </si>
  <si>
    <t xml:space="preserve">Anant </t>
  </si>
  <si>
    <t>Murgude</t>
  </si>
  <si>
    <t>Ankita Anant  Murgude</t>
  </si>
  <si>
    <t>ankitamurgude@gmail.com</t>
  </si>
  <si>
    <t>P26700453@student.nicmar.ac.in</t>
  </si>
  <si>
    <t>12-Oct-2003</t>
  </si>
  <si>
    <t xml:space="preserve">Hindi,English, Marathi </t>
  </si>
  <si>
    <t xml:space="preserve">Badminton ,Bike Riding </t>
  </si>
  <si>
    <t xml:space="preserve">Priti </t>
  </si>
  <si>
    <t>33, Vijvials Banglow, Rajopadhye nagar, Saneguruji vasahat, 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</si>
  <si>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</si>
  <si>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</si>
  <si>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</si>
  <si>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</si>
  <si>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</si>
  <si>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</si>
  <si>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</si>
  <si>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 Intern | Kolhapur  | Jan 2025 | May 2025 | 19 Weeks</t>
  </si>
  <si>
    <t>NPTEL Interior Design
State Inter University , Badminton Competition
NCC, B Certificate</t>
  </si>
  <si>
    <t>P26700454</t>
  </si>
  <si>
    <t>Shraddha</t>
  </si>
  <si>
    <t>Sidram</t>
  </si>
  <si>
    <t>Patrot</t>
  </si>
  <si>
    <t>Shraddha Sidram Patrot</t>
  </si>
  <si>
    <t>shraddhapatrot2@gmail.com</t>
  </si>
  <si>
    <t>P26700454@student.nicmar.ac.in</t>
  </si>
  <si>
    <t>Hindi,English,Kannada</t>
  </si>
  <si>
    <t>Travelling,Music,Sports</t>
  </si>
  <si>
    <t>Sidram Patrot</t>
  </si>
  <si>
    <t>Shobha Patrot</t>
  </si>
  <si>
    <t>Mrityunjay plaza apartment Mantesh Nagar, Sidnal Cross, Belgaum</t>
  </si>
  <si>
    <t xml:space="preserve">K H E P HIGH SCHOOL Ganeshgudi </t>
  </si>
  <si>
    <t xml:space="preserve">Karnataka Secondary Education Examination Board ,Ganeshgudi / Karnataka </t>
  </si>
  <si>
    <t>SGVS MAHESH PU COLLEGE BELGAUM</t>
  </si>
  <si>
    <t>Karnataka School Examination and Assessment Board, Belgaum, Karnataka</t>
  </si>
  <si>
    <t>Visvesvaraya Technological University (VTU), Belagavi, Karnataka</t>
  </si>
  <si>
    <t>SG Balekundri Institute Of Techonology , Belagavi ,Karnataka</t>
  </si>
  <si>
    <t>AutoCAD ,Revit,MS Project</t>
  </si>
  <si>
    <t>P26700455</t>
  </si>
  <si>
    <t>Ashray</t>
  </si>
  <si>
    <t>Krushnkant</t>
  </si>
  <si>
    <t>Pandav</t>
  </si>
  <si>
    <t>Ashray Krushnkant Pandav</t>
  </si>
  <si>
    <t>pandav.ashray10@gmail.com</t>
  </si>
  <si>
    <t>P26700455@student.nicmar.ac.in</t>
  </si>
  <si>
    <t>16-May-1996</t>
  </si>
  <si>
    <t xml:space="preserve">Cricket ,Photography </t>
  </si>
  <si>
    <t>Arti</t>
  </si>
  <si>
    <t>Behind Bank of Baroda Nagpur road saoner</t>
  </si>
  <si>
    <t>Jawaharlal Nehru High School Saoner</t>
  </si>
  <si>
    <t>Bhalerao Junior college Saoner</t>
  </si>
  <si>
    <t>RTMNU Nagpur</t>
  </si>
  <si>
    <t>Bapurao Deshmukh College of Engineering Sevagram Wardha</t>
  </si>
  <si>
    <t>Jeevan Vikas Mahavidyalaya, Devgram</t>
  </si>
  <si>
    <t>Master of Arts (M.A.)</t>
  </si>
  <si>
    <t>AutoCAD,MS Project,MS Office,Revit</t>
  </si>
  <si>
    <t>Maharashtra Metro Rail Corporation Limited | Intern | Nagpur | Jun 2017 | Aug 2017 | 8 Weeks</t>
  </si>
  <si>
    <t>Course on 2D Drafting</t>
  </si>
  <si>
    <t>P26700456</t>
  </si>
  <si>
    <t xml:space="preserve">Dhanashree </t>
  </si>
  <si>
    <t>Popat</t>
  </si>
  <si>
    <t>Nikam</t>
  </si>
  <si>
    <t>Dhanashree  Popat Nikam</t>
  </si>
  <si>
    <t>dhanashreen23899@gmail.com</t>
  </si>
  <si>
    <t>P26700456@student.nicmar.ac.in</t>
  </si>
  <si>
    <t>23-Aug-1999</t>
  </si>
  <si>
    <t>Marathi ,Hindi,English</t>
  </si>
  <si>
    <t>Reading Books ,Cooking,singing</t>
  </si>
  <si>
    <t>Popat Santosh Nikam</t>
  </si>
  <si>
    <t>At Post Dhwleshwar Taluka -Malegaon District -Nashik</t>
  </si>
  <si>
    <t>Janta Vidhyalay Senior And Junior School and College Asghar Nashik</t>
  </si>
  <si>
    <t xml:space="preserve">K.B.H School  And Junior College Malegaon </t>
  </si>
  <si>
    <t>K.k.Wagh Institute Of Engineering Education And Research Nashik</t>
  </si>
  <si>
    <t>Master's Degree</t>
  </si>
  <si>
    <t>AutoCAD , Excel, MS Project, MS Office, Revit Software.</t>
  </si>
  <si>
    <t>Autocad certificate
Licensed state level civil engineer - BPMS Maharashtra.</t>
  </si>
  <si>
    <t>P26700457</t>
  </si>
  <si>
    <t>Prathamesh</t>
  </si>
  <si>
    <t>Kapase</t>
  </si>
  <si>
    <t>Prathamesh Shekhar Kapase</t>
  </si>
  <si>
    <t>kapaseprathamesh@gmail.com</t>
  </si>
  <si>
    <t>P26700457@student.nicmar.ac.in</t>
  </si>
  <si>
    <t>Marathi,English ,Hindi</t>
  </si>
  <si>
    <t xml:space="preserve">Riding motorcycle , Photography ,Music ,Travelling </t>
  </si>
  <si>
    <t>Shekhar Vasant Kapase</t>
  </si>
  <si>
    <t>Jayshree Shekhar Kapase</t>
  </si>
  <si>
    <t>Prerana Co Operative Housing Society , Bodkenagar , Junnar , Tal :Junnar , Dist :Pune</t>
  </si>
  <si>
    <t>Aai Apartment , Near Goodluck Cafe , Nigdi Pradhikaran , Pune</t>
  </si>
  <si>
    <t>Bloomingdale International School , Junnar</t>
  </si>
  <si>
    <t>INDIAN CERTIFICATE OF SECONDARY EDUCATION</t>
  </si>
  <si>
    <t>Jaihind International School &amp; Junior College, Kuran</t>
  </si>
  <si>
    <t>Autocad , MS Project , Primavera,Sketchup , Revit Architecture , Excel</t>
  </si>
  <si>
    <t>Lodha | Intern | PALAVA City , Kalyan , Maharashtra | Jun 2025 | Jul 2025 | 4 Weeks
Twenty Twenty Interior Design Software (India) Private Limited | Trainee Content Engineer | Amar Madhuban Tech Park , Baner | Jan 2026 | Jun 2026 | 25 Weeks</t>
  </si>
  <si>
    <t>P26700458</t>
  </si>
  <si>
    <t xml:space="preserve">HUDHA </t>
  </si>
  <si>
    <t>SALIM</t>
  </si>
  <si>
    <t>Hudha  Salim</t>
  </si>
  <si>
    <t>hudhasalim605@gmail.com</t>
  </si>
  <si>
    <t>P26700458@student.nicmar.ac.in</t>
  </si>
  <si>
    <t>21-Jul-2004</t>
  </si>
  <si>
    <t>English,malayalam,hindi</t>
  </si>
  <si>
    <t>reading,travelling,dancing</t>
  </si>
  <si>
    <t>TM  SALIM</t>
  </si>
  <si>
    <t>Mumthas Salim</t>
  </si>
  <si>
    <t>Thoppil house,Aluva 1 East Aluva ,Thottumugham</t>
  </si>
  <si>
    <t>SIVAGIRI VIDYANIKETAN,VALMIKI HILLS</t>
  </si>
  <si>
    <t>central board of secondary education</t>
  </si>
  <si>
    <t>MS Project,excel,autocad,staad</t>
  </si>
  <si>
    <t>P26700459</t>
  </si>
  <si>
    <t>Malliswari</t>
  </si>
  <si>
    <t>Pappala</t>
  </si>
  <si>
    <t>Malliswari Pappala</t>
  </si>
  <si>
    <t>pappalamalliswari37@gmail.com</t>
  </si>
  <si>
    <t>P26700459@student.nicmar.ac.in</t>
  </si>
  <si>
    <t>Learning software MSP,autocad,reading ,music,gardening,Public speaking/Debate club,meditate/yoga</t>
  </si>
  <si>
    <t>Pappala Adinarayana</t>
  </si>
  <si>
    <t>cabbie</t>
  </si>
  <si>
    <t>Pappala Umamaheswari</t>
  </si>
  <si>
    <t>Stbl Lakshmi narasimha gardens,D/no:48,duvvada</t>
  </si>
  <si>
    <t>Priyanka's Vidyodaya High School</t>
  </si>
  <si>
    <t>Board of Secondary Education,Andhra Pradesh</t>
  </si>
  <si>
    <t>Board of Intermediate Education ,Andhra Pradesh</t>
  </si>
  <si>
    <t>Vignan's Institute of Information Technology</t>
  </si>
  <si>
    <t>Jawaharlal Nehru Technological University-Gurajada,Vizianagaram</t>
  </si>
  <si>
    <t>Autocad,MSP,MS OFFICE,Power point</t>
  </si>
  <si>
    <t>Pennar Industries | PEB Steel structure Detailing Engineer | hyderabad | Dec 2023 | Mar 2026 | 2 Years, 2 Months, 14 Days | 2.88</t>
  </si>
  <si>
    <t>Navya Construction company | site supervisor | visakhapatnam | Feb 2023 | May 2023 | 12 Weeks
NIT Tiruchirapalli  | Research Intern | Tiruchirapalli,Tamil Nadu | Jun 2023 | Jun 2023 | 3 Weeks
Milekal Engineering Pvt ltd | Junior associate | Hyderabad | Dec 2022 | Feb 2023 | 7 Weeks</t>
  </si>
  <si>
    <t>P26700460</t>
  </si>
  <si>
    <t>Gagan</t>
  </si>
  <si>
    <t>Palasram</t>
  </si>
  <si>
    <t>Khambalkar</t>
  </si>
  <si>
    <t>Gagan Palasram Khambalkar</t>
  </si>
  <si>
    <t>gagankhambalkar@gmail.com</t>
  </si>
  <si>
    <t>P26700460@student.nicmar.ac.in</t>
  </si>
  <si>
    <t>28-Sep-2001</t>
  </si>
  <si>
    <t>Hindi ,English,Marathi</t>
  </si>
  <si>
    <t>Art and Sketching</t>
  </si>
  <si>
    <t>Palasram Khambalkar</t>
  </si>
  <si>
    <t>Private job</t>
  </si>
  <si>
    <t>Laxmi khambalkar</t>
  </si>
  <si>
    <t>Pl no. 82 Raghupati nagar Wadi,Amravati Highway,Nagpur</t>
  </si>
  <si>
    <t>Khambalkar Gagan Palasram</t>
  </si>
  <si>
    <t>Rashtrasant tukadoji maharaj nagpur University,Nagpur</t>
  </si>
  <si>
    <t>G H Raisoni Institute of Engineering and Technology Nagpur</t>
  </si>
  <si>
    <t>no</t>
  </si>
  <si>
    <t>D P Jain &amp; Co. Infrastructure Pvt. Ltd. | Engineer -Planning and Coordination | Nagpur | Dec 2025 | Jun 2026 | 0 Years, 6 Months, 22 Days | 2.784
M. K. Construction | Planning and Site engineer | Chembur, Mumbai | Jun 2024 | Nov 2025 | 1 Years, 5 Months, 29 Days</t>
  </si>
  <si>
    <t>P26700461</t>
  </si>
  <si>
    <t xml:space="preserve"> S</t>
  </si>
  <si>
    <t>Panicker</t>
  </si>
  <si>
    <t>Nikhil  S Panicker</t>
  </si>
  <si>
    <t>nikhilspanicker2000@gmail.com</t>
  </si>
  <si>
    <t>P26700461@student.nicmar.ac.in</t>
  </si>
  <si>
    <t>16-Aug-2000</t>
  </si>
  <si>
    <t>English, Malayalam ,Hindi</t>
  </si>
  <si>
    <t>Badminton,basketball ,Listening to music,Reading</t>
  </si>
  <si>
    <t>Santhoshkumar S.</t>
  </si>
  <si>
    <t>Retired Government official</t>
  </si>
  <si>
    <t>Sindhu K.R.</t>
  </si>
  <si>
    <t>2 B2, Muthoot Presidency, NCC Nagar, Peroorkada, Thiruvananthapuram</t>
  </si>
  <si>
    <t>CBSE,Thiruvananthapuram, Kerala</t>
  </si>
  <si>
    <t>Christ Nagar English Higher Secondary School</t>
  </si>
  <si>
    <t>Government of Kerala Board of Higher Secondary  Examination, Thiruvananthapuram, Kerala</t>
  </si>
  <si>
    <t>Cochin University of Science and Technology</t>
  </si>
  <si>
    <t>Marian College of Architecture and Planning ,Thiruvananthapuram, Kerala</t>
  </si>
  <si>
    <t>Autocad,Sketchup,Lumion,Enscape,D5,Adobe Photoshop,Adobe Illustrator</t>
  </si>
  <si>
    <t>JCJR Partnership | Junior Architect | Thiruvananthapuram | Jun 2024 | Jun 2026 | 2 Years, 0 Months, 2 Days | 2.34</t>
  </si>
  <si>
    <t>P26700462</t>
  </si>
  <si>
    <t xml:space="preserve">Pranjali </t>
  </si>
  <si>
    <t>Pranjali  Patil</t>
  </si>
  <si>
    <t>pranjalipatil120@gmail.com</t>
  </si>
  <si>
    <t>P26700462@student.nicmar.ac.in</t>
  </si>
  <si>
    <t>13-Mar-2003</t>
  </si>
  <si>
    <t xml:space="preserve">English, Hindi, Marathi,Korean  </t>
  </si>
  <si>
    <t xml:space="preserve">Swimming,Painting ,Fitness &amp; Physical Activities ,Photography </t>
  </si>
  <si>
    <t xml:space="preserve">Dattatray </t>
  </si>
  <si>
    <t>Private Sector Employee</t>
  </si>
  <si>
    <t>Patil Galli-1, Deulwadi, Kadgaon, Bhudargad,Kolhapur</t>
  </si>
  <si>
    <t xml:space="preserve">Flat no.301, Wing-4O, Phase-1, Mohan Tulsi Vihar </t>
  </si>
  <si>
    <t>St. Anthony's Convent Higher Secondary School, Badlapur</t>
  </si>
  <si>
    <t xml:space="preserve">Diploma in Civil and Rural Engineering </t>
  </si>
  <si>
    <t>Institute of Civil and Rural Engineering College, Kolhapur</t>
  </si>
  <si>
    <t xml:space="preserve">Government College of Engineering Ratnagiri </t>
  </si>
  <si>
    <t>Government College of Engineering Ratnagiri</t>
  </si>
  <si>
    <t>Civil Infrastructure</t>
  </si>
  <si>
    <t>AutoCAD Civil, MS Project, MS Office, AI/ML,Agentic AI</t>
  </si>
  <si>
    <t>L&amp;T Construction | Engineering Intern | Powai | May 2022 | Aug 2022 | 16 Weeks
PRASAD CIVIL CONSTRUCTION | Engineering Intern | Devgad | Jul 2025 | Aug 2025 | 4 Weeks</t>
  </si>
  <si>
    <t>NPTEL – Maintenance and Repair of Construction Structures
NPTEL – Urban Transportation Systems Planning
An Overview of Water Treatment Plant — L&amp;T EduTech
Wastewater Overview &amp; Next Stages: Part 1 — L&amp;T EduTech
Introduction to BIM for the AECO Industry — Autodesk
Existing Conditions Modeling for Civil Projects — Autodesk
Certificate Program in Contract Management — World Bank Group
AI-Driven Crack Detection for Civil Infrastructure Safety — IRJET (Research Publication, May 2026)
'Genesis', the Gender Championships Club Student Internal Committee — 2026-2027</t>
  </si>
  <si>
    <t>P26700463</t>
  </si>
  <si>
    <t>Amala</t>
  </si>
  <si>
    <t>Polly</t>
  </si>
  <si>
    <t>Amala Polly</t>
  </si>
  <si>
    <t>pollyamala407@gmail.com</t>
  </si>
  <si>
    <t>P26700463@student.nicmar.ac.in</t>
  </si>
  <si>
    <t>28-May-2004</t>
  </si>
  <si>
    <t xml:space="preserve">English,Hindi ,Malayalam ,Tamil </t>
  </si>
  <si>
    <t>E V Polly</t>
  </si>
  <si>
    <t>PWD Contractor</t>
  </si>
  <si>
    <t>Bency Poul</t>
  </si>
  <si>
    <t>Erally house thuravoor p.o vathakkad</t>
  </si>
  <si>
    <t xml:space="preserve">St Annes Public School Vathakkad </t>
  </si>
  <si>
    <t>Central Board of Secondary Education Angamaly,Kerala</t>
  </si>
  <si>
    <t xml:space="preserve">Mar Augustines Higher secondary school </t>
  </si>
  <si>
    <t>Board of Higher Secondary Examination,Angamaly Kerala</t>
  </si>
  <si>
    <t>Federal Institute of Science and Technology Angamaly, kerala</t>
  </si>
  <si>
    <t>AutoCAD,MS Project,MS Office,STAAD.Pro,QGIS</t>
  </si>
  <si>
    <t>Associated Structural Consultants | Structural modeling intern | Kochi | Feb 2024 | Feb 2024 | 0 Weeks
Archon Engineers  | Intern  | Kochi | Jun 2025 | Jun 2025 | 1 Weeks</t>
  </si>
  <si>
    <t xml:space="preserve">NPTEL ,Advanced Geomatics  Engineering 
Q-GIS Training-Introductory programme </t>
  </si>
  <si>
    <t>P26700464</t>
  </si>
  <si>
    <t>AAYUSH</t>
  </si>
  <si>
    <t>RANJIT</t>
  </si>
  <si>
    <t>UMALE</t>
  </si>
  <si>
    <t>Aayush Ranjit Umale</t>
  </si>
  <si>
    <t>aayushumale12@gmail.com</t>
  </si>
  <si>
    <t>P26700464@student.nicmar.ac.in</t>
  </si>
  <si>
    <t xml:space="preserve">FOOTBALL TREKKING CYCLING BADMINTON GYM CALESHTHENICS </t>
  </si>
  <si>
    <t>SOFTWARE ENGINEER</t>
  </si>
  <si>
    <t>SHEETAL</t>
  </si>
  <si>
    <t>SALES/ACCCOUNTANT</t>
  </si>
  <si>
    <t>Geetanjali residency FLAT 501
Sec-10 plot-175 kharghar
Navi Mumbai 410210</t>
  </si>
  <si>
    <t>BHARATI VIDYAPEETH ENGLISH MEDIUM SCHOOL</t>
  </si>
  <si>
    <t>CBSE MAHARASHTRA</t>
  </si>
  <si>
    <t>BHARATI VIDYAPEETH INSTITUTE OF TECHNOLOGY</t>
  </si>
  <si>
    <t>2019-Oct</t>
  </si>
  <si>
    <t xml:space="preserve"> MUMBAI UNIVERSITY</t>
  </si>
  <si>
    <t xml:space="preserve">MGM CET </t>
  </si>
  <si>
    <t>MS PROJECT,BLUEBEAM,MS OFFICE,</t>
  </si>
  <si>
    <t>nmmc navi mumbai | intern | nerul navi mumbai | Jun 2024 | Jul 2024 | 4 Weeks
Maxval Technologies | trainee | belapur navi mumbai | Aug 2025 | Dec 2025 | 14 Weeks
Leela Associates  | Intern Site Engineer | khopoli | Jun 2025 | Aug 2025 | 10 Weeks</t>
  </si>
  <si>
    <t>AUTOCAD AUTODESK CERTIFICATION</t>
  </si>
  <si>
    <t>P26700465</t>
  </si>
  <si>
    <t xml:space="preserve">KURAL OVIYA </t>
  </si>
  <si>
    <t xml:space="preserve">K S </t>
  </si>
  <si>
    <t xml:space="preserve">Kural Oviya  K S </t>
  </si>
  <si>
    <t>kuraloviya6246@gmail.com</t>
  </si>
  <si>
    <t>P26700465@student.nicmar.ac.in</t>
  </si>
  <si>
    <t>11-Aug-2004</t>
  </si>
  <si>
    <t>TAMIL,ENGLISH,HINDI</t>
  </si>
  <si>
    <t>DANCE,MUSIC,MARTIAL ART,COOKING</t>
  </si>
  <si>
    <t xml:space="preserve">KURAL AMUTHAN E </t>
  </si>
  <si>
    <t>SHANTHI V</t>
  </si>
  <si>
    <t>NO:55; KURAL KUDIL, PRASANTH MAIN ROAD, ANNA GRAMMAM, GANDHI NAGAR POST, VADAKUTHU, KURINJIPADI TALUK, NEYVELI.</t>
  </si>
  <si>
    <t xml:space="preserve">ST. JOSEPH OF CLUNY MATRICULATION AND HIGHER SECONDARY SCHOOL </t>
  </si>
  <si>
    <t xml:space="preserve">STATE BOARD OF EDUCATION IN TAMILNADU </t>
  </si>
  <si>
    <t xml:space="preserve">KUMARAGURU COLLEGE OF TECHNOLOGY, COIMBATORE, TAMILNADU </t>
  </si>
  <si>
    <t>MS PROJECT ,AUTOCAD,PRIMEVERA,CPM</t>
  </si>
  <si>
    <t>HIGHWAY DEPARTMENT, GOVERNMENT OF TAMIL NADU  | SITE INTERN | KARUR | Apr 2024 | Apr 2024 | 1 Weeks
NLC INDIA LIMITED | SITE INTERN | NEYVELI  | Dec 2024 | Dec 2024 | 2 Weeks</t>
  </si>
  <si>
    <t xml:space="preserve">COMFORT IN BUILDINGS 
PAPER PUBLICATION </t>
  </si>
  <si>
    <t>P26700466</t>
  </si>
  <si>
    <t>SKAND</t>
  </si>
  <si>
    <t>Skand Singh</t>
  </si>
  <si>
    <t>skandsinghiitbhu@gmail.com</t>
  </si>
  <si>
    <t>P26700466@student.nicmar.ac.in</t>
  </si>
  <si>
    <t>03-Apr-2004</t>
  </si>
  <si>
    <t>Football,cricket,badminton,table tennis,singing,dancing,sketch</t>
  </si>
  <si>
    <t>Rajiv Kumar Singh</t>
  </si>
  <si>
    <t>Marketing Manager</t>
  </si>
  <si>
    <t>Rashmi Singh</t>
  </si>
  <si>
    <t>Teaching</t>
  </si>
  <si>
    <t>N9/87D- 100 JANKI NAGAR COLONY, BAZARDIHA, VARANASI</t>
  </si>
  <si>
    <t>Varanasi</t>
  </si>
  <si>
    <t xml:space="preserve">Varanasi Public School </t>
  </si>
  <si>
    <t>Varanasi/Uttar Pradesh</t>
  </si>
  <si>
    <t>Lord Buddha Public School, Kota, Rajasthan</t>
  </si>
  <si>
    <t>Kota/Rajasthan</t>
  </si>
  <si>
    <t>Madan Mohan Malaviya University Of Technology Gorakhpur, Uttar Pradesh</t>
  </si>
  <si>
    <t>Gorakhpur/Uttar Pradesh</t>
  </si>
  <si>
    <t>Innovation in Infrastructural Materials &amp; Sustainability(IIMS-2025)/Civil Engineering
Summer Internship at Banaras Locomotive Works/ Civil Engineering
NPTEL/Remote Sensing Essentials
NPTEL/Municipal Solid Waste Management
FOUNDATION FOR DIGITAL TWINS IN CONSTRUCTION</t>
  </si>
  <si>
    <t>P26700467</t>
  </si>
  <si>
    <t>Rushikesh Vijay Desai</t>
  </si>
  <si>
    <t>rushidesai122@gmail.com</t>
  </si>
  <si>
    <t>P26700467@student.nicmar.ac.in</t>
  </si>
  <si>
    <t>22-Apr-2001</t>
  </si>
  <si>
    <t>English, marathi,hindi</t>
  </si>
  <si>
    <t>Bike Riding</t>
  </si>
  <si>
    <t>Vijay Annaso Desai</t>
  </si>
  <si>
    <t>Shashikala Vijay Desai</t>
  </si>
  <si>
    <t>At/Post- Kavathe Piran, Tal - Miraj, Dist.- Sangli</t>
  </si>
  <si>
    <t>Sangli Highschool Sangli</t>
  </si>
  <si>
    <t>Walchand College of Engineering, sangli</t>
  </si>
  <si>
    <t>Shivaji University Kolhapur</t>
  </si>
  <si>
    <t>Appasaheb Birnale College of Architecture, Sangli</t>
  </si>
  <si>
    <t>Autocad, Sketchup, ms office,ms project,Photoshop</t>
  </si>
  <si>
    <t>P26700468</t>
  </si>
  <si>
    <t>Haripriya</t>
  </si>
  <si>
    <t>M V</t>
  </si>
  <si>
    <t>Haripriya M V</t>
  </si>
  <si>
    <t>haripriyamv16@gmail.com</t>
  </si>
  <si>
    <t>P26700468@student.nicmar.ac.in</t>
  </si>
  <si>
    <t>16-Feb-2003</t>
  </si>
  <si>
    <t xml:space="preserve"> English,Malayalam , Hindi </t>
  </si>
  <si>
    <t>Dance,Reading books,listening music</t>
  </si>
  <si>
    <t>K Velappan Nair</t>
  </si>
  <si>
    <t>Document Writer</t>
  </si>
  <si>
    <t>Mini C</t>
  </si>
  <si>
    <t>Private Bank Employee</t>
  </si>
  <si>
    <t>Sivanandanam Plavila Marayamuttom
Neyyattinkara</t>
  </si>
  <si>
    <t>Govt HSS Marayamuttom</t>
  </si>
  <si>
    <t>Kerala Board OF Public examination, Thiruvananthapuram, Kerala</t>
  </si>
  <si>
    <t>Directorate of Higher Secondary Education (DHSE), Thiruvananthapuram, Kerala</t>
  </si>
  <si>
    <t>LBS Institute of Technology for Women, Thiruvananthapuram, Kerala</t>
  </si>
  <si>
    <t>AutoCAD ,Revit ,Ariba sourcing ,3DS max,MS Project</t>
  </si>
  <si>
    <t>TRV(Kerala) International Airport Limited (Formerly Adani Trivandrum International Airport Limited) | Graduate Apprentice Trainee | Thiruvananthapuram | Oct 2025 | Jun 2026 | 37 Weeks</t>
  </si>
  <si>
    <t>BIM Architecture</t>
  </si>
  <si>
    <t>P26700469</t>
  </si>
  <si>
    <t>Pratham</t>
  </si>
  <si>
    <t xml:space="preserve">Chandrakant </t>
  </si>
  <si>
    <t xml:space="preserve">Kataria </t>
  </si>
  <si>
    <t xml:space="preserve">Pratham Chandrakant  Kataria </t>
  </si>
  <si>
    <t>prathamckataria01@gmail.com</t>
  </si>
  <si>
    <t>P26700469@student.nicmar.ac.in</t>
  </si>
  <si>
    <t>01-Jan-2003</t>
  </si>
  <si>
    <t>English ,hindi ,marathi,marwadi</t>
  </si>
  <si>
    <t>chess,sudoku,kakuro</t>
  </si>
  <si>
    <t>Chandrakant Subhash Kataria</t>
  </si>
  <si>
    <t xml:space="preserve">Preeti Chandrakant Kataria </t>
  </si>
  <si>
    <t xml:space="preserve">Businesswoman </t>
  </si>
  <si>
    <t>305 ,Ashok Society, Sahakar Nagar 2 , Pune , Maharashtra 411009</t>
  </si>
  <si>
    <t xml:space="preserve">Rosary School , Pune </t>
  </si>
  <si>
    <t xml:space="preserve">Indian Certificate of Secondary Education , Pune, Maharashtra </t>
  </si>
  <si>
    <t xml:space="preserve">MIT Polytechnic, Pune Maharashtra </t>
  </si>
  <si>
    <t xml:space="preserve">Sinhgad College of Engineering </t>
  </si>
  <si>
    <t>MS office,MS Project,AutoCAD</t>
  </si>
  <si>
    <t>Parth Constructions  | Site Engineer  | Sahakarnagar , Pune  | Jul 2025 | May 2026 | 47 Weeks</t>
  </si>
  <si>
    <t>P26700470</t>
  </si>
  <si>
    <t>Aniket</t>
  </si>
  <si>
    <t>kalia</t>
  </si>
  <si>
    <t>Aniket Kalia</t>
  </si>
  <si>
    <t>kaliaaniket63@gmail.com</t>
  </si>
  <si>
    <t>P26700470@student.nicmar.ac.in</t>
  </si>
  <si>
    <t>powerlifting,gym,reading</t>
  </si>
  <si>
    <t>Sanjeev kumar kalia</t>
  </si>
  <si>
    <t>contractor</t>
  </si>
  <si>
    <t>suman lata sharma</t>
  </si>
  <si>
    <t>teacher</t>
  </si>
  <si>
    <t>village hara, tehsil fatehpur, dist. kangra, himachal pradesh</t>
  </si>
  <si>
    <t>Kangra</t>
  </si>
  <si>
    <t>Comet Mansa Senior Secondary School</t>
  </si>
  <si>
    <t>Central board of secondary education / dehli</t>
  </si>
  <si>
    <t>gurukul model sr sec school</t>
  </si>
  <si>
    <t>HP board of school education</t>
  </si>
  <si>
    <t>punjab engineering college, chandigarh</t>
  </si>
  <si>
    <t>punjab engineering college, sector 12, chandigarh</t>
  </si>
  <si>
    <t>AutoCAD, excel,ms project,primavera</t>
  </si>
  <si>
    <t>PozitiveElectricity &amp; gas private limated | IT intern | Mohali | Jan 2024 | Jun 2024 | 23 Weeks
gradeffects | video editor | chandigarh | Jan 2023 | Mar 2023 | 12 Weeks</t>
  </si>
  <si>
    <t>P26700471</t>
  </si>
  <si>
    <t xml:space="preserve">KISHAN </t>
  </si>
  <si>
    <t xml:space="preserve">KUMAR </t>
  </si>
  <si>
    <t>PANDA</t>
  </si>
  <si>
    <t>Kishan  Kumar  Panda</t>
  </si>
  <si>
    <t>kishan.panda0803@gmail.com</t>
  </si>
  <si>
    <t>P26700471@student.nicmar.ac.in</t>
  </si>
  <si>
    <t xml:space="preserve">ODIA, HINDI, ENGLISH </t>
  </si>
  <si>
    <t>MUSIC</t>
  </si>
  <si>
    <t xml:space="preserve">MITU KUMAR PANDA </t>
  </si>
  <si>
    <t xml:space="preserve">CIVIL CONTRACTOR </t>
  </si>
  <si>
    <t xml:space="preserve">RANJITA PANDA </t>
  </si>
  <si>
    <t xml:space="preserve">BILLO STREET, GOSAINUAGAON, BERHAMPUR </t>
  </si>
  <si>
    <t xml:space="preserve">KAUTIKI NAGAR 6TH LANE , GOSAINUAGAON , BERHAMPUR </t>
  </si>
  <si>
    <t xml:space="preserve">SARASWATI VIDYA MANDIR </t>
  </si>
  <si>
    <t>BOARD OF SECONDRY EDUCATION, ODISHA</t>
  </si>
  <si>
    <t xml:space="preserve">GOVT. POLYTECHNIC, BERHAMPUR </t>
  </si>
  <si>
    <t xml:space="preserve">NIST UNIVERSITY </t>
  </si>
  <si>
    <t xml:space="preserve">NIST UNIVERSITY, BERHAMPUR </t>
  </si>
  <si>
    <t xml:space="preserve">AutoCAD,Staad.pro,3dsmax,REVIT architecture ,ETABS,MS OFFICE,MS Project </t>
  </si>
  <si>
    <t>NATIONAL HIGHWAY AUTHORITY OF INDIA  | CIVIL ENGINEERING INTERN  | BHUBANESHWAR  | May 2025 | Jun 2025 | 4 Weeks
KBM STRUCTURES  | Draughtsman | BERHAMPUR | Mar 2022 | Nov 2022 | 31 Weeks
KBM STRUCTURES  | JUNIOR STRUCTURAL ENGINEER  | BERHAMPUR  | Aug 2023 | Feb 2026 | 130 Weeks</t>
  </si>
  <si>
    <t xml:space="preserve">ADVANCED DIPLOMA STRUCTURAL DESIGNING &amp; APPLICATION 
NATIONAL HIGHWAY AUTHORITY OF INDIA </t>
  </si>
  <si>
    <t>P26700472</t>
  </si>
  <si>
    <t>Daiwik</t>
  </si>
  <si>
    <t>Jignesh</t>
  </si>
  <si>
    <t>Karia</t>
  </si>
  <si>
    <t>Daiwik Jignesh Karia</t>
  </si>
  <si>
    <t>Daiwikkaria@gmail.com</t>
  </si>
  <si>
    <t>P26700472@student.nicmar.ac.in</t>
  </si>
  <si>
    <t>09-Jul-2004</t>
  </si>
  <si>
    <t>English,Hindi, German</t>
  </si>
  <si>
    <t>Professional Footballer</t>
  </si>
  <si>
    <t>6841 7554 6057</t>
  </si>
  <si>
    <t>Jignesh Karia</t>
  </si>
  <si>
    <t>Priya Karia</t>
  </si>
  <si>
    <t>Plot No. 341, Dhanvilla, Sindh Co-Op. Housing Society,
Road No. 3,
Aundh, 411007 Pune</t>
  </si>
  <si>
    <t>P26700473</t>
  </si>
  <si>
    <t>Tribhuvannath</t>
  </si>
  <si>
    <t>Pathak</t>
  </si>
  <si>
    <t>Suraj Tribhuvannath Pathak</t>
  </si>
  <si>
    <t>surajtrpathak@gmail.com</t>
  </si>
  <si>
    <t>P26700473@student.nicmar.ac.in</t>
  </si>
  <si>
    <t xml:space="preserve">Hindi, English,Marathi </t>
  </si>
  <si>
    <t>Reading,Music,Running,Workout,Trekking,Travelling</t>
  </si>
  <si>
    <t>Kusum</t>
  </si>
  <si>
    <t>D-115 Arihant Akriti, Tata Colony Road, Rameshwadi , Badlapur (West)</t>
  </si>
  <si>
    <t>Panna English School</t>
  </si>
  <si>
    <t>MAHARASHTRA STATE BOARD OF SECONDARY &amp; HIGHER SECONDARY EDUCATION, PUNE</t>
  </si>
  <si>
    <t>Panna Junior College Of Science</t>
  </si>
  <si>
    <t xml:space="preserve"> Dilkap Research Institute of Engineering and Management Studies, Post Neral, Taluka Karjat-410101, Maharashtra</t>
  </si>
  <si>
    <t>AutoCAD,Revit,Autodesk Construction Cloud,MSP,Bluebeam,Navisworks,MS Office</t>
  </si>
  <si>
    <t>Trisita Engineering LLP | Technical Solutions Specialist  | Mumbai | Dec 2022 | Jun 2026 | 3 Years, 6 Months, 11 Days | 3.6
Jaatvedas Construction Company | Junior Civil Engineer | Thane | Aug 2021 | Dec 2022 | 1 Years, 4 Months, 15 Days | 1.8</t>
  </si>
  <si>
    <t>59 month(s)</t>
  </si>
  <si>
    <t>Jewel Builders | Intern | Badllapur | May 2019 | Oct 2019 | 19 Weeks</t>
  </si>
  <si>
    <t>Revu Essentials
Getting Started in Autodesk Docs
Proficient in AutoCAD for Civil Engineers &amp; Architects
Advanced 3D Modeling for Architectural Design
Principles of Construction Management – NPTEL, IIT Kanpur | 2026
Advanced Contracts, Tendering and Public Procurement – NPTEL, IIT Madras | 2022
Maintenance and Repair of Concrete Structures – NPTEL, IIT Madras | 2022</t>
  </si>
  <si>
    <t>P26700474</t>
  </si>
  <si>
    <t>Aatib</t>
  </si>
  <si>
    <t>Ibrahim</t>
  </si>
  <si>
    <t>Aatib Ibrahim Shaikh</t>
  </si>
  <si>
    <t>aatibshaikh111@gmail.com</t>
  </si>
  <si>
    <t>P26700474@student.nicmar.ac.in</t>
  </si>
  <si>
    <t>11-Jun-2004</t>
  </si>
  <si>
    <t>Playing Cricket,Music</t>
  </si>
  <si>
    <t>Shabana</t>
  </si>
  <si>
    <t>Palla Galli, At po. Paranda Dist. Osmanabad</t>
  </si>
  <si>
    <t>Kalyansagar Madhyamik Vidyalaya,Paranda</t>
  </si>
  <si>
    <t>Sinhgad College Of Engineering , Vadgaon Bk, Pune</t>
  </si>
  <si>
    <t>AutoCAD,Staad pro,SketchUP,Lumion,V-Ray,Revit(Architectural)</t>
  </si>
  <si>
    <t>AutoCAD
SketchUP
STAAD.Pro
V-Ray
Lumion
Revit</t>
  </si>
  <si>
    <t>P26700475</t>
  </si>
  <si>
    <t>VITTHAL</t>
  </si>
  <si>
    <t>BARDE</t>
  </si>
  <si>
    <t>Harshal Vitthal Barde</t>
  </si>
  <si>
    <t>harshalbarde2003@gmail.com</t>
  </si>
  <si>
    <t>P26700475@student.nicmar.ac.in</t>
  </si>
  <si>
    <t>22-Feb-2003</t>
  </si>
  <si>
    <t>Travel,Photography,Running</t>
  </si>
  <si>
    <t>SOLDIER (INDIAN ARMY)</t>
  </si>
  <si>
    <t>CHAYA</t>
  </si>
  <si>
    <t>HANUMAN TAKALI, PO:KASAR PIMPALGAON,DIST:AHMEDNAGAR ,MAHARASHTRA-414505</t>
  </si>
  <si>
    <t>AMIT EMBRALD PARL ,FLAT NO. A 302 ,PATIL NAGAR,BALEWADI,PUNE,MAHARASHTRA 411045</t>
  </si>
  <si>
    <t>ST. MARY'S SCHOOL,NEWASA</t>
  </si>
  <si>
    <t>TRIMURTI PUBLIC SCHOOL AND JR. COLLAGE,TRIMURTINAGAR</t>
  </si>
  <si>
    <t>SAVITRIBAI PHULE PUNE UNIVERSITY,PUNE</t>
  </si>
  <si>
    <t>GOVERNMENT COLLAGE OF ENGINEERING AND RESEARCH ,AWASARI</t>
  </si>
  <si>
    <t>AutoCAD,ETABS,MS PROJECT</t>
  </si>
  <si>
    <t>SHREE. VILAS BABAN MANJARE DEVELOPERS | SITE ENGINEER- INTERN | PUNE | Jan 2024 | Apr 2024 | 11 Weeks</t>
  </si>
  <si>
    <t>SUPRA SAEINDIA
STATE LEVEL ADVENTURE CAMP 
NSS 2 YEAR</t>
  </si>
  <si>
    <t>P26700476</t>
  </si>
  <si>
    <t xml:space="preserve">Dhruv </t>
  </si>
  <si>
    <t>Babar</t>
  </si>
  <si>
    <t>Dhruv  Ramesh Babar</t>
  </si>
  <si>
    <t>dhruvbabar3000@gmail.com</t>
  </si>
  <si>
    <t>P26700476@student.nicmar.ac.in</t>
  </si>
  <si>
    <t xml:space="preserve">Fitness &amp; Gym , Exploring New Places </t>
  </si>
  <si>
    <t>3263 4393 0354</t>
  </si>
  <si>
    <t>Ramesh Ashok Babar</t>
  </si>
  <si>
    <t>Anuradha Ramesh Babar</t>
  </si>
  <si>
    <t>Babar mala burudgaon Road ahmednagar (Ahilayanagar)</t>
  </si>
  <si>
    <t>302 super collection of balewadi formarly woods regency, beside amar tech park, Balewadi, Pune</t>
  </si>
  <si>
    <t>AES Ashok Bhau Feriofia English Medium School</t>
  </si>
  <si>
    <t>Ahmednagar Maharashtra</t>
  </si>
  <si>
    <t>Mohanlal Ramautar Mandhana arts commerce and science collage ahmednagar</t>
  </si>
  <si>
    <t>ahmednagar maharashtra</t>
  </si>
  <si>
    <t>D.Y.PATIL COLLEGE OF ENGINEERING AKURDI PUNE</t>
  </si>
  <si>
    <t>Akurdi Pune maharashtra</t>
  </si>
  <si>
    <t xml:space="preserve">AutoCAD , MS PROJECT , Excel </t>
  </si>
  <si>
    <t>Mantra Properties | Intern | Akurdi Pune | Jan 2025 | Feb 2025 | 5 Weeks</t>
  </si>
  <si>
    <t xml:space="preserve">Auto Cad Certificate </t>
  </si>
  <si>
    <t>P26700477</t>
  </si>
  <si>
    <t>Chaitanya</t>
  </si>
  <si>
    <t>Gendepujari</t>
  </si>
  <si>
    <t>Chaitanya Vinayak Gendepujari</t>
  </si>
  <si>
    <t>pujarichaitanya99@gmail.com</t>
  </si>
  <si>
    <t>P26700477@student.nicmar.ac.in</t>
  </si>
  <si>
    <t>07-Nov-2004</t>
  </si>
  <si>
    <t>Cricket,travelling,swimming</t>
  </si>
  <si>
    <t>Vinayak Jagdish Gendepujari</t>
  </si>
  <si>
    <t>Pourohitya</t>
  </si>
  <si>
    <t>Sneha Vinayak Gendepujari</t>
  </si>
  <si>
    <t>56,near the Post office, middle lane, Nrusinhwadi, Tal-Shirol, Dist-Kolhapur, 416104</t>
  </si>
  <si>
    <t>Seetabai Patwardhan highschool, Kurundwad</t>
  </si>
  <si>
    <t>Maharashtra State Board of Secondary and Higher Secondary Education, Maharashtra</t>
  </si>
  <si>
    <t>Ichalkaranji Highschool and Junior College, Ichalkaranji</t>
  </si>
  <si>
    <t>Maharashtra State Board of Secondary and Higher Secondary Education, Maharshtra</t>
  </si>
  <si>
    <t>Kolhapur Institute of Technology's College of Engineering,  Kolhapur</t>
  </si>
  <si>
    <t>Civil &amp; Environmental Engineering</t>
  </si>
  <si>
    <t>Harsh Construction Pvt. Ltd. | Graduate Engineer Trainee | Near Rajaram Lake, kolhapur | Jan 2026 | Mar 2026 | 8 Weeks</t>
  </si>
  <si>
    <t>P26700478</t>
  </si>
  <si>
    <t xml:space="preserve">RAHUL </t>
  </si>
  <si>
    <t>DINESH</t>
  </si>
  <si>
    <t>KUWAR</t>
  </si>
  <si>
    <t>Rahul  Dinesh Kuwar</t>
  </si>
  <si>
    <t>Kuwarrahul470@gmail.com</t>
  </si>
  <si>
    <t>P26700478@student.nicmar.ac.in</t>
  </si>
  <si>
    <t>07-Dec-2000</t>
  </si>
  <si>
    <t xml:space="preserve">HINDI,ENGLISH ,MARATHI </t>
  </si>
  <si>
    <t>SONG WRITER,FOOTBALL</t>
  </si>
  <si>
    <t>MAHARASHTRA POLICE</t>
  </si>
  <si>
    <t>CHITRA</t>
  </si>
  <si>
    <t>A-12/403,RUTU ENCLAVE,GHODBUNDER ROAD, THANE WEST, 400615</t>
  </si>
  <si>
    <t>St. Xaviers English high school, Thane west</t>
  </si>
  <si>
    <t xml:space="preserve">Stan knowledge campus </t>
  </si>
  <si>
    <t xml:space="preserve">MUMBAI UNIVERSITY </t>
  </si>
  <si>
    <t xml:space="preserve">New Horizon Institution Of Technology &amp; Management </t>
  </si>
  <si>
    <t>2023-Mar</t>
  </si>
  <si>
    <t>AutoCAD ,ms office ,MSP,primavera, Excel,StadPro</t>
  </si>
  <si>
    <t>VASCON ENGINEERS | JUNIOR ENGINEER | MULUND | Apr 2025 | Jun 2026 | 1 Years, 1 Months, 18 Days | 2.5</t>
  </si>
  <si>
    <t>P26700479</t>
  </si>
  <si>
    <t xml:space="preserve">Shashwat </t>
  </si>
  <si>
    <t>Shashwat  Kumar</t>
  </si>
  <si>
    <t>shashwatkumar763@gmail.com</t>
  </si>
  <si>
    <t>P26700479@student.nicmar.ac.in</t>
  </si>
  <si>
    <t>17-Jul-2001</t>
  </si>
  <si>
    <t>Hindi , English</t>
  </si>
  <si>
    <t xml:space="preserve">Travelling </t>
  </si>
  <si>
    <t>Manish Kumar</t>
  </si>
  <si>
    <t>Government Contractor</t>
  </si>
  <si>
    <t>Seema Devi</t>
  </si>
  <si>
    <t>Government Teacher</t>
  </si>
  <si>
    <t>S/o manish kumar singh, near thakurbaadi, ward no 08, at + po ghataro, p/s kartahan , dist- vaishali -844119</t>
  </si>
  <si>
    <t xml:space="preserve">Vijayam Techno School </t>
  </si>
  <si>
    <t xml:space="preserve">CBSE, VISHAKHAPATNAM - ANDHRA PRADESH </t>
  </si>
  <si>
    <t xml:space="preserve">St. Michael's High School </t>
  </si>
  <si>
    <t>CBSE, PATNA - BIHAR</t>
  </si>
  <si>
    <t xml:space="preserve">Siddaganga Institute of Technology, Tumkur -Karnataka </t>
  </si>
  <si>
    <t>AutoCAD,MS Project ,Primavera</t>
  </si>
  <si>
    <t>Public Works Department (PwD) | Intern | Hanagal, Molkalmuru Taluk, Chitradurga | Aug 2021 | Sep 2021 | 6 Weeks</t>
  </si>
  <si>
    <t>P26700480</t>
  </si>
  <si>
    <t>Meghasyam</t>
  </si>
  <si>
    <t>Yarlagadda</t>
  </si>
  <si>
    <t>Meghasyam Yarlagadda</t>
  </si>
  <si>
    <t>P26700480@student.nicmar.ac.in</t>
  </si>
  <si>
    <t>31-Jul-2003</t>
  </si>
  <si>
    <t>English, Telugu, Hindi</t>
  </si>
  <si>
    <t>Playing badminton,Architectural design &amp; sketching,Photography ,Videography</t>
  </si>
  <si>
    <t>6400 86956922</t>
  </si>
  <si>
    <t>Y.V.Kishore</t>
  </si>
  <si>
    <t>Y. Lakshmi</t>
  </si>
  <si>
    <t>Srinivasa Nagar Colony, Panchavati Complex, Nizampet</t>
  </si>
  <si>
    <t>KENNEDY HIGH-THE GLOBAL SCHOOL</t>
  </si>
  <si>
    <t>DEEKSHA JUNIOR COLLEGE</t>
  </si>
  <si>
    <t>telangana State Board of Intermediate Education</t>
  </si>
  <si>
    <t>Vaishnavi School of Architechture and Planning</t>
  </si>
  <si>
    <t>AutoCAD,Revit,sketch up,en scape,vray,D5,MS Office,Photoshop</t>
  </si>
  <si>
    <t>finger 6 architects | Architecture Intern | HYDERABAD | Sep 2025 | Feb 2026 | 20 Weeks | Campus Internship</t>
  </si>
  <si>
    <t>P26700481</t>
  </si>
  <si>
    <t>Subramanya</t>
  </si>
  <si>
    <t>Gowda</t>
  </si>
  <si>
    <t>C N</t>
  </si>
  <si>
    <t>Subramanya Gowda C N</t>
  </si>
  <si>
    <t>thilakgowdacn@gmail.com</t>
  </si>
  <si>
    <t>P26700481@student.nicmar.ac.in</t>
  </si>
  <si>
    <t>01-Jun-2004</t>
  </si>
  <si>
    <t>Hindi, English,Kannnada</t>
  </si>
  <si>
    <t>Cooking, riding bike,Music</t>
  </si>
  <si>
    <t>NAGE GOWDA C</t>
  </si>
  <si>
    <t>SIDDAGANGAMMA R</t>
  </si>
  <si>
    <t>#255, 9th cross, Parasana Layout, Madeshwara Nagara, Herohalli, Bengaluru-560091</t>
  </si>
  <si>
    <t>APOLLO PUBLIC SCHOOL</t>
  </si>
  <si>
    <t>Karnataka Secondary education Examination Board (KSEAB), Bangalore, Karnataka</t>
  </si>
  <si>
    <t>VIDYASANSKAAR PU COLLEGE</t>
  </si>
  <si>
    <t>Karnataka PUC Board, Bangalore, Karnataka</t>
  </si>
  <si>
    <t>VISVESVARAYA TECHNOLOGICAL UNIVERSITY</t>
  </si>
  <si>
    <t>BANGALORE INSTUTION OF TECHNOLOGY</t>
  </si>
  <si>
    <t>AutoCAD, MS Project,Revit Architecture,Revit Structure,Naviswork,Sketchup,MS Excel</t>
  </si>
  <si>
    <t>MEDINI TECHNOLOGIES | INTERN | Bengaluru | Feb 2026 | May 2026 | 14 Weeks</t>
  </si>
  <si>
    <t>AutoCAD
Revit Architecture
Revit Structure
Navisworks
Sketchup</t>
  </si>
  <si>
    <t>P26700482</t>
  </si>
  <si>
    <t>Kishor</t>
  </si>
  <si>
    <t>Patil Prashant Kishor</t>
  </si>
  <si>
    <t>prashant011199@gmail.com</t>
  </si>
  <si>
    <t>P26700482@student.nicmar.ac.in</t>
  </si>
  <si>
    <t>01-Jan-1999</t>
  </si>
  <si>
    <t>Old and Unique Coin Collection,Swimming ,Reading</t>
  </si>
  <si>
    <t>Latabai</t>
  </si>
  <si>
    <t>20A, Sector 2, Ganpati Nagar, Jalgaon Road, Jamner</t>
  </si>
  <si>
    <t>New English School, Jamner</t>
  </si>
  <si>
    <t>Nashik Divisional Board, Maharashtra</t>
  </si>
  <si>
    <t>New English School Jr. College, Jamner</t>
  </si>
  <si>
    <t>Sanjivani College of Engineering Kopargaon</t>
  </si>
  <si>
    <t>SGM INFRASTRUCTURE | Site Engineer | Jamner | Oct 2022 | Mar 2026 | 3 Years, 5 Months, 7 Days | 3.72</t>
  </si>
  <si>
    <t>P26700483</t>
  </si>
  <si>
    <t>Kunal</t>
  </si>
  <si>
    <t>Thorat</t>
  </si>
  <si>
    <t>Kunal Satish Thorat</t>
  </si>
  <si>
    <t>kunalthorat396@gmail.com</t>
  </si>
  <si>
    <t>P26700483@student.nicmar.ac.in</t>
  </si>
  <si>
    <t>22-Feb-2002</t>
  </si>
  <si>
    <t xml:space="preserve">English, Hindi,Marathi </t>
  </si>
  <si>
    <t xml:space="preserve">Singing, Reading, Cricket </t>
  </si>
  <si>
    <t>Satish Jarasandh Thorat</t>
  </si>
  <si>
    <t>Manisha Satish Thorat</t>
  </si>
  <si>
    <t>A-904, Odela Lohia Jain, Near LMD Chowk, Bavdhan Pune -411021</t>
  </si>
  <si>
    <t>National Public School, Panchgani</t>
  </si>
  <si>
    <t>Arihant Arts, Commerce &amp; Science Junior College, Bavdhan, Pune-411021</t>
  </si>
  <si>
    <t>A.I.S.S.M.S. College of Engineering, Pune</t>
  </si>
  <si>
    <t>MS Office, MS Project, Tally, Primavera,AutoCad,corel draw,photoshop</t>
  </si>
  <si>
    <t>AdvetKunal Enterprises Private Limited | Site Engineer | Satara City | Dec 2022 | Jan 2023 | 8 Weeks</t>
  </si>
  <si>
    <t>Autocad
Dimploma Course in Graphics and Automation</t>
  </si>
  <si>
    <t>P26700484</t>
  </si>
  <si>
    <t>Swaraj</t>
  </si>
  <si>
    <t>Kedar</t>
  </si>
  <si>
    <t>Barbade</t>
  </si>
  <si>
    <t>Swaraj Kedar Barbade</t>
  </si>
  <si>
    <t>swarajbarbade01@gmail.com</t>
  </si>
  <si>
    <t>P26700484@student.nicmar.ac.in</t>
  </si>
  <si>
    <t>21-Aug-2001</t>
  </si>
  <si>
    <t>English,Hindi, Marathi,kannada</t>
  </si>
  <si>
    <t>Dance, Football, Guitar playing,Painting</t>
  </si>
  <si>
    <t>Kedar Nagappa Barbade</t>
  </si>
  <si>
    <t>Real Estate Agent</t>
  </si>
  <si>
    <t>Suma</t>
  </si>
  <si>
    <t>A-2/113 Mantri Chandak Nagar, Rupa Bhavani Road, Bhavani Peth, Solapur</t>
  </si>
  <si>
    <t>S.R Chandak English High School</t>
  </si>
  <si>
    <t>Solapur Education Society's Polytechnic, Solapur, Maharashtra</t>
  </si>
  <si>
    <t xml:space="preserve"> Dr. Babasaheb Ambedkar Technological University</t>
  </si>
  <si>
    <t>Nagesh Karajagi Orchid College of Engineering &amp; Technology, Solapur, Maharashtra</t>
  </si>
  <si>
    <t>AutoCAD, MS Office, MS Project,Civil 3d</t>
  </si>
  <si>
    <t>K Raheja Corp | Trainee Engineer | Pune | Jul 2024 | Jul 2025 | 1 Years, 0 Months, 3 Days | 2.40000
Sankalp Contracts Private Limited | Jr Engineer - Contracts | Pune | Apr 2026 | Jun 2026 | 0 Years, 2 Months, 17 Days | 4.15759</t>
  </si>
  <si>
    <t>P26700485</t>
  </si>
  <si>
    <t>Hanchate</t>
  </si>
  <si>
    <t>Sneha Hanchate</t>
  </si>
  <si>
    <t>snehahanchate03283@gmail.com</t>
  </si>
  <si>
    <t>P26700485@student.nicmar.ac.in</t>
  </si>
  <si>
    <t>20-Aug-2004</t>
  </si>
  <si>
    <t>English,Marathi,Hindi,Kannada,Telugu</t>
  </si>
  <si>
    <t>Playing Badminton,Reading,Dancing,Travelling</t>
  </si>
  <si>
    <t>Shantha Ram H V</t>
  </si>
  <si>
    <t>Life Insurance Advisor</t>
  </si>
  <si>
    <t xml:space="preserve">Swathi </t>
  </si>
  <si>
    <t>Plot No. C-75, 1st Main, 2nd Cross, Kuvempu Nagar, Cantonment, Ballari-583104</t>
  </si>
  <si>
    <t>Nandi High School</t>
  </si>
  <si>
    <t>KSEEB Karnataka</t>
  </si>
  <si>
    <t>2019-Jan</t>
  </si>
  <si>
    <t>Bellary Independent PU college</t>
  </si>
  <si>
    <t xml:space="preserve">Ballari Institute of Technology and Management </t>
  </si>
  <si>
    <t>AutoCAD, MS Office, MS Project, STAAD Pro., Primavera, Revit, Sketch UP</t>
  </si>
  <si>
    <t>Internship / Training on 3D modelling and Design</t>
  </si>
  <si>
    <t>P26700486</t>
  </si>
  <si>
    <t>Animesh</t>
  </si>
  <si>
    <t>Animesh Singh</t>
  </si>
  <si>
    <t>ani494singh@gmail.com</t>
  </si>
  <si>
    <t>P26700486@student.nicmar.ac.in</t>
  </si>
  <si>
    <t>20-Dec-2003</t>
  </si>
  <si>
    <t xml:space="preserve">Hindi ,  English </t>
  </si>
  <si>
    <t xml:space="preserve"> exploring new places , camping ,gym ,Riding bike ,Exploring new adventures</t>
  </si>
  <si>
    <t>5746 2085 8781</t>
  </si>
  <si>
    <t>Kiran Singh</t>
  </si>
  <si>
    <t>16 , village- Chhabaila, post- bahadurpur, Basti, Uttar Pradesh-272302</t>
  </si>
  <si>
    <t>Basti</t>
  </si>
  <si>
    <t xml:space="preserve">408A, the house of Balewadi by union living,
Balewadi </t>
  </si>
  <si>
    <t>ST. Basil’s school</t>
  </si>
  <si>
    <t>Basti/Uttar pradesh</t>
  </si>
  <si>
    <t>MG Convent school</t>
  </si>
  <si>
    <t>Lucknow / uttar pradesh</t>
  </si>
  <si>
    <t>Vellore institution of technology- vellore</t>
  </si>
  <si>
    <t>VIT Vellore/ Tamil Nadu</t>
  </si>
  <si>
    <t>AutoCAD,Midas  ,MS office,Ms project</t>
  </si>
  <si>
    <t>Uttar Pradesh Irrigation Department | Site Engineer | Sitapur, Uttar Pradesh, India | Jun 2025 | Jun 2025 | 3 Weeks</t>
  </si>
  <si>
    <t>Summer internship in irrigation department uttar pradesh
Midas GTS NX
Midas GTS NX
Capstron project</t>
  </si>
  <si>
    <t>P26700487</t>
  </si>
  <si>
    <t>SUYOG</t>
  </si>
  <si>
    <t>MURDIO</t>
  </si>
  <si>
    <t>Suyog Murdio</t>
  </si>
  <si>
    <t>suyog11.murdio@gmail.com</t>
  </si>
  <si>
    <t>P26700487@student.nicmar.ac.in</t>
  </si>
  <si>
    <t>11-Nov-2000</t>
  </si>
  <si>
    <t>SINGING,LISTENIING,MUSIC</t>
  </si>
  <si>
    <t>CASHIER</t>
  </si>
  <si>
    <t>RASHTRABHASHA ROAD NEAR GANESH TEMPLE, RAMNAGAR, WARDHA - 442001</t>
  </si>
  <si>
    <t>GANDHI CITY PUBLIC SCHOOL, WARDHA</t>
  </si>
  <si>
    <t>CBSE: Central Board of Secondary Education (New Delhi).</t>
  </si>
  <si>
    <t>2005-Jul</t>
  </si>
  <si>
    <t>Acharya Shrimannarayan Polytechnic, Wardha</t>
  </si>
  <si>
    <t>RASHTRASANT TUKADOJI MAHARAJ NAGPUR UNIVERSITY (RTMNU)</t>
  </si>
  <si>
    <t>SHRI SHANKARPRASAD AGNIHOTRI COLLEGE OF ENGINEERING, WARDHA</t>
  </si>
  <si>
    <t>AUTOCAD,MS OFFICE,REVIT</t>
  </si>
  <si>
    <t>AVS CORE ESTIMATION SERVICES PVT. LTD. | JR. ESTIMATOR | NAGPUR | Jan 2026 | Jul 2026 | 0 Years, 5 Months, 13 Days | 1.8</t>
  </si>
  <si>
    <t>J.P. ENTERPRISES &amp; CONSTRUCTIONS | ASSISTANT SUPERVISOR | WARDHA | Apr 2019 | Jun 2019 | 8 Weeks</t>
  </si>
  <si>
    <t>P26700488</t>
  </si>
  <si>
    <t>Shriraj</t>
  </si>
  <si>
    <t>Sangram</t>
  </si>
  <si>
    <t>Dangat</t>
  </si>
  <si>
    <t>Shriraj Sangram Dangat</t>
  </si>
  <si>
    <t>shrirajdangat60@gmail.com</t>
  </si>
  <si>
    <t>P26700488@student.nicmar.ac.in</t>
  </si>
  <si>
    <t>02-Feb-2001</t>
  </si>
  <si>
    <t>Music,Fitness,Travel</t>
  </si>
  <si>
    <t>Sangram Tukaram Dangat</t>
  </si>
  <si>
    <t>Gauri Sangram Dangat</t>
  </si>
  <si>
    <t>S/50 Renuka Nagari, Shankar Smruti, 3rd Floor, Near kirti Nagar, Wadgaon Budruk, Sinhgad road, Pune</t>
  </si>
  <si>
    <t>Kendriya Vidhyalaya Sangathan</t>
  </si>
  <si>
    <t>Central board of secondary education Maharashtra, Pune</t>
  </si>
  <si>
    <t xml:space="preserve">Dnyanganga Junior College </t>
  </si>
  <si>
    <t xml:space="preserve">Secondary and Higher secondary education Pune, Maharashtra </t>
  </si>
  <si>
    <t xml:space="preserve">Smt. Kashibai Navale College of Architecture, Pune, Maharashtra </t>
  </si>
  <si>
    <t>Autocad,Sketchup,Lumion,MS projects,MS Excel</t>
  </si>
  <si>
    <t>JK Design Studio Pvt. Ltd | Junior Architect | Pune | Aug 2024 | Aug 2025 | 0 Years, 11 Months, 12 Days | 2.32
JK Design studio pvt ltd | Junior Architect  | Pune | Nov 2025 | Jul 2026 | 0 Years, 7 Months, 13 Days | 2.32</t>
  </si>
  <si>
    <t>Swanand Zankar Associates | Intern | Pune | Jun 2023 | Dec 2023 | 23 Weeks</t>
  </si>
  <si>
    <t>P26700489</t>
  </si>
  <si>
    <t>P26700489@student.nicmar.ac.in</t>
  </si>
  <si>
    <t>P26700490</t>
  </si>
  <si>
    <t>sushant</t>
  </si>
  <si>
    <t>sisodiya</t>
  </si>
  <si>
    <t>Sushant Sisodiya</t>
  </si>
  <si>
    <t>sushant00iim@gmail.com</t>
  </si>
  <si>
    <t>P26700490@student.nicmar.ac.in</t>
  </si>
  <si>
    <t>06-Mar-1998</t>
  </si>
  <si>
    <t>hindi ,english</t>
  </si>
  <si>
    <t>exploring new places,  reading,learning new things,playing badminton</t>
  </si>
  <si>
    <t>mahendra pal singh</t>
  </si>
  <si>
    <t>doctor</t>
  </si>
  <si>
    <t>suman devi</t>
  </si>
  <si>
    <t>Mouhari Hajaratapur Majhra Khuntkhera ,chhajlet,PO: Chhajlet,Distt: Moradabad, Uttar Pradesh.</t>
  </si>
  <si>
    <t>BEERSHEBA SCHOOL BD PARISHAR ALMORA UTTRAKHAND</t>
  </si>
  <si>
    <t>GURUKUL INTERNATIONAL SCHOOL HALDWANI</t>
  </si>
  <si>
    <t>DR. SHAKUNTALA MISRA NATIONAL REHEBLITATION UNIVERSITY LUCKNOW</t>
  </si>
  <si>
    <t>DSMNRU LUCKNOW</t>
  </si>
  <si>
    <t>AUTOCAD, MSP</t>
  </si>
  <si>
    <t>ASTHA CONSTRUCTION AND HANDSOME INDIA PRIVATE LIMITED | FORMATION ENGINEER | SURAT | Dec 2020 | Sep 2024 | 3 Years, 9 Months, 5 Days | 6.84</t>
  </si>
  <si>
    <t>WATER RESOURCE DEPARTMENT (MP) | INTERN | NARWAR DISTRICT- SHIVPURI MADHYA PRADESH | May 2019 | Jun 2019 | 4 Weeks</t>
  </si>
  <si>
    <t>P26700491</t>
  </si>
  <si>
    <t>More</t>
  </si>
  <si>
    <t>Sahil Milind More</t>
  </si>
  <si>
    <t>P26700491@student.nicmar.ac.in</t>
  </si>
  <si>
    <t>07-Nov-2001</t>
  </si>
  <si>
    <t>Hindi English,Marathi</t>
  </si>
  <si>
    <t>Music,Guitar</t>
  </si>
  <si>
    <t>Milind Rohidas More</t>
  </si>
  <si>
    <t>Swati Milind More</t>
  </si>
  <si>
    <t>Vaibhav Nagar, Nakshatra  Plot No 55.
golibar tekdi jamnagiri road dhule</t>
  </si>
  <si>
    <t>Nicmar University Balewadi Baner Pune</t>
  </si>
  <si>
    <t>Canossa Convent High School</t>
  </si>
  <si>
    <t>Nashik Divisional Board</t>
  </si>
  <si>
    <t>SSVPS'S Bapusaheb Shivajirao Deore College of Engineering, Dhule</t>
  </si>
  <si>
    <t xml:space="preserve">Sinhgad College of Engineering Vadgaon Pune </t>
  </si>
  <si>
    <t>2024-Jan</t>
  </si>
  <si>
    <t>Autocad, Ms office,Ms Project,Primavera,Billing,Contracts and Management,Quantity Surverying ,Revit</t>
  </si>
  <si>
    <t xml:space="preserve">Er. Jayprakash. I .Mahale | Junior Engineer Civil | Dhule | Oct 2023 | Oct 2025 | 2 Years, 0 Months, 0 Days | 6 </t>
  </si>
  <si>
    <t>Ms Shitalkumar Mohan Nawale | Engineer Trainee | Dhule | May 2019 | Jun 2019 | 5 Weeks
Know how Online Learning | Fresher Trainee | Pune | Jan 2022 | Feb 2022 | 5 Weeks</t>
  </si>
  <si>
    <t>P26700492</t>
  </si>
  <si>
    <t>Prayag</t>
  </si>
  <si>
    <t>Prayag Yogesh Deshmukh</t>
  </si>
  <si>
    <t>prayag8055@gmail.com</t>
  </si>
  <si>
    <t>P26700492@student.nicmar.ac.in</t>
  </si>
  <si>
    <t>06-May-1998</t>
  </si>
  <si>
    <t xml:space="preserve">Traveling </t>
  </si>
  <si>
    <t>Anjali</t>
  </si>
  <si>
    <t>48 Hill Road Shivaji Nagar Nagpur</t>
  </si>
  <si>
    <t>B.R.A's Mundle English Medium School</t>
  </si>
  <si>
    <t>Dr. Ambedkar College</t>
  </si>
  <si>
    <t xml:space="preserve">Anjuman Polytechnic </t>
  </si>
  <si>
    <t>Rashtrasant Tukdoji Maharaj Nagpur University</t>
  </si>
  <si>
    <t>AutoCAD,MS office,MS Project,VISSIM</t>
  </si>
  <si>
    <t>Priyadarshini college of engineering | Assistant Professor | Nagpur | Sep 2025 | Jan 2026 | 0 Years, 4 Months, 23 Days | 4.08</t>
  </si>
  <si>
    <t>Nagpur Metropolitan Region Development Authority | Intern | Nagpur | Aug 2023 | Nov 2023 | 12 Weeks
K &amp; J Projects Private Limited  | Intern | Nagpur | Dec 2023 | May 2024 | 24 Weeks</t>
  </si>
  <si>
    <t>P26700493</t>
  </si>
  <si>
    <t>Sujan</t>
  </si>
  <si>
    <t>Sujan S</t>
  </si>
  <si>
    <t>vinayakasujan2004@gmail.com</t>
  </si>
  <si>
    <t>P26700493@student.nicmar.ac.in</t>
  </si>
  <si>
    <t>13-Sep-2004</t>
  </si>
  <si>
    <t>English, Tamil</t>
  </si>
  <si>
    <t>Driving ,Cycling,Sudoko,Cooking,Movies,Music</t>
  </si>
  <si>
    <t>4820 7410 8913</t>
  </si>
  <si>
    <t xml:space="preserve">Sathish Kumar </t>
  </si>
  <si>
    <t>Kalaimani</t>
  </si>
  <si>
    <t xml:space="preserve">55A, Pungampadi &amp; (Post),
V.Vellode (VIA)
</t>
  </si>
  <si>
    <t>The Indian Public School</t>
  </si>
  <si>
    <t>Kongu Polytechnic College</t>
  </si>
  <si>
    <t>Coimbatore Institute of Technology (CIT), Coimbatore, Tamil Nadu</t>
  </si>
  <si>
    <t>MS Office,AutoCAD,STAAD.Pro,MS Project,Primavera</t>
  </si>
  <si>
    <t>Sri Surya Construction | Intern | Erode | Jul 2022 | Jul 2022 | 2 Weeks
Public Works Department | Intern | Erode | Jul 2024 | Jul 2024 | 1 Weeks
Sri Angalamman Constructions | Intern | Erode | Jan 2025 | Jan 2025 | 2 Weeks</t>
  </si>
  <si>
    <t>AutoCAD
STADD.Pro
Revit Architecture</t>
  </si>
  <si>
    <t>P26700494</t>
  </si>
  <si>
    <t xml:space="preserve">Yellareddy Gari Vinay </t>
  </si>
  <si>
    <t xml:space="preserve">Goutham </t>
  </si>
  <si>
    <t>Reddy</t>
  </si>
  <si>
    <t>Yellareddy Gari Vinay  Goutham  Reddy</t>
  </si>
  <si>
    <t>gouthamvinay03@gmail.com</t>
  </si>
  <si>
    <t>P26700494@student.nicmar.ac.in</t>
  </si>
  <si>
    <t>08-Jun-2004</t>
  </si>
  <si>
    <t xml:space="preserve">Telugu, Hindi, Kannada, English </t>
  </si>
  <si>
    <t xml:space="preserve">Traveling, Sports ,Movie and webseries </t>
  </si>
  <si>
    <t xml:space="preserve">Yellareddy Gari Vijay </t>
  </si>
  <si>
    <t xml:space="preserve">Yellareddy Gari Sujatha </t>
  </si>
  <si>
    <t xml:space="preserve">2/254-5, First floor, Opposite to Deepthi junior college </t>
  </si>
  <si>
    <t xml:space="preserve">Keshava Reddy English Medium School </t>
  </si>
  <si>
    <t xml:space="preserve">Secondary Board of Andhra Pradesh </t>
  </si>
  <si>
    <t xml:space="preserve">Sri Chaitanya Junior college </t>
  </si>
  <si>
    <t xml:space="preserve">Board of Intermediate Education Andhra Pradesh </t>
  </si>
  <si>
    <t xml:space="preserve">Visvesvaraya Technological University,Belagavi , Karnataka </t>
  </si>
  <si>
    <t xml:space="preserve">RV College of Engineering Banglore/karnataka </t>
  </si>
  <si>
    <t>AutoCAD, Staad Pro basic level , Excel basic level</t>
  </si>
  <si>
    <t xml:space="preserve">Staad Pro </t>
  </si>
  <si>
    <t>P26700495</t>
  </si>
  <si>
    <t>Pragadeeswar</t>
  </si>
  <si>
    <t>S K</t>
  </si>
  <si>
    <t>Pragadeeswar S K</t>
  </si>
  <si>
    <t>pragadees2003@gmail.com</t>
  </si>
  <si>
    <t>P26700495@student.nicmar.ac.in</t>
  </si>
  <si>
    <t>02-Sep-2003</t>
  </si>
  <si>
    <t>Hindi,English,Tamil</t>
  </si>
  <si>
    <t>Tennis,Chess</t>
  </si>
  <si>
    <t>S Kulandaivelu</t>
  </si>
  <si>
    <t>PA to Joint Director</t>
  </si>
  <si>
    <t>K Mathavi</t>
  </si>
  <si>
    <t>14F, KM Illam, Rajiv Gandhi Street, Bharathipuram</t>
  </si>
  <si>
    <t>Dharmapuri</t>
  </si>
  <si>
    <t>Senthil Public School</t>
  </si>
  <si>
    <t>Central Board of Secondary Education (CBSE), Dharmapuri, Tamil Nadu</t>
  </si>
  <si>
    <t>Devi Academy</t>
  </si>
  <si>
    <t>Central Board of Secondary Education (CBSE), Chennai, Tamil Nadu</t>
  </si>
  <si>
    <t>Sri Sivasubramaniya Nadar College of Engineering, Chennai, Tamil Nadu</t>
  </si>
  <si>
    <t>MS Excel,MS PowerPoint,AutoCad,MS Project,PowerBI - Basic</t>
  </si>
  <si>
    <t>Senara Industrial Parks | Junior Project Coordinator - Projects &amp; Development | Chennai | Dec 2025 | Jul 2026 | 0 Years, 7 Months, 2 Days | 4.47
URC Constructions Pvt. Ltd. | Graduate Engineer Trainee (GET) - Planning  | Ranipet | Jun 2025 | Nov 2025 | 0 Years, 5 Months, 13 Days | 2.40</t>
  </si>
  <si>
    <t>DLF Home Developers Limited | Intern | Chennai | Jun 2024 | Jul 2024 | 4 Weeks</t>
  </si>
  <si>
    <t>IGBC Accredited Professional - Associate</t>
  </si>
  <si>
    <t>P26700496</t>
  </si>
  <si>
    <t>Shivaji</t>
  </si>
  <si>
    <t>Chopade</t>
  </si>
  <si>
    <t>Sanket Shivaji Chopade</t>
  </si>
  <si>
    <t>sanketchopade21@gmail.com</t>
  </si>
  <si>
    <t>P26700496@student.nicmar.ac.in</t>
  </si>
  <si>
    <t>07-Aug-2002</t>
  </si>
  <si>
    <t>Swimming,Solo riding,Trekking</t>
  </si>
  <si>
    <t>Shivaji Chopade</t>
  </si>
  <si>
    <t>Anjani Chopade</t>
  </si>
  <si>
    <t>Shivaji Chouk, Hatkangale, Hatkalangada, Kolhapur, Maharashtra-416109</t>
  </si>
  <si>
    <t>TATYASAHEB MUSALE VIDYALAYA ,ICHALKARANJI</t>
  </si>
  <si>
    <t>KOLHAPUR, MAHARASHTRA</t>
  </si>
  <si>
    <t>SHREE BALAJI JUNIOR COLLEGE, ICHALKARANJI</t>
  </si>
  <si>
    <t>SAVITRIBAI PHULE UNIVERSITY, PUNE</t>
  </si>
  <si>
    <t>PIMPRI CHINCHWAD COLLEGE OF ENGINEERING AND RESEARCH, PUNE</t>
  </si>
  <si>
    <t>AutoCAD ,MS Project,STAAD.pro V8i</t>
  </si>
  <si>
    <t>MILLENNIUM ENGINEERS AND CONTRACTORS PVT LTD | JR ENGINEER- Q.A. | KHARADI, PUNE | Jan 2025 | Dec 2025 | 0 Years, 11 Months, 11 Days | 2.91
Millennium Engineers and contractor pvt.ltd. | Trainee - Execution  | Kharadi, pune | Jul 2024 | Dec 2024 | 0 Years, 5 Months, 30 Days | 1.92</t>
  </si>
  <si>
    <t>ROYAL DEVELOPERS | SITE EXECUTION | RAVET, PUNE | Feb 2023 | Feb 2023 | 3 Weeks</t>
  </si>
  <si>
    <t>STAAD.pro V8i</t>
  </si>
  <si>
    <t>P26700497</t>
  </si>
  <si>
    <t>Adersh</t>
  </si>
  <si>
    <t>Adersh Venugopal</t>
  </si>
  <si>
    <t>adershvenugopal@gmail.com</t>
  </si>
  <si>
    <t>P26700497@student.nicmar.ac.in</t>
  </si>
  <si>
    <t>26-Jun-2000</t>
  </si>
  <si>
    <t>Malayalam English Hindi</t>
  </si>
  <si>
    <t>Reading Music Gym Badminton</t>
  </si>
  <si>
    <t>C Venugopal</t>
  </si>
  <si>
    <t xml:space="preserve">Retired Overseer In Kerala Irrigation Department </t>
  </si>
  <si>
    <t>Jyothirmayi Devi KP</t>
  </si>
  <si>
    <t>Retired High School Teacher</t>
  </si>
  <si>
    <t xml:space="preserve">Nila(H) Thottakkadu PO Kottayam Kerala </t>
  </si>
  <si>
    <t>CHERURAL HS KURUMBATHUR</t>
  </si>
  <si>
    <t>KERALA BOARD OF PUBLIC EXAMINATIONS</t>
  </si>
  <si>
    <t>SEETHI SAHIB MEMORIAL POLYTECHNIC COLLEGE</t>
  </si>
  <si>
    <t>MES COLLEGE OF ENGINEERING ,KUTTIPPURAM</t>
  </si>
  <si>
    <t>AUTOCAD MS OFFICE</t>
  </si>
  <si>
    <t>Greening the Economy: Sustainable Cities</t>
  </si>
  <si>
    <t>P26700498</t>
  </si>
  <si>
    <t>Bilapatte</t>
  </si>
  <si>
    <t>Krishna Sunil Bilapatte</t>
  </si>
  <si>
    <t>krishnabilapatte2001@gmail.com</t>
  </si>
  <si>
    <t>P26700498@student.nicmar.ac.in</t>
  </si>
  <si>
    <t>16-Apr-2001</t>
  </si>
  <si>
    <t xml:space="preserve">Sports, E-sports </t>
  </si>
  <si>
    <t>Sunil Gyanobarao Bilapatte</t>
  </si>
  <si>
    <t>Business man(construction)</t>
  </si>
  <si>
    <t>Geetanjali Sunil Bilapatte</t>
  </si>
  <si>
    <t>Bldg. A-4,2nd floor, flat no-201, Disha Sanskruti Silk City, Itkheda,  Aurangabad</t>
  </si>
  <si>
    <t xml:space="preserve">Nalanda Academy </t>
  </si>
  <si>
    <t>CBSE, Kote, Rajasthan</t>
  </si>
  <si>
    <t>Aklank Public School, Kota, Rajasthan</t>
  </si>
  <si>
    <t>All India Shri Shivaji Memorial College of Engineering, Pune, Maharashtra</t>
  </si>
  <si>
    <t>Ms Project, Primavera ,ms excel ,Power point ,ms word</t>
  </si>
  <si>
    <t>P26700499</t>
  </si>
  <si>
    <t>ARYA</t>
  </si>
  <si>
    <t xml:space="preserve">HIREN </t>
  </si>
  <si>
    <t xml:space="preserve">ENGINEER </t>
  </si>
  <si>
    <t xml:space="preserve">Arya Hiren  Engineer </t>
  </si>
  <si>
    <t>aryaengine222@gmail.com</t>
  </si>
  <si>
    <t>P26700499@student.nicmar.ac.in</t>
  </si>
  <si>
    <t>01-Oct-2004</t>
  </si>
  <si>
    <t>GUJARATI,HINDI,ENGLISH</t>
  </si>
  <si>
    <t xml:space="preserve">Music,Travelling,Trekking,Gaming </t>
  </si>
  <si>
    <t xml:space="preserve">HIREN BIPINCHANDRA ENGINEER </t>
  </si>
  <si>
    <t>CIVIL ENGINEERING CONSULTANT</t>
  </si>
  <si>
    <t>EKTA HIREN ENGINEER</t>
  </si>
  <si>
    <t>100, MAHENDRA PARK SOCIETY, AIE MATA CHOCK, PUNA KUMBHARIYA ROAD, PARVAT PATIYA, SURAT, GUJARAT, INDIA. 395010</t>
  </si>
  <si>
    <t xml:space="preserve">R S M POONAWALA SARVAJANIK EXPERIMENTAL SCHOOL </t>
  </si>
  <si>
    <t xml:space="preserve">GUJARAT SECONDARY &amp; HIGHER SECONDARY EDUCATION BOARD, GANDHINAGAR GUJARAT </t>
  </si>
  <si>
    <t xml:space="preserve">DR. S AND S. S. GHANDHY COLLEGE OF ENGINEERING AND TECHNOLOGY, SURAT </t>
  </si>
  <si>
    <t xml:space="preserve">GUJARAT TECHNOLOGICAL UNIVERSITY, AHMEDABAD </t>
  </si>
  <si>
    <t xml:space="preserve">DR. S.&amp; S.S. GHANDHY GOVERMENT ENGINEERING COLLEGE  </t>
  </si>
  <si>
    <t>AUTOCAD,MS Office,MS Project,Primevera,Managerial Skill,Communication Skill</t>
  </si>
  <si>
    <t>SURAT INTEGRATED TRANSPORATATION DEVELOPMENT CORPORATION LIMITED (SITCO) SURAT  | PROJECT INTERN  | CONSTRUCTION AND DEVELOPMENT OF ELEVATED ROAD AT MULTIMODAL TRANSPORTATION HUB IN SURAT  | Jul 2025 | Jul 2025 | 2 Weeks
UNIQUE CONSTRUCTION  | PROJECT INTERN  | CONSTRUCTION OF MAJOR BRIDGE ACROSS RIVER MINDHOLA CONNECTING SURAT DISTRICT ABHVA &amp; NAVSARI DISTRICT UBHRAT  | Jan 2026 | Mar 2026 | 11 Weeks
ER. HIREN G. DESAI  | VALUATION ASSISTANT INTERN | SURAT GUJARAT | Apr 2026 | Jun 2026 | 12 Weeks</t>
  </si>
  <si>
    <t>P26700500</t>
  </si>
  <si>
    <t>Sakshi</t>
  </si>
  <si>
    <t>Balaji</t>
  </si>
  <si>
    <t>Holambe</t>
  </si>
  <si>
    <t>Sakshi Balaji Holambe</t>
  </si>
  <si>
    <t>sakshiholambe7335@gmail.com</t>
  </si>
  <si>
    <t>P26700500@student.nicmar.ac.in</t>
  </si>
  <si>
    <t>24-Apr-2003</t>
  </si>
  <si>
    <t>Travelling,Cooking,playing sports,gardening</t>
  </si>
  <si>
    <t>Shivkanta</t>
  </si>
  <si>
    <t>Savta mali chowk, At post Ambajogai,Dist Beed 431517</t>
  </si>
  <si>
    <t>At Post Helamb, Parli Vaijinath 431515</t>
  </si>
  <si>
    <t>Shri Kholeshwar Madhyamik Vidyalaya Ambajogai</t>
  </si>
  <si>
    <t>Maharashtra State board of secondary and higher secondary education,pune</t>
  </si>
  <si>
    <t>Yogeshwari Polytechnic College Ambajogai</t>
  </si>
  <si>
    <t>G H Raisoni College of Engineering and Management, Pune</t>
  </si>
  <si>
    <t>Autocad,Revit,MS Office,Word,Excel</t>
  </si>
  <si>
    <t>SJ Construction | Trainee Engineer | Pune | Dec 2023 | Jun 2024 | 26 Weeks</t>
  </si>
  <si>
    <t>P26700501</t>
  </si>
  <si>
    <t>Dhanush V</t>
  </si>
  <si>
    <t>dhanushvenkatraj89243@gmail.com</t>
  </si>
  <si>
    <t>P26700501@student.nicmar.ac.in</t>
  </si>
  <si>
    <t>08-Aug-2001</t>
  </si>
  <si>
    <t xml:space="preserve">English, hindi, kannada, telugu, tamil, Urdu </t>
  </si>
  <si>
    <t>Gym, marathon</t>
  </si>
  <si>
    <t xml:space="preserve">G Venkatraj </t>
  </si>
  <si>
    <t xml:space="preserve">IT adminstration </t>
  </si>
  <si>
    <t>Rekha V</t>
  </si>
  <si>
    <t>22, sapthagiri nilaya near Muthyalamma temple H street Seppings Road cross</t>
  </si>
  <si>
    <t xml:space="preserve">St. John's high school </t>
  </si>
  <si>
    <t xml:space="preserve">Bangalore karnataka </t>
  </si>
  <si>
    <t xml:space="preserve">Shri Bhagwan Mahaveer Jain college </t>
  </si>
  <si>
    <t xml:space="preserve">New horizon college of engineering </t>
  </si>
  <si>
    <t>Certification in AutoCAD, basics of Revit 3D, 3DSMAX and staad pro</t>
  </si>
  <si>
    <t>Building Ghar  | Site Engineer  | Bangalore, karnataka  | Jul 2024 | Jan 2025 | 0 Years, 6 Months, 0 Days
Build a Home | Junior Site engineer  | Bangalore  | Jan 2025 | May 2025 | 0 Years, 3 Months, 20 Days | 3.00
Zyra traders  | Site engineer  | Bangalore  | Jun 2025 | Jun 2026 | 1 Years, 0 Months, 24 Days | 3.60</t>
  </si>
  <si>
    <t>P26700502</t>
  </si>
  <si>
    <t>dharmendra</t>
  </si>
  <si>
    <t>Bhaiya</t>
  </si>
  <si>
    <t>Tanmay Dharmendra Bhaiya</t>
  </si>
  <si>
    <t>tanmaybhaiya96@gmail.com</t>
  </si>
  <si>
    <t>P26700502@student.nicmar.ac.in</t>
  </si>
  <si>
    <t>02-Jan-2005</t>
  </si>
  <si>
    <t>Chess,cricket,travelling</t>
  </si>
  <si>
    <t xml:space="preserve">Dharmendra Bhaiya </t>
  </si>
  <si>
    <t>civil engineer</t>
  </si>
  <si>
    <t xml:space="preserve">Dhanshree Bhaiya </t>
  </si>
  <si>
    <t xml:space="preserve">plot no 6 nutan varsha coloney ,jalgaon </t>
  </si>
  <si>
    <t>Kashinath Palod Public School</t>
  </si>
  <si>
    <t xml:space="preserve">Central Board Of Secondary Education </t>
  </si>
  <si>
    <t>Chhatrapati Shivaji Junior College</t>
  </si>
  <si>
    <t xml:space="preserve">Maharastra State Board </t>
  </si>
  <si>
    <t xml:space="preserve">Sardar Patel College Of Engineering </t>
  </si>
  <si>
    <t>Autocad,Ms excel,Ms project ,primavera</t>
  </si>
  <si>
    <t>BLACKSTONE Engineering Contracts LPP | Intern  | Thane  | Mar 2025 | Apr 2025 | 4 Weeks
Larsen and Toubro  | intern  | Navi mumbai | Jan 2026 | Apr 2026 | 13 Weeks</t>
  </si>
  <si>
    <t>P26700503</t>
  </si>
  <si>
    <t>Sarvesh</t>
  </si>
  <si>
    <t xml:space="preserve">Vijaykumar </t>
  </si>
  <si>
    <t xml:space="preserve">Bhike </t>
  </si>
  <si>
    <t xml:space="preserve">Sarvesh Vijaykumar  Bhike </t>
  </si>
  <si>
    <t>bhikesarvesh77@gmail.com</t>
  </si>
  <si>
    <t>P26700503@student.nicmar.ac.in</t>
  </si>
  <si>
    <t>20-Feb-2004</t>
  </si>
  <si>
    <t xml:space="preserve">Sports,Nature &amp; wildlife,Travel &amp; exploration </t>
  </si>
  <si>
    <t xml:space="preserve">Vijaykumar Bhike </t>
  </si>
  <si>
    <t xml:space="preserve">Smita Bhike </t>
  </si>
  <si>
    <t>Vismit Appartment , Near Vivekanand College ,
Tarabai Park , Kolhapur 416003</t>
  </si>
  <si>
    <t xml:space="preserve">Chhatrapati Shahu Vidyalaya Kolhapur Maharashtra </t>
  </si>
  <si>
    <t xml:space="preserve">Central Board Of Secondary Education CBSE, Kolhapur Maharashtra </t>
  </si>
  <si>
    <t xml:space="preserve">Chhatrapati Shahu Vidyalaya and Jr. College Kolhapur Maharashtra </t>
  </si>
  <si>
    <t xml:space="preserve">Secondary and Higher Secondary Education HSC, Kolhapur Maharashtra </t>
  </si>
  <si>
    <t xml:space="preserve">Shivaji University, Kolhapur  </t>
  </si>
  <si>
    <t>Kolhapur Institute Of Technology College of Engineering Kolhapur</t>
  </si>
  <si>
    <t>AutoCAD ,MS office suite,STAAD.Pro ,WaterGEMS ,SewerGEMS</t>
  </si>
  <si>
    <t>Yash Engineering Consultancy, Mumbai | Intern  | Navi Mumbai  | Jun 2024 | Jul 2024 | 4 Weeks
Blackstone Engineering Contract LLP, Mumbai  | Trainee Engineer – Construction Operations  | Thane  | Jan 2026 | Apr 2026 | 13 Weeks</t>
  </si>
  <si>
    <t>NPTEL Introduction to Lean Construction (Module 1- Lean Basics) 
NPTEL Introduction to Accounting and Finance for Civil Engineers 
NPTEL Principle of Construction Management 
NPTEL Urban Utilities Planning: Water Supply, Sanitation and Drainage 
Youth Leadership for Climate Action Certification 
Bentley Modeling Structural Members in STAAD.Pro 
Youth Engagement and Water Stewardship (YEWS)</t>
  </si>
  <si>
    <t>P26700504</t>
  </si>
  <si>
    <t xml:space="preserve">Sushant </t>
  </si>
  <si>
    <t>Sushant  Kumar</t>
  </si>
  <si>
    <t>kumarsushant7895@gmail.com</t>
  </si>
  <si>
    <t>P26700504@student.nicmar.ac.in</t>
  </si>
  <si>
    <t>14-Dec-1999</t>
  </si>
  <si>
    <t>Basketball,Cycling ,Reading Infra News</t>
  </si>
  <si>
    <t>Suraj Kumar</t>
  </si>
  <si>
    <t>X Serviceman, Working in Relience Industry</t>
  </si>
  <si>
    <t>Geeta Devi</t>
  </si>
  <si>
    <t>H.no-266/1, Aman Vihar, Lane No-12, Turner road Dehradun</t>
  </si>
  <si>
    <t>Universal Academy</t>
  </si>
  <si>
    <t>CBSE, Dehradun, Uttarakhand</t>
  </si>
  <si>
    <t>GRD Academy</t>
  </si>
  <si>
    <t>Dev Bhoomi Instiute of Technology, Dehradun, Uttarakhand</t>
  </si>
  <si>
    <t xml:space="preserve">Graphic Era University </t>
  </si>
  <si>
    <t>Graphic Era University, Dehradun, Uttarakhand</t>
  </si>
  <si>
    <t>Autocad,Revit,Navisworks,BIM 360,Bluebeam Revo,MSP,Dynomo,BIM Track,DIROOTS</t>
  </si>
  <si>
    <t>V Construction &amp; Enterprises | Jr BIM Engineer | Remote | Jul 2022 | Jun 2023 | 0 Years, 11 Months, 9 Days | 1.80
Studio Sustain  | BIM Engineer | Gurugram, India | Jun 2023 | Feb 2024 | 0 Years, 8 Months, 13 Days | 3
BL Harbert International LLC | BIM Modeler | Delhi, India | Apr 2024 | May 2026 | 2 Years, 1 Months, 21 Days | 7.24</t>
  </si>
  <si>
    <t>PWD | Intern | Dehradun | Jun 2018 | Jul 2018 | 3 Weeks</t>
  </si>
  <si>
    <t xml:space="preserve">BIM Certification- Technostruct Academy
Construction Project Management_Coursera
Construction Management Foundation
MSP Certification
P6 Primavera
Creating Concrete Buildings with Revit Structure
Excel Skills for Business- Essentials
Dynomo Certification
STAAD Pro Training </t>
  </si>
  <si>
    <t>P26700505</t>
  </si>
  <si>
    <t>Chinmay</t>
  </si>
  <si>
    <t>Chitte</t>
  </si>
  <si>
    <t>Chinmay Rajesh Chitte</t>
  </si>
  <si>
    <t>chinmay.chitte@gmail.com</t>
  </si>
  <si>
    <t>P26700505@student.nicmar.ac.in</t>
  </si>
  <si>
    <t>05-May-2001</t>
  </si>
  <si>
    <t>Trekking,Travelling</t>
  </si>
  <si>
    <t>Rajesh Chitte</t>
  </si>
  <si>
    <t>Sujata Chitte</t>
  </si>
  <si>
    <t>Shivshankar Nagar, Chikhli Road, Buldhana</t>
  </si>
  <si>
    <t>2, Sai Shree PG Balewadi gaon, Balewadi</t>
  </si>
  <si>
    <t>Sahakar Vidya Mandir</t>
  </si>
  <si>
    <t>Jankidevi Secondary &amp; Higher Secondary School</t>
  </si>
  <si>
    <t>HSC</t>
  </si>
  <si>
    <t>Savitribai Phule Pune University (SPPU), Pune</t>
  </si>
  <si>
    <t>All India Shri Shivaji Memorial Society's College of Engineering (AISSMS-COE)</t>
  </si>
  <si>
    <t>AutoCAD, MS Project, MS Office, Edificius-3D</t>
  </si>
  <si>
    <t>S N Joshi Consultants Pvt Ltd. | Trainee Design Engineer | Pune | Jun 2024 | Oct 2025 | 1 Years, 4 Months, 12 Days | 3.60
Millennnium Engineers &amp; Contractors Pvt. Ltd | Planning Engineer (Trainee) | Pune | Nov 2025 | Jul 2026 | 0 Years, 8 Months, 0 Days | 2.4</t>
  </si>
  <si>
    <t>Spiro Designs | Engineer Intern | Pune | Dec 2022 | Jan 2023 | 4 Weeks | Campus Internship</t>
  </si>
  <si>
    <t>P26700506</t>
  </si>
  <si>
    <t>Pradhnesh</t>
  </si>
  <si>
    <t>Arun</t>
  </si>
  <si>
    <t>Waghmare</t>
  </si>
  <si>
    <t>Pradhnesh Arun Waghmare</t>
  </si>
  <si>
    <t>pradhnesh1968@gmail.com</t>
  </si>
  <si>
    <t>P26700506@student.nicmar.ac.in</t>
  </si>
  <si>
    <t>27-Apr-2005</t>
  </si>
  <si>
    <t>Sports,Music</t>
  </si>
  <si>
    <t>Arun Manikrao Waghmare</t>
  </si>
  <si>
    <t xml:space="preserve">Medical Representative </t>
  </si>
  <si>
    <t>Sharmila Arun Waghmare</t>
  </si>
  <si>
    <t>156,N-1, KISAN SANKUL, BEHIND SUT MILL, AKKALKOT ROAD, SOLAPUR</t>
  </si>
  <si>
    <t>Siddheshwar High School, Solapur.</t>
  </si>
  <si>
    <t>Walchand College of Arts &amp; Science, Solapur.</t>
  </si>
  <si>
    <t>Orchid College of Engineering &amp; Tachnology, Solapur</t>
  </si>
  <si>
    <t>AutoCAD,Revit,Staadpro,MS Project,QGIS</t>
  </si>
  <si>
    <t>Virtual Building Studio  | BIM Modeller  | Solapur  | Feb 2026 | Jun 2026 | 16 Weeks</t>
  </si>
  <si>
    <t>NPTEL IES
NPTEL PM
NPTEL MCM
NPTEL RSE
MS Project
ISRO QGIS
ISRO IIRS
MSP</t>
  </si>
  <si>
    <t>P26700507</t>
  </si>
  <si>
    <t>Swarali</t>
  </si>
  <si>
    <t>Swarali Santosh Sonawane</t>
  </si>
  <si>
    <t>sonawaneswarali146@gmail.com</t>
  </si>
  <si>
    <t>P26700507@student.nicmar.ac.in</t>
  </si>
  <si>
    <t xml:space="preserve">Hindi,Marathi,English </t>
  </si>
  <si>
    <t xml:space="preserve">Cooking, Painting, Music </t>
  </si>
  <si>
    <t>Santosh Laxman Sonawane</t>
  </si>
  <si>
    <t>Army Retired</t>
  </si>
  <si>
    <t>Vanita Santosh Sonawane</t>
  </si>
  <si>
    <t xml:space="preserve"> M13, SHAH'S GARDEN RESIDENCY, VIJAY NAGAR,  DEVLALI CAMP, NASHIK</t>
  </si>
  <si>
    <t>KENDRIYA VIDYALAYA NO.1 DEVLALI</t>
  </si>
  <si>
    <t>CENTRAL BOARD OF SECONDARY EDUCATION, MAHARASHTRA</t>
  </si>
  <si>
    <t xml:space="preserve"> SAVITRIBAI PHULE PUNE UNIVERSITY, MAHARASHTRA</t>
  </si>
  <si>
    <t>K.K WAGH INSTITUTE OF ENGINEERING EDUCATION AND RESEARCH, NASHIK</t>
  </si>
  <si>
    <t>AutoCAD, MS Office, MS Project,Skecthup,Ansys</t>
  </si>
  <si>
    <t>Mihir Ceramics, Nashik | Business Development and Marketing Associate | Nashik | Jul 2025 | Jun 2026 | 0 Years, 11 Months, 29 Days | 1.80</t>
  </si>
  <si>
    <t>Shah Builders and Developers | Intern | Nashik | Dec 2023 | Jan 2024 | 4 Weeks</t>
  </si>
  <si>
    <t>SketchUp
SketchUp
SketchUp
SketchUp
AutoCAD</t>
  </si>
  <si>
    <t>P26700508</t>
  </si>
  <si>
    <t>Haripritam</t>
  </si>
  <si>
    <t>Rout</t>
  </si>
  <si>
    <t>Haripritam Rout</t>
  </si>
  <si>
    <t>haripritamr@gmail.com</t>
  </si>
  <si>
    <t>P26700508@student.nicmar.ac.in</t>
  </si>
  <si>
    <t>20-Jun-2003</t>
  </si>
  <si>
    <t>Odia, HINDI,english</t>
  </si>
  <si>
    <t>website making,entertaining</t>
  </si>
  <si>
    <t>Parsuram Rout</t>
  </si>
  <si>
    <t>Cash Overseer</t>
  </si>
  <si>
    <t>Geetanjali Rout</t>
  </si>
  <si>
    <t>At/po-Tara, Ps- Ghatagaon, Pin-758027</t>
  </si>
  <si>
    <t>Kshetra Mohan Bidya Pitha</t>
  </si>
  <si>
    <t>Salapada /odisha</t>
  </si>
  <si>
    <t>Excelsior Science Residential H S School</t>
  </si>
  <si>
    <t>Jajpur</t>
  </si>
  <si>
    <t>Biju Patnaik University of Technology Rourkela Odisha</t>
  </si>
  <si>
    <t>Indira Gandhi Institute of Technology Sarang</t>
  </si>
  <si>
    <t>Ms office,Autocad,Revit,Wordpress,cost estimation</t>
  </si>
  <si>
    <t>RAJ TECHNICAL SERVICE | Contracts/Tendering Trainee | Bhubaneswar | Jun 2025 | Jun 2026 | 1 Years, 0 Months, 23 Days | 2.4</t>
  </si>
  <si>
    <t>Angul Irrigation Division | Civil Engineering Intern | Angul | May 2023 | Jun 2023 | 4 Weeks</t>
  </si>
  <si>
    <t>P26700509</t>
  </si>
  <si>
    <t>Sai</t>
  </si>
  <si>
    <t>Nanda</t>
  </si>
  <si>
    <t>Om Sai Nanda</t>
  </si>
  <si>
    <t>omsainanda053@gmail.com</t>
  </si>
  <si>
    <t>P26700509@student.nicmar.ac.in</t>
  </si>
  <si>
    <t>05-Jan-2005</t>
  </si>
  <si>
    <t>BADMINTON, CRICKET,BOOKS</t>
  </si>
  <si>
    <t>DILIP KUMAR NANDA</t>
  </si>
  <si>
    <t>SANDHYARANI NANDA</t>
  </si>
  <si>
    <t>PLOT NO. 107, PRACHI ENCLAVE, CS PUR BHUBANESWAR</t>
  </si>
  <si>
    <t>CBSE/BHUBANESWAR</t>
  </si>
  <si>
    <t>MANIPAL INSTITUTE OF TECHNOLOGY</t>
  </si>
  <si>
    <t>MANIPAL INSTITUTE OF TECHNOLOGY/KARNATAKA</t>
  </si>
  <si>
    <t>2027-Sep</t>
  </si>
  <si>
    <t>AUTO CAD, MS PROJECT,STAAD PRO</t>
  </si>
  <si>
    <t>LAXMI INFRA PVT LTD | SITE ENGINEER INTERN | BHUBANESWAR | May 2025 | Jun 2025 | 4 Weeks
NAWAH CONSTRUCTION PVT LTD | SITE ENGINEER INTERN | BHUBANESWAR | Jan 2026 | Apr 2026 | 12 Weeks</t>
  </si>
  <si>
    <t>P26700510</t>
  </si>
  <si>
    <t>Aiswarya</t>
  </si>
  <si>
    <t>Ajith</t>
  </si>
  <si>
    <t>Aiswarya Ajith</t>
  </si>
  <si>
    <t>aiswajith@gmail.com</t>
  </si>
  <si>
    <t>P26700510@student.nicmar.ac.in</t>
  </si>
  <si>
    <t>English,Hindi,Malayalam ,Tamil</t>
  </si>
  <si>
    <t>Vlogging,Singing,Content Creation</t>
  </si>
  <si>
    <t>Ajith SL</t>
  </si>
  <si>
    <t>Bank Employee</t>
  </si>
  <si>
    <t>Priya K Nair</t>
  </si>
  <si>
    <t xml:space="preserve">Priyadham NRWA A6/2 , Sastha Nagar, Kunnapuzha , Opposite sreekanta Sastha Temple , Aramada PO , Thiruvananthapuram , Kerala </t>
  </si>
  <si>
    <t>Kendriya Vidyalaya Pangode</t>
  </si>
  <si>
    <t>LBS INSTITUTE OF TECHNOLOGY FOR WOMEN</t>
  </si>
  <si>
    <t>AutoCAD,ETABS,STAAD.Pro,MS Office,MS Project</t>
  </si>
  <si>
    <t>Public Works Department Kerala | Site Supervision Trainee | Thiruvananthapuram | Jun 2025 | Jun 2025 | 2 Weeks</t>
  </si>
  <si>
    <t>P26700511</t>
  </si>
  <si>
    <t xml:space="preserve">SHREYAS </t>
  </si>
  <si>
    <t>BV</t>
  </si>
  <si>
    <t>Shreyas  Bv</t>
  </si>
  <si>
    <t>shreyasbv2@gmail.com</t>
  </si>
  <si>
    <t>P26700511@student.nicmar.ac.in</t>
  </si>
  <si>
    <t>27-Sep-2002</t>
  </si>
  <si>
    <t xml:space="preserve">Hindi,English,Telugu,Kannada </t>
  </si>
  <si>
    <t>Biking,Cricket,Photography</t>
  </si>
  <si>
    <t>3114 0213 6587</t>
  </si>
  <si>
    <t>Vasudeva murthy bv</t>
  </si>
  <si>
    <t>Mechanical engineer</t>
  </si>
  <si>
    <t>Savitha TR</t>
  </si>
  <si>
    <t>House maid</t>
  </si>
  <si>
    <t>Aateya, #10, 9th block, Sir M Vishweswaraiah layout, Mallathahalli, Bangalore 
560056</t>
  </si>
  <si>
    <t>Sri Vani public school</t>
  </si>
  <si>
    <t xml:space="preserve">ICSE, Bengaluru, Karnataka </t>
  </si>
  <si>
    <t>2006-Mar</t>
  </si>
  <si>
    <t>MP Project,Autocad,Sketchup,Revit,Lumion,D5,Excel</t>
  </si>
  <si>
    <t xml:space="preserve">INNOVARCH ARCHITECTS INDIA PRIVATE LIMITED | Junior Architect | Bangalore, Karnataka | Jul 2025 | Jun 2026 | 0 Years, 11 Months, 15 Days | 2.4 </t>
  </si>
  <si>
    <t>P26700512</t>
  </si>
  <si>
    <t>Swapnil</t>
  </si>
  <si>
    <t>Birbalsing</t>
  </si>
  <si>
    <t>Swapnil Birbalsing Rajput</t>
  </si>
  <si>
    <t>swapnilr240600@outlook.com</t>
  </si>
  <si>
    <t>P26700512@student.nicmar.ac.in</t>
  </si>
  <si>
    <t>24-Jun-2000</t>
  </si>
  <si>
    <t>Marathi,English,hindi</t>
  </si>
  <si>
    <t>Music Listening,Reading Novels,Playing cricket,Playing Badminton</t>
  </si>
  <si>
    <t>Birbalsing Julalsing Rajput</t>
  </si>
  <si>
    <t>Ranjanabai</t>
  </si>
  <si>
    <t>Hausewife</t>
  </si>
  <si>
    <t>At. Tembhi Post. Makodi Tq. Motala Dist. Buldhana</t>
  </si>
  <si>
    <t xml:space="preserve">D. E. S Highschool Datala </t>
  </si>
  <si>
    <t>Maharashtra State Board Of secondary And Higher Secondary Education Pune</t>
  </si>
  <si>
    <t>Kavayitri Bahinabai Chaudhari North Maharashtra University Jalgaon, Maharashtra, India</t>
  </si>
  <si>
    <t>G. H. Raisoni College of Engineering And Management Jalgaon</t>
  </si>
  <si>
    <t>Ambika Enterprise  | Planning/Execution Engineer | Mumbai | Jun 2024 | Jun 2026 | 2 Years, 0 Months, 20 Days | 4.56</t>
  </si>
  <si>
    <t>Enterprising Enterprises LLP | Intern Engineer | Mumbai | Dec 2023 | Jun 2024 | 26 Weeks
Global BuildTech | Diploma Intern | Piyush Majestic,Thane | May 2019 | Jun 2019 | 5 Weeks</t>
  </si>
  <si>
    <t>P26700513</t>
  </si>
  <si>
    <t>Atharva Ashish Parab</t>
  </si>
  <si>
    <t>atharvaparab09@gmail.com</t>
  </si>
  <si>
    <t>P26700513@student.nicmar.ac.in</t>
  </si>
  <si>
    <t>09-Jun-2004</t>
  </si>
  <si>
    <t xml:space="preserve">Gaming ,Cycling </t>
  </si>
  <si>
    <t>188A,Madhaliwadi,Khotale,Malvan</t>
  </si>
  <si>
    <t>Shivaji English School, Pandur</t>
  </si>
  <si>
    <t xml:space="preserve"> Savitribai Phule Pune University</t>
  </si>
  <si>
    <t>MIT Academy of Engineering, Alandi, Pune</t>
  </si>
  <si>
    <t>AutoCAD,Revit,Etabs,VISSIM</t>
  </si>
  <si>
    <t>Vascon Engineers Limited | Trainee Engineer | Sindhudurg | Mar 2026 | Jul 2026 | 16 Weeks</t>
  </si>
  <si>
    <t>PMI Project Management Ready Certificate 
Revit Global Certification</t>
  </si>
  <si>
    <t>P26700514</t>
  </si>
  <si>
    <t>Krunal</t>
  </si>
  <si>
    <t>Krushna</t>
  </si>
  <si>
    <t>Bobde</t>
  </si>
  <si>
    <t>Krunal Krushna Bobde</t>
  </si>
  <si>
    <t>bobdekrunal@gmail.com</t>
  </si>
  <si>
    <t>P26700514@student.nicmar.ac.in</t>
  </si>
  <si>
    <t>18-May-1999</t>
  </si>
  <si>
    <t>BBS making ,Quantity surveying,Auto Level ,Cricket</t>
  </si>
  <si>
    <t>Mamta</t>
  </si>
  <si>
    <t xml:space="preserve">A-42 Uday Nagar, </t>
  </si>
  <si>
    <t>Gomukh Vidyalaya NandaGomukh</t>
  </si>
  <si>
    <t xml:space="preserve">Maharashtra State Borad of Secondary and Higher Secondary Education Pune </t>
  </si>
  <si>
    <t>Major Hemant jakate collage Nagpur</t>
  </si>
  <si>
    <t xml:space="preserve"> Rashtrasant Tukadoji Maharaj Nagpur University</t>
  </si>
  <si>
    <t>Rajiv Gandhi College of Engineering and Research Nagpur</t>
  </si>
  <si>
    <t>AutoCad, Ms excel, MsProject ,Quantity surveying ,BBs on Excel</t>
  </si>
  <si>
    <t>Suyog development Corporation pvt.ltd | Site Engineer | Pune | Mar 2022 | Aug 2022 | 26 Weeks</t>
  </si>
  <si>
    <t>Post Graduation Program in Construction Project Management</t>
  </si>
  <si>
    <t>P26700515</t>
  </si>
  <si>
    <t>P26700515@student.nicmar.ac.in</t>
  </si>
  <si>
    <t>P26700516</t>
  </si>
  <si>
    <t>Samarth</t>
  </si>
  <si>
    <t xml:space="preserve">Suresh </t>
  </si>
  <si>
    <t>Gote</t>
  </si>
  <si>
    <t>Samarth Suresh  Gote</t>
  </si>
  <si>
    <t>samarthgote24@gmail.com</t>
  </si>
  <si>
    <t>P26700516@student.nicmar.ac.in</t>
  </si>
  <si>
    <t xml:space="preserve">Hindi , English ,Marathi ,Kanada </t>
  </si>
  <si>
    <t xml:space="preserve">Explore place </t>
  </si>
  <si>
    <t xml:space="preserve">Suresh Kashinath Gote </t>
  </si>
  <si>
    <t xml:space="preserve">Sheetal Suresh Gote </t>
  </si>
  <si>
    <t>Golden dreams society flat no 206 
Ghondhalenagar Hadapsar Pune -411028</t>
  </si>
  <si>
    <t xml:space="preserve">Cygnet public school </t>
  </si>
  <si>
    <t xml:space="preserve">Maharashtra state board of secondary and higher education , Pune </t>
  </si>
  <si>
    <t xml:space="preserve">Diploma in  Civil </t>
  </si>
  <si>
    <t xml:space="preserve">Pune / Maharashtra </t>
  </si>
  <si>
    <t xml:space="preserve">SPPU Pune / Maharashtra </t>
  </si>
  <si>
    <t>Auto CAD , MS office , MS project</t>
  </si>
  <si>
    <t>P26700517</t>
  </si>
  <si>
    <t>AROMAL</t>
  </si>
  <si>
    <t>Aromal P</t>
  </si>
  <si>
    <t>aromalp468@gmail.com</t>
  </si>
  <si>
    <t>P26700517@student.nicmar.ac.in</t>
  </si>
  <si>
    <t>28-Nov-1999</t>
  </si>
  <si>
    <t>ENGLISH,MALAYALAM ,TAMIL</t>
  </si>
  <si>
    <t>Reading,Music,Playing Games,Cycling</t>
  </si>
  <si>
    <t>PREMAN</t>
  </si>
  <si>
    <t>RETIRED GOVT SERVANT</t>
  </si>
  <si>
    <t>DEEPA PREMAN</t>
  </si>
  <si>
    <t>NANDANAM,
LEKSHMIPURAM,
SANTHIGIRI P O, POTHENCODE,
THIRUVANANTHAPURAM</t>
  </si>
  <si>
    <t>NANDANAM,LEKSHMIPURAM,SANTHIGIRI P O, POTHENCODE,THIRUVANANTHAPURAM,KERALA</t>
  </si>
  <si>
    <t xml:space="preserve">S N PUBLIC SCHOOL CHENKOTTUKONAM </t>
  </si>
  <si>
    <t>CENTRAL BOARD OF SECONDARY EDUCATION, TRIVANDRUM ,KERALA</t>
  </si>
  <si>
    <t>SARVODAYA CENTRAL VIDYALAYA NALANCHIRA</t>
  </si>
  <si>
    <t>CENTRAL BOARD OF SECONDARY EDUCATION,TRIVANDRUM ,KERALA</t>
  </si>
  <si>
    <t>MAR BASELIOS COLLEGE OF ENGINEERING AND TECHNOLOGY</t>
  </si>
  <si>
    <t>AutoCAD,MS Excel,MS Word,STAAD.Pro</t>
  </si>
  <si>
    <t>WOODSTONE DESIGNERS AND BUILDERS PVT.LTD | Site Engineer Trainee | THIRUVANANTHAPURAM | Jan 2025 | Nov 2025 | 43 Weeks</t>
  </si>
  <si>
    <t>P26700518</t>
  </si>
  <si>
    <t>Dhroov</t>
  </si>
  <si>
    <t>Dhroov .</t>
  </si>
  <si>
    <t>dhroovsharma72@gmail.com</t>
  </si>
  <si>
    <t>P26700518@student.nicmar.ac.in</t>
  </si>
  <si>
    <t>09-Sep-2002</t>
  </si>
  <si>
    <t>Music,Movies</t>
  </si>
  <si>
    <t>Rajnish Kumar Sharma</t>
  </si>
  <si>
    <t>Government servant</t>
  </si>
  <si>
    <t>Madhu Sharma</t>
  </si>
  <si>
    <t>B-605 MIG Flats east of loni road</t>
  </si>
  <si>
    <t>North East Delhi</t>
  </si>
  <si>
    <t>St. John's Academy</t>
  </si>
  <si>
    <t>Dr. Akhilesh Das Gupta Institute of Professional Studies, Delhi</t>
  </si>
  <si>
    <t>AutoCAD, Revit architecture,MS Excel</t>
  </si>
  <si>
    <t>Jones Lang LaSalle (JLL) | Project Engineer | Gurugram | Jan 2026 | Apr 2026 | 0 Years, 3 Months, 7 Days | 3.8
Jones Lang LaSalle (JLL) |  Apprentice | Greater Noida | Dec 2024 | Dec 2025 | 1 Years, 0 Months, 0 Days | 2.4</t>
  </si>
  <si>
    <t>LARSEN &amp; TOUBRO | Intern | Delhi Aerocity | Aug 2022 | Sep 2022 | 4 Weeks</t>
  </si>
  <si>
    <t>Revit Architecture Certification
AutoCAD Certification</t>
  </si>
  <si>
    <t>P26700519</t>
  </si>
  <si>
    <t>Mahima</t>
  </si>
  <si>
    <t>Balagopal</t>
  </si>
  <si>
    <t>Mahima Balagopal</t>
  </si>
  <si>
    <t>mahimabalagopal@gmail.com</t>
  </si>
  <si>
    <t>P26700519@student.nicmar.ac.in</t>
  </si>
  <si>
    <t>01-May-2001</t>
  </si>
  <si>
    <t>ENGLISH , MALAYALAM,HINDI,TAMIL</t>
  </si>
  <si>
    <t>MOVIES , CHESS ,BADMINTON,MUSIC,PHOTOGRAPHY</t>
  </si>
  <si>
    <t>N BALAGOPAL</t>
  </si>
  <si>
    <t>UN EMPLOYED</t>
  </si>
  <si>
    <t>VEENA M S</t>
  </si>
  <si>
    <t>LIFE INSURANCE ADVISOR</t>
  </si>
  <si>
    <t xml:space="preserve">Balu House, KP 2/64 ,SRA-119 Muttada TVM-25
</t>
  </si>
  <si>
    <t>NAVAJEEVAN BETHANY VIDYALAYA , NALANCHIRA , THIRUVANANTHAPURAM , KERALA</t>
  </si>
  <si>
    <t>CBSE , KERALA</t>
  </si>
  <si>
    <t>St JOHNS MODEL HSS , NALANCHIRA, THIRUVANANTHAPURAM, KERALA</t>
  </si>
  <si>
    <t>HIGHER SECONDARY EDUCATION , KERALA</t>
  </si>
  <si>
    <t>LBS INSTITUTE OF TECHNICAL FOR WOMEN , POOJAPPURA, TRIVANDRUM</t>
  </si>
  <si>
    <t>AUTOCAD, SKETCHUP,REVIT,STAAD,PRIMAVERA,LUMION,D5 RENDER,NAVISWORKS.</t>
  </si>
  <si>
    <t>BRIHAD BUILDERS | CIVIL ENGINEER , OPERATING MANAGER | TRIVANDRUM | Jan 2025 | Oct 2025 | 0 Years, 9 Months, 30 Days | 1.8
STEP GLOBAL CORPORATE SOLUTIONS LLC | JUNIOR ENGINEER | KOLLAM | Apr 2024 | Dec 2024 | 0 Years, 8 Months, 17 Days | 1.44</t>
  </si>
  <si>
    <t>ARCITE BUILDERS AND INNOVATORS | SITE ENGINEER TRAINEE | KOLLAM, KERALA | Aug 2023 | Feb 2024 | 27 Weeks</t>
  </si>
  <si>
    <t>REVIT ARCHITECTURE
AUTOCAD
AUTOCAD USER CERTIFICATE
BIM 360
REVIT STRUCTURE
NAVISWORKS
REVIT FOR ARCHITECTURE
PRIMAVERA
CERTIFIED CINSTRUCTION SITE ENGINEER
DIPLOMA FOR QA/QC IN CIVIL ENGINEERING
DIPLOMA IN MEASUREMENT AND COST ESTIMATION
SKETCHUP</t>
  </si>
  <si>
    <t>P26700520</t>
  </si>
  <si>
    <t>Rajurkar</t>
  </si>
  <si>
    <t>Abhijeet Pravin Rajurkar</t>
  </si>
  <si>
    <t>abhijeetrajurkar2004@gmail.com</t>
  </si>
  <si>
    <t>P26700520@student.nicmar.ac.in</t>
  </si>
  <si>
    <t>10-Jul-2004</t>
  </si>
  <si>
    <t>Music , Roleplay,Acting,sports</t>
  </si>
  <si>
    <t>Pravin Mahadeo Rajurkar</t>
  </si>
  <si>
    <t>Government Employe</t>
  </si>
  <si>
    <t>Vandana Pravin Rajurkar</t>
  </si>
  <si>
    <t>Patwari Colony Near Telephone Office Beside Church Wani</t>
  </si>
  <si>
    <t>Lions English Medium School Wani</t>
  </si>
  <si>
    <t>Wani Public School</t>
  </si>
  <si>
    <t xml:space="preserve">DR Babasaheb Ambedkar Marathwada University, Chhatrapati SambhajiNagar </t>
  </si>
  <si>
    <t>Government College Of Engineering Chhatrapati SambhajiNagar</t>
  </si>
  <si>
    <t>Land Survey ,Scheduling, MS Project, AutoCAD,MS Office,Excel</t>
  </si>
  <si>
    <t>Government College Of Engineering Chatrapati Sambhajinagar (Aurangabad) | Student | Chatrapati SambhajiNagar (Aurangabad) | Sep 2025 | Dec 2025 | 14 Weeks</t>
  </si>
  <si>
    <t>Enhancing Soft Skill and personality 
Construction Foundation 
RYLA
TMT Workshop
BE10x</t>
  </si>
  <si>
    <t>P26700521</t>
  </si>
  <si>
    <t>Rao</t>
  </si>
  <si>
    <t>Bhandulkar</t>
  </si>
  <si>
    <t>Tushar Rao Bhandulkar</t>
  </si>
  <si>
    <t>tushar.bhandulkar@gmail.com</t>
  </si>
  <si>
    <t>P26700521@student.nicmar.ac.in</t>
  </si>
  <si>
    <t>05-May-1998</t>
  </si>
  <si>
    <t xml:space="preserve">Badminton,Running </t>
  </si>
  <si>
    <t>Ajay Bhandulkar</t>
  </si>
  <si>
    <t xml:space="preserve">Rice Industry Manager </t>
  </si>
  <si>
    <t>Namrata Bhandulkar</t>
  </si>
  <si>
    <t>Banspara ward no.25 near maratha mangal bhawan</t>
  </si>
  <si>
    <t>Dhamtari</t>
  </si>
  <si>
    <t>Kendriya Vidyalaya Dhamtari</t>
  </si>
  <si>
    <t>CBSE, Dhamtari Chhattisgarh</t>
  </si>
  <si>
    <t xml:space="preserve">Mennonite English Senior Secondary School Dhamtari </t>
  </si>
  <si>
    <t>Chhattisgarh Swami Vivekanand Technical University, Bhilai</t>
  </si>
  <si>
    <t xml:space="preserve">Rungta College of Engineering &amp; Technology, Raipur </t>
  </si>
  <si>
    <t>Autocad,Ms project,Ms excel,Ms word,Ms PowerPoint Presentation</t>
  </si>
  <si>
    <t>Roy Construction | Architectural planner, government liaison coordinator and assistant project manager on PMAY project  | Dhamtari | Jun 2020 | Feb 2026 | 5 Years, 7 Months, 30 Days | 4.2</t>
  </si>
  <si>
    <t>68 month(s)</t>
  </si>
  <si>
    <t>Public Work Department Dhamtari Division | Site Engineer  | Dhamtari | Jun 2019 | Jul 2019 | 4 Weeks
AVB Construction Company | Site Engineer  | Dhamtari | Jun 2018 | Jul 2018 | 4 Weeks</t>
  </si>
  <si>
    <t>AutoCAD / Tushar Bhandulkar</t>
  </si>
  <si>
    <t>P26700522</t>
  </si>
  <si>
    <t>IRUDAYA DIVINEY</t>
  </si>
  <si>
    <t>Irudaya Diviney M</t>
  </si>
  <si>
    <t>irudayadiviney2005@gmail.com</t>
  </si>
  <si>
    <t>P26700522@student.nicmar.ac.in</t>
  </si>
  <si>
    <t>03-Jun-2005</t>
  </si>
  <si>
    <t>Physical enthusiast,Gardening,Drawing</t>
  </si>
  <si>
    <t>2876 8722 2177</t>
  </si>
  <si>
    <t xml:space="preserve">MADHURENDRAN I J </t>
  </si>
  <si>
    <t>LIC Development officer</t>
  </si>
  <si>
    <t>MARY HILDA S</t>
  </si>
  <si>
    <t>3/305B, B-Block,
Town Railway Nagar, Nagercoil,
Kanyakumari, Tamil Nadu- 629001</t>
  </si>
  <si>
    <t>Alphonsa Matriculation Higher Secondary School</t>
  </si>
  <si>
    <t>Tamil Nadu State Board</t>
  </si>
  <si>
    <t>Thiagarajar College of Engineering</t>
  </si>
  <si>
    <t>AutoCAD,3Ds MAX,MS Word,MS Excel,Primavera,MS Project</t>
  </si>
  <si>
    <t>SK Builders | Internship trainee | Nagercoil, tamilnadu | Dec 2024 | Dec 2024 | 2 Weeks
SR Builders  | Internship trainee | Nagercoil Tamilnadu  | Jun 2025 | Jun 2025 | 2 Weeks</t>
  </si>
  <si>
    <t>AUTOCAD &amp; 3D Max
Climate Smart Markets (TNPCB)</t>
  </si>
  <si>
    <t>P26700523</t>
  </si>
  <si>
    <t>HARSHAVARDHAN</t>
  </si>
  <si>
    <t>NEYYILA</t>
  </si>
  <si>
    <t>Harshavardhan Neyyila</t>
  </si>
  <si>
    <t>harshaneyyila5@gmail.com</t>
  </si>
  <si>
    <t>P26700523@student.nicmar.ac.in</t>
  </si>
  <si>
    <t>15-Jul-2001</t>
  </si>
  <si>
    <t>Telugu,HINDI,ENGLISH</t>
  </si>
  <si>
    <t>PLAYING BADMINTON,MUSIC,ACTING</t>
  </si>
  <si>
    <t>SURYA RAO</t>
  </si>
  <si>
    <t>KRISHNA</t>
  </si>
  <si>
    <t>PALLI STREET KAVITI VILLAGE</t>
  </si>
  <si>
    <t>06142 J NAVODAYA VIDYALAYA VENNELAVALASA SRIKAKULAM AP</t>
  </si>
  <si>
    <t>Board of Intermediate Education Government of Andhra Pradesh</t>
  </si>
  <si>
    <t>JNTUK University college of engineering Vizianagaram</t>
  </si>
  <si>
    <t>Auto CAD,MSOFFICE,SAP,BEXEL,NAVIS WORKS MANAGE,REVIT,BIM,EXCEL,QGIS,CIVIL3D</t>
  </si>
  <si>
    <t>Megha engineering infrastructure limited | Engineer CE Billing | Pachpadra, Balotra,Rajasthan | Feb 2024 | Jun 2026 | 2 Years, 4 Months, 3 Days | 3.54</t>
  </si>
  <si>
    <t>SPECIAL CONSTRUCTION DIVISION SRIKAKULAM | INTERN | SRIKAKULAM | Sep 2021 | Sep 2021 | 2 Weeks</t>
  </si>
  <si>
    <t>BEXEL MANAGER TRAINING PROGRAMME
AUTO CAD 2D
PGP IN DIGITAL CONSTRUCTION: MASTERING BIM</t>
  </si>
  <si>
    <t>P26700524</t>
  </si>
  <si>
    <t>Apurva</t>
  </si>
  <si>
    <t>Deshbhratar</t>
  </si>
  <si>
    <t>Apurva Sunil Deshbhratar</t>
  </si>
  <si>
    <t>apurva31deshbhratar@gmail.com</t>
  </si>
  <si>
    <t>P26700524@student.nicmar.ac.in</t>
  </si>
  <si>
    <t>31-May-1999</t>
  </si>
  <si>
    <t>POETRY,MUSIC,ART,FICTIONS,CINEMA</t>
  </si>
  <si>
    <t>Sunil Deshbhratar</t>
  </si>
  <si>
    <t>..........</t>
  </si>
  <si>
    <t>Mamta Deshbhratar</t>
  </si>
  <si>
    <t>580/A/59 Waghoba nagar, Godhani Road, Zingabai Takli, Mankapur, Nagpur</t>
  </si>
  <si>
    <t>vrindavan elite pg services 2, balewadi, mahalunge, Pune-411045</t>
  </si>
  <si>
    <t>Kendriya Vidyalaya no 1 Ahmednagar</t>
  </si>
  <si>
    <t>Taywade Junior College</t>
  </si>
  <si>
    <t>STATE BOARD Maharashtra</t>
  </si>
  <si>
    <t>Priyadarshini College of Engineering nagpur, maharashtra</t>
  </si>
  <si>
    <t>AutoCAD, Primavera P6,MS Project,MS office,MS excel,ERP highrise,Revit</t>
  </si>
  <si>
    <t>P26700525</t>
  </si>
  <si>
    <t xml:space="preserve">Puneeth </t>
  </si>
  <si>
    <t>L</t>
  </si>
  <si>
    <t>Puneeth  L</t>
  </si>
  <si>
    <t>thirsatpuneeth@gmail.com</t>
  </si>
  <si>
    <t>P26700525@student.nicmar.ac.in</t>
  </si>
  <si>
    <t>15-Dec-2000</t>
  </si>
  <si>
    <t>English,kannada,Hindi,Telugu</t>
  </si>
  <si>
    <t>Music,Dance,Poetry,READING NOVELS,SINGING</t>
  </si>
  <si>
    <t>LAKSHMAN</t>
  </si>
  <si>
    <t>LATE SHANTHAVVA</t>
  </si>
  <si>
    <t>NIL</t>
  </si>
  <si>
    <t xml:space="preserve">NO 37/2 BWSSB QUATRESS 1ST A MAIN 3RD D CROSS KASTURI NAGAR </t>
  </si>
  <si>
    <t>SRI KUMARANS ENGLISH HIGH SCHOOL</t>
  </si>
  <si>
    <t>Karnataka Secondary education examination board , Bengalore, karnataka</t>
  </si>
  <si>
    <t>INDIAN ACADEMY PRE UNIVERSITY COLLEGE</t>
  </si>
  <si>
    <t>DEPARTMENT OF PRE UNIVERSITY EDUCATION, BANGALORE,KARNATAKA</t>
  </si>
  <si>
    <t>VISVESWARAIAH TECHNOLOGICAL UNIVERSITY</t>
  </si>
  <si>
    <t>CMR INSTITUTE OF TECHNOLOGY , BANGALORE , KARNATAKA</t>
  </si>
  <si>
    <t>AutoCAD 2D ,autocad3d,MS Office,3DSMAX,RevitArchitecture,Qgis</t>
  </si>
  <si>
    <t>Pioneer Constructions | Site Engineer  | Konanakunte, Bengaluru | Nov 2024 | Mar 2026 | 1 Years, 3 Months, 17 Days | 3.5</t>
  </si>
  <si>
    <t>Padma Constructions  | Site Engineer | AECS LAYOUT, BANGALORE  | Feb 2023 | Mar 2023 | 4 Weeks</t>
  </si>
  <si>
    <t>Masters in Civil Cad</t>
  </si>
  <si>
    <t>P26700526</t>
  </si>
  <si>
    <t>SAMATHA</t>
  </si>
  <si>
    <t>CHADA</t>
  </si>
  <si>
    <t>Samatha Chada</t>
  </si>
  <si>
    <t>samathachada11@gmail.com</t>
  </si>
  <si>
    <t>P26700526@student.nicmar.ac.in</t>
  </si>
  <si>
    <t>11-Feb-2002</t>
  </si>
  <si>
    <t>Telugu, English</t>
  </si>
  <si>
    <t>painting, badminton, cooking,doodling</t>
  </si>
  <si>
    <t>CHADA CHOKKA REDDY</t>
  </si>
  <si>
    <t xml:space="preserve">BUSINESS </t>
  </si>
  <si>
    <t>CHADA VARA LAKSHMI</t>
  </si>
  <si>
    <t>plot no 05, jayanagar, kukatpally</t>
  </si>
  <si>
    <t>D.A.V PUBLIC SCHOOL</t>
  </si>
  <si>
    <t>CENTRAL BOARD OF SCONDARY EDUCATION</t>
  </si>
  <si>
    <t>TELEGANA STATE BOARD OF INTERMEDATE EDUCATION</t>
  </si>
  <si>
    <t>Vallurupalli Nageswara Rao Vignana Jyothi Institute of Engineering &amp;Technology</t>
  </si>
  <si>
    <t>Affiliated with [Jawaharlal Nehru Technological University, Hyderabad (JNTUH)]</t>
  </si>
  <si>
    <t>Auto Cad,Excel, staadpro,BIM,MSoffice,MSproject, Autocad plant 3D, Revit</t>
  </si>
  <si>
    <t>MODEL5D | Trainee BIM modeler | hyderabad | Oct 2025 | Mar 2026 | 0 Years, 5 Months, 0 Days | 1.8 
Globallogic  | Associate analyst, content engineer  | hyderabad | Mar 2026 | May 2026 | 0 Years, 2 Months, 6 Days | 2.16</t>
  </si>
  <si>
    <t xml:space="preserve">M.E.P
AUTOCAD
AUTOCAD
AUTOCAD
3D printing </t>
  </si>
  <si>
    <t>P26700527</t>
  </si>
  <si>
    <t>Sophia</t>
  </si>
  <si>
    <t>Paul</t>
  </si>
  <si>
    <t>Sophia Paul</t>
  </si>
  <si>
    <t>sophiapaul0172@gmail.com</t>
  </si>
  <si>
    <t>P26700527@student.nicmar.ac.in</t>
  </si>
  <si>
    <t>17-Jan-2003</t>
  </si>
  <si>
    <t xml:space="preserve">English, Telugu,Hindi </t>
  </si>
  <si>
    <t xml:space="preserve">Badminton,Landscape painting and sketching </t>
  </si>
  <si>
    <t>Vijayachandra Paul</t>
  </si>
  <si>
    <t>NFCL-Electrical department</t>
  </si>
  <si>
    <t>Manjula Paul</t>
  </si>
  <si>
    <t>Government secondary grade teacher</t>
  </si>
  <si>
    <t>15-11-11/A, Satyaprasanna Nagar, Kakinada</t>
  </si>
  <si>
    <t>15-11-11/A, Satyaprasanna Nagar</t>
  </si>
  <si>
    <t>Akshara School</t>
  </si>
  <si>
    <t>Aditya junior college</t>
  </si>
  <si>
    <t>Board of intermediate</t>
  </si>
  <si>
    <t>JNTUK</t>
  </si>
  <si>
    <t>Vishnu Institute of Technology</t>
  </si>
  <si>
    <t>AutoCAD,ArcGIS,MS Project,Revit,MS office,ETABS</t>
  </si>
  <si>
    <t>APEWIDC | Project Planning Intern | Kakinada | Jun 2023 | Jul 2023 | 4 Weeks
829 civil engineering services | Civil engineering Intern | Bhimavaram | Aug 2024 | Dec 2024 | 20 Weeks
INTILT | Project Planning Intern | Hyderabad | Mar 2025 | Sep 2025 | 26 Weeks</t>
  </si>
  <si>
    <t>MS Project
AutoCAD
ETABS
Revit Architecture
Construction Planning</t>
  </si>
  <si>
    <t>P26700528</t>
  </si>
  <si>
    <t xml:space="preserve">Chinmay </t>
  </si>
  <si>
    <t xml:space="preserve">Taral </t>
  </si>
  <si>
    <t xml:space="preserve">Chinmay  Vijay  Taral </t>
  </si>
  <si>
    <t>chinmaytaral42@gmail.com</t>
  </si>
  <si>
    <t>P26700528@student.nicmar.ac.in</t>
  </si>
  <si>
    <t>17-Dec-2002</t>
  </si>
  <si>
    <t xml:space="preserve">Marathi Hindi English </t>
  </si>
  <si>
    <t xml:space="preserve">Reading Dance Drawing Sketching Painting Playing Badminton </t>
  </si>
  <si>
    <t>7339 4276 1889</t>
  </si>
  <si>
    <t xml:space="preserve">Vibhavari </t>
  </si>
  <si>
    <t>House No, 944 Ozare Khurd Tal, Sangmeshwar District, Ratnagiri</t>
  </si>
  <si>
    <t xml:space="preserve">New English School Devrukh </t>
  </si>
  <si>
    <t>Mahatma Phule Science junior college Pune</t>
  </si>
  <si>
    <t xml:space="preserve">National Institute of Technology Hamirpur, Himachal Pradesh </t>
  </si>
  <si>
    <t xml:space="preserve">Hamirpur </t>
  </si>
  <si>
    <t>AutoCAD, Photoshop, Sketch-up, Revit, D5 render, MS Project, Canva, MS Word, MS Excel, MS Powerpoint.</t>
  </si>
  <si>
    <t>Landmark Design Group, Pune | Architecture Intern  | Ravet, Pimpri-Chinchwad, Pune | Dec 2024 | Apr 2025 | 19 Weeks</t>
  </si>
  <si>
    <t>GRIHA Training Program
Training Program On ENERGY CONSERVATION &amp; SUSTAINABLE BUILDING CODE -COMMERCIAL AND RESIDENTIAL</t>
  </si>
  <si>
    <t>P26700529</t>
  </si>
  <si>
    <t>Pratiksha</t>
  </si>
  <si>
    <t>Pratiksha Mahendra Pawar</t>
  </si>
  <si>
    <t>pratikshapawar999@gmail.com</t>
  </si>
  <si>
    <t>P26700529@student.nicmar.ac.in</t>
  </si>
  <si>
    <t>18-Apr-1999</t>
  </si>
  <si>
    <t>Sports, Music, Reading</t>
  </si>
  <si>
    <t>Mahendra Manohar Pawar</t>
  </si>
  <si>
    <t>Private Employee</t>
  </si>
  <si>
    <t>Madhura Mahendra Pawar</t>
  </si>
  <si>
    <t>A-6, Mumbai Seema Society, Chikhaladevi Path, Near Jeevan Jyoti School, Mulund East</t>
  </si>
  <si>
    <t>Saraswati Secondary School, Thane (W.)</t>
  </si>
  <si>
    <t>Maharashtra State Board Of Secondary Education</t>
  </si>
  <si>
    <t>P.E. Society's High School &amp; Jr. College, Thane</t>
  </si>
  <si>
    <t>University Of Mumbai</t>
  </si>
  <si>
    <t>Mahatma Gandhi Mission's College Of Engineering &amp; Technology, Kamothe, Navi Mumbai</t>
  </si>
  <si>
    <t>SKAF Construction Pvt. Ltd. | Planning &amp; Billing Engineer | Mumbai, Maharashtra | Oct 2023 | Jun 2026 | 2 Years, 8 Months, 29 Days | 5.40
SKAF Construction Pvt. Ltd. | Jr. Site Engineer | Thane, Maharashtra | Feb 2022 | Nov 2022 | 0 Years, 9 Months, 1 Days | 1.80</t>
  </si>
  <si>
    <t>P26700530</t>
  </si>
  <si>
    <t>Saras</t>
  </si>
  <si>
    <t>Bhakare</t>
  </si>
  <si>
    <t>Saras Dilip Bhakare</t>
  </si>
  <si>
    <t>bhakaresaras@gmail.com</t>
  </si>
  <si>
    <t>P26700530@student.nicmar.ac.in</t>
  </si>
  <si>
    <t>31-Jan-2002</t>
  </si>
  <si>
    <t>Swimming,Gaming ,Music</t>
  </si>
  <si>
    <t>9847 2643 4579</t>
  </si>
  <si>
    <t>Dilip Bhakare</t>
  </si>
  <si>
    <t xml:space="preserve">Retired Police Officer </t>
  </si>
  <si>
    <t>Sunita Bhakare</t>
  </si>
  <si>
    <t>Sr no 9/1, lane no 01, Samarth Colony, Yashwant nagar, Kharadi Road, Pune 14</t>
  </si>
  <si>
    <t xml:space="preserve">St. Francis de sales school </t>
  </si>
  <si>
    <t xml:space="preserve">Maharashtra State Board of Secondary Education </t>
  </si>
  <si>
    <t xml:space="preserve">Chate junior College </t>
  </si>
  <si>
    <t>Savitribai Phule Pune University  (SPPU)</t>
  </si>
  <si>
    <t xml:space="preserve">Sinagad college of Architecture, Pune, Maharashtra </t>
  </si>
  <si>
    <t>Ms Projects,Autocad ,Sketchup,Photoshop ,Ms office,Lumion</t>
  </si>
  <si>
    <t>Craft Narrative  | Architect | Pune  | Jul 2025 | Jul 2026 | 1 Years, 0 Months, 1 Days</t>
  </si>
  <si>
    <t>Karan Darda Architects  | Trainee Architect | Pune | Jun 2024 | Oct 2024 | 17 Weeks</t>
  </si>
  <si>
    <t>Council of Architecture - Certification of Licensed Architect 
NASA’s Ferro-cement Workshop 
NASA’s Tensile Structure Workshop</t>
  </si>
  <si>
    <t>P26700531</t>
  </si>
  <si>
    <t>CHINMAY</t>
  </si>
  <si>
    <t>DEVENDRA</t>
  </si>
  <si>
    <t>PAWAR</t>
  </si>
  <si>
    <t>Chinmay Devendra Pawar</t>
  </si>
  <si>
    <t>chinmaypawar323@gmail.com</t>
  </si>
  <si>
    <t>P26700531@student.nicmar.ac.in</t>
  </si>
  <si>
    <t>PLAYING CRICKET,GYM AND FITNESS, TRAVELLING, LISTENING TO MUSIC, PHOTOGRAPHY</t>
  </si>
  <si>
    <t>DEVENDRA RAJARAM PAWAR</t>
  </si>
  <si>
    <t>SMITA DEVENDRA PAWAR</t>
  </si>
  <si>
    <t>PARDESHI PURA NEAR  NAGAR PARISHAD NANDURBAR</t>
  </si>
  <si>
    <t>Nandurbar</t>
  </si>
  <si>
    <t>AR ATLAS SANTOSH NAGAR WAKAD</t>
  </si>
  <si>
    <t>SHROFF HIGHSCHOOL</t>
  </si>
  <si>
    <t>MAHARASHTRA STATE BOARD OF SECONDARY SCHOOL AND HIGHER SECONDARY EDUCATION,PUNE</t>
  </si>
  <si>
    <t>R.C PATEL COLLEGE OF ENGINEERING AND POLYTECHNIC,SHIRPUR</t>
  </si>
  <si>
    <t>VISHWAKARMA INSTITUTE OF INFORMATION TECHNOLOGY ,PUNE, MAHARASHTRA</t>
  </si>
  <si>
    <t>AUTO CAD , MS OFFICE, MS PROJECT , REVIT, STADPRO,3DS MAX,planswift</t>
  </si>
  <si>
    <t xml:space="preserve">DAMAC SHARED SERVICES INDIA LLP | JR. QUANTITY SURVEYOR | PUNE | Mar 2025 | Jun 2026 | 1 Years, 3 Months, 13 Days | 5 </t>
  </si>
  <si>
    <t>SYNERGY VALUERS AND PROJECT CONSULTANTS PVT.LTD | Intern – Valuations &amp; Project Consultancy | pune | Feb 2025 | Mar 2025 | 6 Weeks</t>
  </si>
  <si>
    <t>AutoCAD and STAAD.Pro Certification – 4D Infotech Pvt. Ltd. (April 2024 – July 2024)
Revit 2022: Essential Training for Architecture (Imperial and Metric)
Excel Essential Training (Microsoft 365) – LinkedIn Learning
SketchUp Pro 2024 Essential Training – LinkedIn Learning
E-Poster Presentation Winner / Participant – 53rd Engineers' Day Competition, organized by UltraTech Cement Ltd. and R. C. Patel Polytechnic (September 2020)
Entrepreneurship Awareness Camp (EAC) Certification
2nd Rank in Capstone Project (Diploma in Civil Engineering)
Award of Excellence   Details: Secured Second Rank in Third Year Diploma Civil Engineering during the Winter-21 Examination.
Inter-Collegiate Cricket Achievements &amp; Participations (1) Winner – State-Level Intercollegiate Chhatrapati Shivaji Maharaj Cricket Trophy . (2) 2nd Place – Rajveer Trophy , D. Y. Patil University, Pune. (3) 2nd Place – Zenith’23 State-Level Sport
Awarded the “Best Event Player” certificate by Vishwakarma Institute of Information Technology (VIIT) for demonstrating outstanding performance in Cricket during the academic year 2024–25.</t>
  </si>
  <si>
    <t>P26700532</t>
  </si>
  <si>
    <t>Chetan</t>
  </si>
  <si>
    <t>Arunji</t>
  </si>
  <si>
    <t>Nagpure</t>
  </si>
  <si>
    <t>Chetan Arunji Nagpure</t>
  </si>
  <si>
    <t>chetannagpure1999@gmail.com</t>
  </si>
  <si>
    <t>P26700532@student.nicmar.ac.in</t>
  </si>
  <si>
    <t>21-Nov-1999</t>
  </si>
  <si>
    <t xml:space="preserve"> Playing Chess,Traveling,Reading</t>
  </si>
  <si>
    <t>Arun Nagpure , At post Ambedkarward Madagi</t>
  </si>
  <si>
    <t>Bhandara</t>
  </si>
  <si>
    <t>Shirinbai Neterwala School</t>
  </si>
  <si>
    <t>Tumsar</t>
  </si>
  <si>
    <t>Government Polytechnic Sakoli</t>
  </si>
  <si>
    <t xml:space="preserve">Auto Cad , MSP,Revit, </t>
  </si>
  <si>
    <t>Abhishek Kiran Gunthewar Civil Engineers and Contractor | Assistant Engineer | Nagpur | Jun 2023 | Sep 2024 | 1 Years, 3 Months, 29 Days | 3</t>
  </si>
  <si>
    <t>AutoCad
Microsoft Project</t>
  </si>
  <si>
    <t>P26700533</t>
  </si>
  <si>
    <t>Yuvansankar</t>
  </si>
  <si>
    <t>Yuvansankar Prakash</t>
  </si>
  <si>
    <t>P26700533@student.nicmar.ac.in</t>
  </si>
  <si>
    <t>Gym ,Football,Sports,Music,Art ,Reading</t>
  </si>
  <si>
    <t xml:space="preserve">Prakash </t>
  </si>
  <si>
    <t>Senior Structural Engineer</t>
  </si>
  <si>
    <t xml:space="preserve">Sumathi </t>
  </si>
  <si>
    <t>Executive Engineer</t>
  </si>
  <si>
    <t>C24, Hallmark Row Houses, Parsn Sesh Nestle, Nanjundapuram Road</t>
  </si>
  <si>
    <t>Gedee Public School</t>
  </si>
  <si>
    <t xml:space="preserve">Central Board of Secondary Education , Coimbatore , TamilNadu </t>
  </si>
  <si>
    <t xml:space="preserve">Vellore Institute of Technology  </t>
  </si>
  <si>
    <t xml:space="preserve">Vellore Institute of Technology , Vellore , TamilNadu </t>
  </si>
  <si>
    <t>AutoCAD ,MS Project (Project Scheduling) ,MS Excel (Estimation &amp; Data Analysis) ,MS PowerPoint ,MS Office ,PLAXIS 3D (Beginner) ,STAAD.Pro (Beginner)</t>
  </si>
  <si>
    <t>Facilities &amp; Building Solutions Pvt. Ltd. | Intern | Bengaluru , Karnataka | Jun 2025 | Jul 2025 | 4 Weeks
MFAR Constructions | Intern | Bengaluru , Karnataka | Jan 2026 | May 2026 | 17 Weeks</t>
  </si>
  <si>
    <t>Proficiency in AutoCAD
Workshop on STAAD.Pro</t>
  </si>
  <si>
    <t>P26700534</t>
  </si>
  <si>
    <t>Gantyada</t>
  </si>
  <si>
    <t>Yohitha</t>
  </si>
  <si>
    <t>Gantyada Yohitha</t>
  </si>
  <si>
    <t>yohithagantyada28@gmail.com</t>
  </si>
  <si>
    <t>P26700534@student.nicmar.ac.in</t>
  </si>
  <si>
    <t>English, Hindi, Telugu</t>
  </si>
  <si>
    <t>Drawing, Reading,Playing,Music,cooking</t>
  </si>
  <si>
    <t>Gantyada Rama Krishna</t>
  </si>
  <si>
    <t>Gantyada Santhoshi</t>
  </si>
  <si>
    <t>Flat no:202, Nandan Park View, Sugar layout, SBI Colony, PM palem</t>
  </si>
  <si>
    <t>Siva Sivani School</t>
  </si>
  <si>
    <t>Board of Secondary Education</t>
  </si>
  <si>
    <t>2015-Jan</t>
  </si>
  <si>
    <t>Board of Intermediate Education</t>
  </si>
  <si>
    <t>Andhra University College of Engineering For Women</t>
  </si>
  <si>
    <t>Mechanical Engineering</t>
  </si>
  <si>
    <t>MS office,Autocad,Solidworks,MS project,Abaqus,PowerBI,Catia</t>
  </si>
  <si>
    <t>Larsen and Toubro Construction | Senior Engineer | Belagavi | Oct 2022 | Nov 2024 | 2 Years, 0 Months, 30 Days | 7.3</t>
  </si>
  <si>
    <t>Galexon Engineering Industries | Design Intern | Chennai (Hybrid) | Jul 2020 | Aug 2020 | 2 Weeks</t>
  </si>
  <si>
    <t>Geospatial Inputs for Enabling Master Plan Formulation
Mechanical Components drafting by Autocad
MS office
Autodesk Fusion 360</t>
  </si>
  <si>
    <t>P26700535</t>
  </si>
  <si>
    <t>KAMESH</t>
  </si>
  <si>
    <t>KANNAN P</t>
  </si>
  <si>
    <t>Kamesh Kannan P</t>
  </si>
  <si>
    <t>kameshkannan.p36@gmail.com</t>
  </si>
  <si>
    <t>P26700535@student.nicmar.ac.in</t>
  </si>
  <si>
    <t>13-Mar-2002</t>
  </si>
  <si>
    <t>Reading about Business &amp; Technology,Fitness &amp; Outdoor Activities,Travelling &amp; Exploring New Places,Learning New Skills</t>
  </si>
  <si>
    <t>PERUMAL RAJ K</t>
  </si>
  <si>
    <t xml:space="preserve">SELF EMPLOYED </t>
  </si>
  <si>
    <t>KRISHNA VENI P</t>
  </si>
  <si>
    <t>4/104 JAWAHAR STREET, E.S COMPOUND, SHENCOTTAI, TENKASI DISTRICT - 627809</t>
  </si>
  <si>
    <t>Bharath Montessori matric Hr sec school, Tenkasi, Tamil Nadu</t>
  </si>
  <si>
    <t>Tamil Nadu State Board, Tenkasi , Tamil Nadu</t>
  </si>
  <si>
    <t>Kumaraguru College of Technology, Coimbatore, Tamil Nadu</t>
  </si>
  <si>
    <t>AutoCAD,Primavera P6 ,MS Excel,MS Project</t>
  </si>
  <si>
    <t>AKR CONSTRUCTION | Site Engineering Trainee | Tirunelveli District, Tamil Nadu | Jan 2024 | Mar 2024 | 12 Weeks
Highways Department, Tamil Nadu – National Highways Sub-Division, Tenkasi | Civil Engineering Intern | National Highways Sub-Division, Tenkasi | Jul 2023 | Jul 2023 | 2 Weeks</t>
  </si>
  <si>
    <t>Introduction	to	LEED	v5	for	Design and	Construction
USGBC+	-	Operating	green buildings</t>
  </si>
  <si>
    <t>P26700536</t>
  </si>
  <si>
    <t>Tarannum</t>
  </si>
  <si>
    <t>Shazia</t>
  </si>
  <si>
    <t>Tarannum Shazia Shaik</t>
  </si>
  <si>
    <t>P26700536@student.nicmar.ac.in</t>
  </si>
  <si>
    <t>03-Sep-2002</t>
  </si>
  <si>
    <t>English, Hindi , urdu,Telugu,French</t>
  </si>
  <si>
    <t>Sports,Dancing,Gaming</t>
  </si>
  <si>
    <t xml:space="preserve">Shaik Mohammed Shafiullah </t>
  </si>
  <si>
    <t>Attar Fouzia Tabassum</t>
  </si>
  <si>
    <t>Flat No.201, 2nd Floor, Elprimero Apartment, Veerabhadra Nagar, Baner, 411069, Pune, Maharashtra</t>
  </si>
  <si>
    <t>Gopi Krishna International School</t>
  </si>
  <si>
    <t>Andra Pradesh</t>
  </si>
  <si>
    <t xml:space="preserve">Excellencia Junior College </t>
  </si>
  <si>
    <t xml:space="preserve">Telangana </t>
  </si>
  <si>
    <t xml:space="preserve">Gitam University </t>
  </si>
  <si>
    <t>Autocad,Photoshop,MS Office</t>
  </si>
  <si>
    <t>Sahvia Facades | Jr.Architect | Hyderabad  | Jun 2025 | May 2026 | 0 Years, 11 Months, 3 Days | 2.4</t>
  </si>
  <si>
    <t>P26700537</t>
  </si>
  <si>
    <t>Thormise</t>
  </si>
  <si>
    <t>Soham Kiran Thormise</t>
  </si>
  <si>
    <t>sohamthormise37@gmail.com</t>
  </si>
  <si>
    <t>P26700537@student.nicmar.ac.in</t>
  </si>
  <si>
    <t>11-Mar-2004</t>
  </si>
  <si>
    <t xml:space="preserve">Learning about new things, Reading comics </t>
  </si>
  <si>
    <t>Kiran Pundlik Thormise</t>
  </si>
  <si>
    <t>Builder</t>
  </si>
  <si>
    <t>At post Vadner Bhairav Tal. Chandwad Dist. Nashik 423111</t>
  </si>
  <si>
    <t>MVP Janta Vidyalaya Vadner Bhairav</t>
  </si>
  <si>
    <t>Maharashtra State Board Of Secondary And Higher Secondary Education</t>
  </si>
  <si>
    <t>Shri Hiralal Hastimal (Jain Brothers) Polytechnic Chandwad, Nashik Maharashtra.</t>
  </si>
  <si>
    <t>Late Sau KBJ Collage Of Engineering</t>
  </si>
  <si>
    <t>AutoCAD,MS office,Etab,MS Word</t>
  </si>
  <si>
    <t>SNV Pvt.Ltd. | Civil Engineering Intern | Chandwad, Nashik | Jan 2022 | Apr 2025 | 172 Weeks</t>
  </si>
  <si>
    <t>P26700538</t>
  </si>
  <si>
    <t>Krutika</t>
  </si>
  <si>
    <t>Shedge</t>
  </si>
  <si>
    <t>Krutika Chandrashekhar Shedge</t>
  </si>
  <si>
    <t>Krutikashedge123@gmail.com</t>
  </si>
  <si>
    <t>P26700538@student.nicmar.ac.in</t>
  </si>
  <si>
    <t>18-Mar-2002</t>
  </si>
  <si>
    <t>English,Marathi ,Hindi</t>
  </si>
  <si>
    <t>Travelling,Playing Basketball,Cooking,Playing dhol pathk</t>
  </si>
  <si>
    <t>Chandrashekhar Shedge</t>
  </si>
  <si>
    <t>Kavita shedge</t>
  </si>
  <si>
    <t>201/5 A GANESH NAGAR ERANDAWANE</t>
  </si>
  <si>
    <t>Dr. Kalmadi Shamrao High School</t>
  </si>
  <si>
    <t>Maharashtra State Board Of Secoundary Education Pune</t>
  </si>
  <si>
    <t>AISSMS</t>
  </si>
  <si>
    <t>RMD SINHGAD TECHNICAL INSTITUTE CAMPUS</t>
  </si>
  <si>
    <t>REVIT,Auto cad,MS Office,3d MAX,STAAD PRO</t>
  </si>
  <si>
    <t>Godrej Properties | Sr. Civil Officer Civil | Pune | Jul 2024 | Oct 2025 | 1 Years, 2 Months, 9 Days | 2.69</t>
  </si>
  <si>
    <t>Bim 
Mscit</t>
  </si>
  <si>
    <t>P26700539</t>
  </si>
  <si>
    <t>Vishakha</t>
  </si>
  <si>
    <t>Dattatray</t>
  </si>
  <si>
    <t>Kshirsagar</t>
  </si>
  <si>
    <t>Vishakha Dattatray Kshirsagar</t>
  </si>
  <si>
    <t>Vishakhakshirsagar2001@gmail.com</t>
  </si>
  <si>
    <t>P26700539@student.nicmar.ac.in</t>
  </si>
  <si>
    <t>28-Apr-2001</t>
  </si>
  <si>
    <t>Hindi,English ,marathi</t>
  </si>
  <si>
    <t>Music,Reading</t>
  </si>
  <si>
    <t>Dattatray Kshirsagar</t>
  </si>
  <si>
    <t>Proffessor</t>
  </si>
  <si>
    <t>Geeta Kshirsagar</t>
  </si>
  <si>
    <t>Vasant 31,Vasanr Grihnirman colony,Vijaynagar east,Sangli</t>
  </si>
  <si>
    <t>Shree.Kantilal Purushottamdas Shah Prashala</t>
  </si>
  <si>
    <t>Sangli,Maharashtra</t>
  </si>
  <si>
    <t>Willingdon College</t>
  </si>
  <si>
    <t>Sangli,Mharashtra</t>
  </si>
  <si>
    <t>Sanjay Ghodawat University</t>
  </si>
  <si>
    <t>School of Architecture</t>
  </si>
  <si>
    <t>Autocad,MS PROJECT,Lumion,Enscape,Revit,MS Office</t>
  </si>
  <si>
    <t>RSP Design Consultants | Design Manager | Pune | Dec 2024 | Jun 2026 | 1 Years, 6 Months, 24 Days | 3.6</t>
  </si>
  <si>
    <t>SRK Consultants | Architect | Pune | Oct 2023 | Nov 2024 | 54 Weeks</t>
  </si>
  <si>
    <t>P26700540</t>
  </si>
  <si>
    <t>Agrawal</t>
  </si>
  <si>
    <t>Rohan Sudhir Agrawal</t>
  </si>
  <si>
    <t>rohanpune2003@gmail.com</t>
  </si>
  <si>
    <t>P26700540@student.nicmar.ac.in</t>
  </si>
  <si>
    <t>03-Dec-2003</t>
  </si>
  <si>
    <t>Movies, Music</t>
  </si>
  <si>
    <t>Sudhir Agrawal</t>
  </si>
  <si>
    <t>Sangeeta Agrawal</t>
  </si>
  <si>
    <t>Flat No. 6, Vijayshree Park, Left Bhusari Colony, Paud Road, Kothrud, Pune, Maharashtra - 411038</t>
  </si>
  <si>
    <t>Rosary School</t>
  </si>
  <si>
    <t>ICSE Board, Pune</t>
  </si>
  <si>
    <t>2009-Aug</t>
  </si>
  <si>
    <t>Bhonsala Military School</t>
  </si>
  <si>
    <t>HSC, Maharashtra</t>
  </si>
  <si>
    <t>Symbiosis International (Deemed University)</t>
  </si>
  <si>
    <t>Pawar Patkar Constructions Ltd | Trainee Engineer | Navi Mumbai, Maharashtra | Jan 2026 | May 2026 | 20 Weeks</t>
  </si>
  <si>
    <t>P26700541</t>
  </si>
  <si>
    <t>Ramanathan</t>
  </si>
  <si>
    <t>Ramanathan S</t>
  </si>
  <si>
    <t>santhoshramanathan973@gmail.com</t>
  </si>
  <si>
    <t>P26700541@student.nicmar.ac.in</t>
  </si>
  <si>
    <t>English,Tamil,Kannada,Hindi</t>
  </si>
  <si>
    <t>Geopolitics &amp; Stock Marketing</t>
  </si>
  <si>
    <t>Sathappan.R.M</t>
  </si>
  <si>
    <t>Priya S</t>
  </si>
  <si>
    <t>#15\1,1 st Main Road, Near S.H.K Kalyana Mantapa, Pattegarapalaya, Bangalore-560079</t>
  </si>
  <si>
    <t>New Public English School</t>
  </si>
  <si>
    <t>K.L.E Indepent PU college</t>
  </si>
  <si>
    <t>PRIST UNIVERSITY</t>
  </si>
  <si>
    <t>2025-Sep</t>
  </si>
  <si>
    <t>AutoCAD,MS Office,MS Project,BIM,3Ds Max</t>
  </si>
  <si>
    <t>Interior Design</t>
  </si>
  <si>
    <t>P26700542</t>
  </si>
  <si>
    <t xml:space="preserve">Nargiz </t>
  </si>
  <si>
    <t>Nargiz  N</t>
  </si>
  <si>
    <t>nargiz.naushad@gmail.com</t>
  </si>
  <si>
    <t>P26700542@student.nicmar.ac.in</t>
  </si>
  <si>
    <t>10-Sep-2003</t>
  </si>
  <si>
    <t>Music,Journalling</t>
  </si>
  <si>
    <t>Naushad A</t>
  </si>
  <si>
    <t>Reena Manaf Naushad</t>
  </si>
  <si>
    <t>TC 7/1521-8, "Gulzar", KRWA 63-C,Kattachal road, Vettamukku ,Thirumala PO, Trivandrum,Kerala</t>
  </si>
  <si>
    <t>Holy Angels' ISC School</t>
  </si>
  <si>
    <t>ICSE Trivandrum/Kerala</t>
  </si>
  <si>
    <t>ISC Trivandrum/Kerala</t>
  </si>
  <si>
    <t>TKM College of Engineering, Kollam/Kerala</t>
  </si>
  <si>
    <t>AutoCAD,primavera,Staadpro</t>
  </si>
  <si>
    <t>KERALA WATER AUTHORITY | Student Intern | Trivandrum,Kerala | May 2025 | May 2025 | 0 Weeks
KERALA STATE HOUSING BOARD | Student Intern | Trivandrum,Kerala | Jun 2025 | Jun 2025 | 0 Weeks</t>
  </si>
  <si>
    <t>NPTEL Online Certification
TATHVA NIT CALICUT
PRIMAVERA P6
ETHICAL HACKING NIT CALICUT</t>
  </si>
  <si>
    <t>P26700543</t>
  </si>
  <si>
    <t>Vaibhav Sharma</t>
  </si>
  <si>
    <t>sharmavaibhav.111117@gmail.com</t>
  </si>
  <si>
    <t>P26700543@student.nicmar.ac.in</t>
  </si>
  <si>
    <t>11-Jul-2003</t>
  </si>
  <si>
    <t>Travelling,Listening music</t>
  </si>
  <si>
    <t>Sanjeev Kumar Sharma</t>
  </si>
  <si>
    <t>Vijata Sharma</t>
  </si>
  <si>
    <t>Phool Bagh Colony, meerut</t>
  </si>
  <si>
    <t xml:space="preserve">Meerut Public School </t>
  </si>
  <si>
    <t>Meerut Public School</t>
  </si>
  <si>
    <t>Meerut Institute Of Engineering And Technology, Uttar Pradesh</t>
  </si>
  <si>
    <t xml:space="preserve">AutoCAD,MS Office,MS Project,MS Excel, MS Powerpoint, </t>
  </si>
  <si>
    <t>Certificate of Project Expo2025, Meerut Institute Of Engineering &amp; Technology</t>
  </si>
  <si>
    <t>P26700544</t>
  </si>
  <si>
    <t>Sinha</t>
  </si>
  <si>
    <t>Anushka Sinha</t>
  </si>
  <si>
    <t>anushkasinha79991@gmail.com</t>
  </si>
  <si>
    <t>P26700544@student.nicmar.ac.in</t>
  </si>
  <si>
    <t>20-Dec-2000</t>
  </si>
  <si>
    <t>Bengali,engligh,hindi</t>
  </si>
  <si>
    <t>Writing, Sports,Music,Reading</t>
  </si>
  <si>
    <t>Amitava Sinha</t>
  </si>
  <si>
    <t>Sarmistha Sinha</t>
  </si>
  <si>
    <t>Purbapara, South Laskarpur, Rajpur Sonarpur (M), Kolkata-700153</t>
  </si>
  <si>
    <t>25/1, N.I.A. Post Office,
Balewadi, Pune – 411 045,
Maharashtra, India</t>
  </si>
  <si>
    <t>The BSS School</t>
  </si>
  <si>
    <t>2004-Apr</t>
  </si>
  <si>
    <t>Delhi Public School, Kolkata</t>
  </si>
  <si>
    <t>Techno India University</t>
  </si>
  <si>
    <t>Autocad, Sketchup,Twinmotion,Lumion,Archicad,Photoshop,Illustrator,MS Office,MS Project, Enscape</t>
  </si>
  <si>
    <t>Living Spaces Kolkata | Junior Architect |  F-39, Ground Floor, Baishnabghata Patuli Twp, Kolkata, West Bengal 700084 | Nov 2024 | Jan 2026 | 1 Years, 2 Months, 25 Days | 2.16</t>
  </si>
  <si>
    <t>Dulal Mukherjee and Associates | Intern Architect | 601, Jodhpur Gardens, Lake Gardens, Kolkata, West Bengal 700045 | Jul 2023 | Dec 2023 | 25 Weeks</t>
  </si>
  <si>
    <t>P26700545</t>
  </si>
  <si>
    <t>Ishika</t>
  </si>
  <si>
    <t>Hedau</t>
  </si>
  <si>
    <t>Ishika Rajesh Hedau</t>
  </si>
  <si>
    <t>hedauishika@gmail.com</t>
  </si>
  <si>
    <t>P26700545@student.nicmar.ac.in</t>
  </si>
  <si>
    <t xml:space="preserve">English ,Hindi ,Marathi </t>
  </si>
  <si>
    <t>Travelling ,Badminton ,Dancing</t>
  </si>
  <si>
    <t>Rajesh Hedau</t>
  </si>
  <si>
    <t xml:space="preserve">Retired Deputy Engineer </t>
  </si>
  <si>
    <t>Ranjana Hedau</t>
  </si>
  <si>
    <t xml:space="preserve">PNB - Special Assistant </t>
  </si>
  <si>
    <t>Flat no 305, Janai Balaji Apartment, Chhatrapati nagar, Nagpur.</t>
  </si>
  <si>
    <t xml:space="preserve">Mount Carmel Girls High School </t>
  </si>
  <si>
    <t xml:space="preserve">Jupiter Science Junior College </t>
  </si>
  <si>
    <t xml:space="preserve">Rashtrasant Tukdoji Maharaj Nagpur University </t>
  </si>
  <si>
    <t>Priyadarshini Institute of Architecture and Design Studies</t>
  </si>
  <si>
    <t>2023-Dec</t>
  </si>
  <si>
    <t>Autocad,Revit,Photoshop ,Sketchup,Lumion</t>
  </si>
  <si>
    <t>Primeray Interiors | Architect  | Nagpur, MH | Jul 2025 | Jun 2026 | 0 Years, 11 Months, 13 Days | 4
Neilsoft.pvt.ltd | Junior Architect | Pune, MH | Jul 2023 | Mar 2025 | 1 Years, 8 Months, 24 Days | 3.75</t>
  </si>
  <si>
    <t>Environs Architects | Architect Intern | Pune, MH | Jun 2022 | Oct 2022 | 17 Weeks
Design Edge Architects | Architect Intern | Nagpur, MH | Feb 2022 | Jun 2022 | 17 Weeks</t>
  </si>
  <si>
    <t>Edge Certification 
Master Diploma in Architectural Design
Course on Sketchup Essential</t>
  </si>
  <si>
    <t>P26700546</t>
  </si>
  <si>
    <t>Santhra</t>
  </si>
  <si>
    <t>Kattikoloth</t>
  </si>
  <si>
    <t>Dineshkumar</t>
  </si>
  <si>
    <t>Santhra Kattikoloth Dineshkumar</t>
  </si>
  <si>
    <t>arsanthrakd@gmail.com</t>
  </si>
  <si>
    <t>P26700546@student.nicmar.ac.in</t>
  </si>
  <si>
    <t>04-Jan-2002</t>
  </si>
  <si>
    <t>English, Hindi,Malayalam</t>
  </si>
  <si>
    <t>Painting, Reading,Music</t>
  </si>
  <si>
    <t>Dineshkumar Kattikoloth</t>
  </si>
  <si>
    <t>Beena Dineshkumar</t>
  </si>
  <si>
    <t>Vaderi Kattikoloth House, Keezhchira Road, Chettipadi P.O, Malappuram, Kerala, India</t>
  </si>
  <si>
    <t>Malappuram</t>
  </si>
  <si>
    <t>Vaderi, Kattikoloth House, Chettipadi P.O, Malappuram, Kerala</t>
  </si>
  <si>
    <t>Gulf Indian School</t>
  </si>
  <si>
    <t>MG University</t>
  </si>
  <si>
    <t>SCMS School of Architecture</t>
  </si>
  <si>
    <t>AutoCAD, MS Office, MS Project, Revit, QGIS,Sketchup, Photoshop,Procreate,Indesign</t>
  </si>
  <si>
    <t>Stapati  | Intern Architect | Kochi, Ernakulam, Kerala | Feb 2025 | Jul 2025 | 20 Weeks | Campus Internship</t>
  </si>
  <si>
    <t>Hands on Workshop- BIM Workshop</t>
  </si>
  <si>
    <t>P26700547</t>
  </si>
  <si>
    <t>VAIBHAVA</t>
  </si>
  <si>
    <t>DATTATRAYA</t>
  </si>
  <si>
    <t>WAGHMODE</t>
  </si>
  <si>
    <t>Vaibhava Dattatraya Waghmode</t>
  </si>
  <si>
    <t>vaibhavawaghmode89@gmail.com</t>
  </si>
  <si>
    <t>P26700547@student.nicmar.ac.in</t>
  </si>
  <si>
    <t>16-Nov-2003</t>
  </si>
  <si>
    <t>English, Marathi ,Hindi</t>
  </si>
  <si>
    <t>Reading, Painting ,international cinema, cultural exploration,Fitness &amp; Wellness,Human Behaviour &amp; Psychology</t>
  </si>
  <si>
    <t>DATTATRAYA PANDURANG WAGHMODE</t>
  </si>
  <si>
    <t>SANJEEVANI DATTATRAYA WAGHMODE</t>
  </si>
  <si>
    <t>Government Healthcare Administrative Staff</t>
  </si>
  <si>
    <t>Flat no. 403. 'A' wing, Karan  Paradise, Sahakarnagar, Behind the Bank of Maharashtra, Pimple Gurav, Pune 411061</t>
  </si>
  <si>
    <t xml:space="preserve"> Dr Kalmadi Shamarao High School</t>
  </si>
  <si>
    <t>Board: Maharashtra State Board of Secondary and Higher Secondary Education (MSBSHSE) ,City/State: Pune, Maharashtra</t>
  </si>
  <si>
    <t>Nutan Marathi Vidyalaya ( NMV College)</t>
  </si>
  <si>
    <t>S. B. Patil College of Architecture &amp; Design, Nigdi</t>
  </si>
  <si>
    <t>AutoCAD,SketchUp,Revit,Rhino,Grasshopper,Enscape,V-Ray,Lumion,D5 Render,Adobe Photoshop,Adobe Illustrator,Adobe InDesign,Microsoft Excel</t>
  </si>
  <si>
    <t>A+G Architecture and Project Management | Junior Architect | Thane, Mumbai | Jun 2025 | Sep 2025 | 17 Weeks</t>
  </si>
  <si>
    <t>P26700548</t>
  </si>
  <si>
    <t>Zaman</t>
  </si>
  <si>
    <t>Siddiqui</t>
  </si>
  <si>
    <t>Zaman Siddiqui</t>
  </si>
  <si>
    <t>moin171975@gmail.com</t>
  </si>
  <si>
    <t>P26700548@student.nicmar.ac.in</t>
  </si>
  <si>
    <t>Writing, poetries, music</t>
  </si>
  <si>
    <t>Moinur Rahman Siddiqui</t>
  </si>
  <si>
    <t xml:space="preserve">Ruhi Fatima </t>
  </si>
  <si>
    <t>B 43 GTB Nagar Kareli</t>
  </si>
  <si>
    <t>Boys High School &amp; College</t>
  </si>
  <si>
    <t>ICSE (Boys High School &amp; College Prayagraj)</t>
  </si>
  <si>
    <t>2010-Apr</t>
  </si>
  <si>
    <t>ISC (Boys High School &amp; College Prayagraj)</t>
  </si>
  <si>
    <t>Vellore Institute of Technology (Vellore, Tamil Nadu)</t>
  </si>
  <si>
    <t>AutoCAD, MS Office,MS Project,revit,staad.pro,Plaxis 3D</t>
  </si>
  <si>
    <t>Elegant Infra Developers | Site Intern | Ghaziabad | Dec 2025 | Apr 2026 | 17 Weeks</t>
  </si>
  <si>
    <t>P26700549</t>
  </si>
  <si>
    <t>Kj</t>
  </si>
  <si>
    <t>Abhinandan</t>
  </si>
  <si>
    <t>Kj Abhinandan</t>
  </si>
  <si>
    <t>kjabhinandan12@gmail.com</t>
  </si>
  <si>
    <t>P26700549@student.nicmar.ac.in</t>
  </si>
  <si>
    <t>11-Mar-2000</t>
  </si>
  <si>
    <t>English,Hindi,kannada</t>
  </si>
  <si>
    <t>photography,hiking,travel,film and cinema,cricket</t>
  </si>
  <si>
    <t>JAGADEESHA K.S</t>
  </si>
  <si>
    <t>RETIRED BANKER</t>
  </si>
  <si>
    <t>MANJULA JAGADEESH</t>
  </si>
  <si>
    <t>#1104,Tower-4,Sattva Misty Charm,Holiday Village Road,Thalaghattapura,Bengalore-560109</t>
  </si>
  <si>
    <t>MANDARA JNANADAYINI SCHOOL</t>
  </si>
  <si>
    <t>CBSE,SHIMOGA,KARNATAKA</t>
  </si>
  <si>
    <t>EXPERT PU COLLEGE</t>
  </si>
  <si>
    <t>Pre university education govt of karnataka,Mangalore,Karnataka</t>
  </si>
  <si>
    <t>SJB school of Architecture and planning, Bengaluru,Karnataka</t>
  </si>
  <si>
    <t>AutoCad,MS Office,sketch-up,revit,photoshop</t>
  </si>
  <si>
    <t>DESIGN INSTINCT | JUNIOR ARCHITECT | Ullal,Bengaluru | Jan 2024 | Apr 2024 | 15 Weeks</t>
  </si>
  <si>
    <t>P26700550</t>
  </si>
  <si>
    <t xml:space="preserve">Rahul </t>
  </si>
  <si>
    <t>Aher</t>
  </si>
  <si>
    <t>Rohan Rahul  Aher</t>
  </si>
  <si>
    <t>aherrohan927@gmail.com</t>
  </si>
  <si>
    <t>P26700550@student.nicmar.ac.in</t>
  </si>
  <si>
    <t>29-Dec-2002</t>
  </si>
  <si>
    <t xml:space="preserve">Listening Music,Watching Anime ,Video Editing </t>
  </si>
  <si>
    <t>Rahul Aher</t>
  </si>
  <si>
    <t>Pooja Aher</t>
  </si>
  <si>
    <t>N-34/S1/16/2/2 Kalpatru Appartment Rane Nagar Nashik</t>
  </si>
  <si>
    <t>Adarsh Secondary English Medium School</t>
  </si>
  <si>
    <t xml:space="preserve">HPT &amp; RYK College of Arts, Science </t>
  </si>
  <si>
    <t xml:space="preserve">KK Wagh Institute of Engineering, Education and Research </t>
  </si>
  <si>
    <t>MS Office,AutoCAD ,Revit</t>
  </si>
  <si>
    <t>Anshita Enterprises  | Jr. Civil Engineer  | Nashik | Apr 2024 | Jun 2026 | 2 Years, 2 Months, 27 Days | 2.4</t>
  </si>
  <si>
    <t>P26700551</t>
  </si>
  <si>
    <t>PAWAN</t>
  </si>
  <si>
    <t>SEN</t>
  </si>
  <si>
    <t>Pawan Sen</t>
  </si>
  <si>
    <t>pawanjaat1628@gmail.com</t>
  </si>
  <si>
    <t>P26700551@student.nicmar.ac.in</t>
  </si>
  <si>
    <t>07-Oct-2003</t>
  </si>
  <si>
    <t>Hindi ,english</t>
  </si>
  <si>
    <t>Sports and athletics,travelling for cultural exploration</t>
  </si>
  <si>
    <t>Sanjay Sen</t>
  </si>
  <si>
    <t>Komal Sen</t>
  </si>
  <si>
    <t>D-145, Sabri Marg, Hanuman Nagar, Vaishali Nagar, Jaipur</t>
  </si>
  <si>
    <t xml:space="preserve">TAGORE PUBLIC SCHOOL </t>
  </si>
  <si>
    <t>CENTRAL BOARD OF SECONDARY EDUCATION JAIPUR/RAJASTHAN</t>
  </si>
  <si>
    <t>AMITY UNIVERSITY UTTAR PRADESH</t>
  </si>
  <si>
    <t>AMITY SCHOOL OF ENGINEERING AND TECHNOLOGY</t>
  </si>
  <si>
    <t>AIRPORTS AUTHORITY OF INDIA | TRAINEE ENGINEER | Airports Authority of India, Northern Regional Headquarters, New Delhi | May 2025 | Jul 2025 | 8 Weeks</t>
  </si>
  <si>
    <t>Introduction to Civil Engineering Management
Municipal Solid Waste Management</t>
  </si>
  <si>
    <t>P26700552</t>
  </si>
  <si>
    <t>Radhesham</t>
  </si>
  <si>
    <t>Rajkumar</t>
  </si>
  <si>
    <t>Ghatule</t>
  </si>
  <si>
    <t>Radhesham Rajkumar Ghatule</t>
  </si>
  <si>
    <t>radheshamghatule69@gmail.com</t>
  </si>
  <si>
    <t>P26700552@student.nicmar.ac.in</t>
  </si>
  <si>
    <t>11-Sep-1999</t>
  </si>
  <si>
    <t>Music,swimming,Playing Khokho</t>
  </si>
  <si>
    <t>Rajkumar Jagannath Ghatule</t>
  </si>
  <si>
    <t>Kartiki Rajkumar Ghatule</t>
  </si>
  <si>
    <t>At Post Angar, Tal. Mohol, Dist. Solapur,  Pin. 413214</t>
  </si>
  <si>
    <t>K S B Patil Vidyalaya Angar</t>
  </si>
  <si>
    <t>Maharashtra State Board of Secondary And Higher Secondary Education, Pune</t>
  </si>
  <si>
    <t>Walchand College of Arts and Science, Solapur</t>
  </si>
  <si>
    <t>Maharashtra State Board Of Technical Education</t>
  </si>
  <si>
    <t>Dr. Babasaheb Ambedkar Technical University Loner</t>
  </si>
  <si>
    <t>N K Orchid College, Solapur</t>
  </si>
  <si>
    <t>AutoCAD ,Revit Software,MS Office,MS Excel</t>
  </si>
  <si>
    <t>Progressive Expert Cunsultant Pvt. Ltd. Chh. Sambhaji nagar | Training | Aurangabad | Feb 2024 | Apr 2024 | 12 Weeks
RJG Construction  | Site Supervisor  | Solapur | Aug 2024 | Jun 2026 | 99 Weeks</t>
  </si>
  <si>
    <t>Certificate in Architectural Design</t>
  </si>
  <si>
    <t>P26700553</t>
  </si>
  <si>
    <t>Kristilina</t>
  </si>
  <si>
    <t>Dutta</t>
  </si>
  <si>
    <t>Kristilina Dutta</t>
  </si>
  <si>
    <t>duttakristilina@gmail.com</t>
  </si>
  <si>
    <t>P26700553@student.nicmar.ac.in</t>
  </si>
  <si>
    <t>15-Mar-2002</t>
  </si>
  <si>
    <t>English , Hindi, Assamese</t>
  </si>
  <si>
    <t xml:space="preserve">Painting ,Travelling ,Listening to Music, Classical Dance ,Reading Novels </t>
  </si>
  <si>
    <t>Narayan Chandra Dutta</t>
  </si>
  <si>
    <t>Retired Election Commission Dept. Employee</t>
  </si>
  <si>
    <t>Rekhamoni Dutta</t>
  </si>
  <si>
    <t xml:space="preserve">GNM Staff Nurse </t>
  </si>
  <si>
    <t>D/o Narayan Chandra Dutta, Singha Doullah Road, Near Namghar, Gayan Gaon , Ward no. - 5, Sibsagar, PO:
Sivasagar, DIST: Sibsagar,
Assam - 785640</t>
  </si>
  <si>
    <t>Sivasagar</t>
  </si>
  <si>
    <t>Kendriya Vidyalaya ONGC Sivasagar</t>
  </si>
  <si>
    <t xml:space="preserve">Assam Science and Technology University </t>
  </si>
  <si>
    <t xml:space="preserve">Jorhat Engineering College, Jorhat , Assam </t>
  </si>
  <si>
    <t>AutoCAD, MS OFFICE  ,MS Excel , MS Project</t>
  </si>
  <si>
    <t>KEC INTERNATIONAL LTD. | ENGINEER  | Bangalore &amp; Goa | Aug 2024 | Jul 2026 | 1 Years, 10 Months, 29 Days | 4</t>
  </si>
  <si>
    <t>P.W.(B&amp;NH) Department , Jorhat - Assam  | Summer Internship Trainee | Jorhat , Assam | Jul 2023 | Jul 2023 | 4 Weeks
Assam Engineering College , Guwahati - Assam  | Academic Internship Trainee | Guwahati, Assam | Aug 2022 | Sep 2022 | 3 Weeks
Silver Lining (A Socio-Economic NGO) | Social Internship Trainee | Sibsagar, Assam | Aug 2021 | Aug 2021 | 4 Weeks</t>
  </si>
  <si>
    <t>P26700554</t>
  </si>
  <si>
    <t xml:space="preserve">Aditya </t>
  </si>
  <si>
    <t>Shettar</t>
  </si>
  <si>
    <t>Aditya  Shettar</t>
  </si>
  <si>
    <t>adityashettar21@gmail.com</t>
  </si>
  <si>
    <t>P26700554@student.nicmar.ac.in</t>
  </si>
  <si>
    <t xml:space="preserve">Hindi,english,kannada </t>
  </si>
  <si>
    <t xml:space="preserve">Reading ,Video games,Music ,volunteering,Team sports </t>
  </si>
  <si>
    <t>Prakash Shettar</t>
  </si>
  <si>
    <t>Nisha Prakash Shettar</t>
  </si>
  <si>
    <t>1/3/174/50, Ward 3, Near new anjanneya Temple, Kuvempu Badavane, Jayanagar, Gangavathi</t>
  </si>
  <si>
    <t>Koppal</t>
  </si>
  <si>
    <t xml:space="preserve">Sri Siddhi Vinayaka Residential School   </t>
  </si>
  <si>
    <t xml:space="preserve">Council for the Indian School Certificate Examinations, Kundapura </t>
  </si>
  <si>
    <t xml:space="preserve">MAHESH PU COLLEGE </t>
  </si>
  <si>
    <t xml:space="preserve">Karnataka Board Of The Pre-University Education </t>
  </si>
  <si>
    <t xml:space="preserve">Visveswaraiah Technological University </t>
  </si>
  <si>
    <t xml:space="preserve">R.V. College Of Engineering </t>
  </si>
  <si>
    <t>AutoCAD,Revit,Quantum Geographic Information System</t>
  </si>
  <si>
    <t>Sycone | Planning &amp; Project Controls Trainee | Bangalore  | Aug 2025 | Sep 2025 | 5 Weeks</t>
  </si>
  <si>
    <t>Sustainable Engineering Concepts and Life Cycle Analysis
Basic Fabrication and Service
lndusry based special skill lab-Building Information Modelling(BIM),Revit &amp; Masonry
Bl M and Revit
Plastic Waste Management</t>
  </si>
  <si>
    <t>P26700555</t>
  </si>
  <si>
    <t>Karnawat</t>
  </si>
  <si>
    <t>Devang Sandip Karnawat</t>
  </si>
  <si>
    <t>devangkarnavat9090@gmail.com</t>
  </si>
  <si>
    <t>P26700555@student.nicmar.ac.in</t>
  </si>
  <si>
    <t>Hindi, English, Marathi, Marwadi</t>
  </si>
  <si>
    <t>Music playing sports</t>
  </si>
  <si>
    <t>Sandeep Bhojraj Karnavat</t>
  </si>
  <si>
    <t>Neena Sandeep Karnavat</t>
  </si>
  <si>
    <t xml:space="preserve">3rd floor, flat 9/10, Anand rushi appt opp jain bhavan nashik road nashik -422101 </t>
  </si>
  <si>
    <t>Youthville 2 near Amar Tech Park behind MIS school, Baner, Balewadi Pune</t>
  </si>
  <si>
    <t>Wisdom high International School</t>
  </si>
  <si>
    <t>Nashik Maharashtra</t>
  </si>
  <si>
    <t xml:space="preserve">Diploma in civil engineering </t>
  </si>
  <si>
    <t>Shri bhagubhai mafatlal Polytechnic Mumbai, Maharashtra</t>
  </si>
  <si>
    <t xml:space="preserve">SVKM NMIMS </t>
  </si>
  <si>
    <t>Mukesh Patel School of technology management and engineering, Mumbai</t>
  </si>
  <si>
    <t>AutoCAD,MS office, StaadPro,watergems,Revit</t>
  </si>
  <si>
    <t>Struct-care consultants | Intern | Mumbai | Jan 2026 | Apr 2026 | 15 Weeks
Dosti Group | Intern |  mumbai | Jul 2022 | Nov 2022 | 18 Weeks</t>
  </si>
  <si>
    <t>P26700556</t>
  </si>
  <si>
    <t>Anup</t>
  </si>
  <si>
    <t xml:space="preserve">Ajay </t>
  </si>
  <si>
    <t>Bhaik</t>
  </si>
  <si>
    <t>Anup Ajay  Bhaik</t>
  </si>
  <si>
    <t>P26700556@student.nicmar.ac.in</t>
  </si>
  <si>
    <t>07-Sep-2004</t>
  </si>
  <si>
    <t xml:space="preserve">Hindi,English , marathi </t>
  </si>
  <si>
    <t xml:space="preserve">Writing poetry , singing , travelling ,adventure activities </t>
  </si>
  <si>
    <t xml:space="preserve">Ajay Bhaik </t>
  </si>
  <si>
    <t xml:space="preserve">Nutan Bhaik </t>
  </si>
  <si>
    <t xml:space="preserve">Job at MEDA </t>
  </si>
  <si>
    <t xml:space="preserve">Plot no.46 Mahavishnu nagar narsala , Nagpur </t>
  </si>
  <si>
    <t xml:space="preserve">Shivgouri high school </t>
  </si>
  <si>
    <t xml:space="preserve">Maharashtra state board secondary and higher secondary education </t>
  </si>
  <si>
    <t>Suryodaya College of Engineering and Technology , nagpur</t>
  </si>
  <si>
    <t xml:space="preserve">G.H Raisoni College of engineering, Nagpur </t>
  </si>
  <si>
    <t>Autocad , Revit</t>
  </si>
  <si>
    <t>Om Shivam buildcon pvt Ltd | Intern civil engineer  | Nagpur  | Dec 2025 | May 2026 | 22 Weeks</t>
  </si>
  <si>
    <t>REVIT ARCHITECTURE 
AUTOCAD CIVIL</t>
  </si>
  <si>
    <t>P26700557</t>
  </si>
  <si>
    <t>Nirdesh</t>
  </si>
  <si>
    <t xml:space="preserve">Rajubhai </t>
  </si>
  <si>
    <t>Rathod</t>
  </si>
  <si>
    <t>Nirdesh Rajubhai  Rathod</t>
  </si>
  <si>
    <t>nirdeshrathod86@gmail.com</t>
  </si>
  <si>
    <t>P26700557@student.nicmar.ac.in</t>
  </si>
  <si>
    <t>04-Jul-2001</t>
  </si>
  <si>
    <t>ENGLISH,GUJARATI, HINDI</t>
  </si>
  <si>
    <t xml:space="preserve">READING , MUSIC,PLAYING SPORTS,watching anime </t>
  </si>
  <si>
    <t>Rajubhai Rathod</t>
  </si>
  <si>
    <t xml:space="preserve">BUSINESSMAN </t>
  </si>
  <si>
    <t>Dayaben Rathod</t>
  </si>
  <si>
    <t>1709 rehab building no 4 opp laxmi narayan temple malad east
R .s marg malad east mumbai 400097</t>
  </si>
  <si>
    <t xml:space="preserve">NAVJIVAN VIDHYALAYA HIGH SCHOOL </t>
  </si>
  <si>
    <t xml:space="preserve"> MUMBAI ,MAHARASHTA </t>
  </si>
  <si>
    <t xml:space="preserve">The Bombay surburban grain dealer's junior college of commerce &amp; arts &amp; science </t>
  </si>
  <si>
    <t xml:space="preserve">MUMBAI, MAHARASHTA </t>
  </si>
  <si>
    <t xml:space="preserve">UNIVERSITY OF MUMBAI </t>
  </si>
  <si>
    <t xml:space="preserve">MUMBAI ,MAHARASHTA </t>
  </si>
  <si>
    <t>AUTO CAD, PRIMAVERA,MS OFFICE ,MS PROJECT</t>
  </si>
  <si>
    <t>RUSHI REALTY PVT LTD | JUNIOR ENGINEER  | BORIVALI MUMBAI | Jan 2023 | Aug 2024 | 1 Years, 7 Months, 20 Days | 1.2</t>
  </si>
  <si>
    <t xml:space="preserve">EXTENSION WORK TEAM 
PRESENTATION COMPETITION 
BIM COURSERA </t>
  </si>
  <si>
    <t>P26700558</t>
  </si>
  <si>
    <t>Jogi</t>
  </si>
  <si>
    <t>Atharva Arun Jogi</t>
  </si>
  <si>
    <t>atharvajogi06@gmail.com</t>
  </si>
  <si>
    <t>P26700558@student.nicmar.ac.in</t>
  </si>
  <si>
    <t>English,Marathi,HIndi</t>
  </si>
  <si>
    <t>Workout,Run</t>
  </si>
  <si>
    <t>Arun Jogi</t>
  </si>
  <si>
    <t>Engg. Drawing &amp; Maths Instructor</t>
  </si>
  <si>
    <t>Kalpana Jogi</t>
  </si>
  <si>
    <t>Maruti Rachana CHS C-210 ,Sector-7, Plot No. C/7, New Panvel East 410206</t>
  </si>
  <si>
    <t>St Josephs High School</t>
  </si>
  <si>
    <t xml:space="preserve">Bharti Vidyapeeth Institute of Technology </t>
  </si>
  <si>
    <t xml:space="preserve">Datta Meghe of Engineering, Navi Mumbai </t>
  </si>
  <si>
    <t xml:space="preserve"> MS Project, AutoCAD, MS Office, Engineering Drawing Interpretation, Scheduling</t>
  </si>
  <si>
    <t>CIDCO | Intern | Navi Mumbai  | Dec 2023 | Jan 2024 | 4 Weeks | Campus Internship</t>
  </si>
  <si>
    <t>AutoCAD
MSCIT</t>
  </si>
  <si>
    <t>P26700559</t>
  </si>
  <si>
    <t>ROHIT</t>
  </si>
  <si>
    <t>Rohit Kumar</t>
  </si>
  <si>
    <t>rk8240141@gmail.com</t>
  </si>
  <si>
    <t>P26700559@student.nicmar.ac.in</t>
  </si>
  <si>
    <t>21-Dec-2002</t>
  </si>
  <si>
    <t>ENGLISH,HINDI</t>
  </si>
  <si>
    <t xml:space="preserve">MUSICS,TRAVELING,PLAYING CRICKET </t>
  </si>
  <si>
    <t>SURESH KUMAR</t>
  </si>
  <si>
    <t>RETIRED GOVERNMENT OFFICER</t>
  </si>
  <si>
    <t>RENUKA SINHA</t>
  </si>
  <si>
    <t>KATHAL TOLA, SOHSARAI, NALANDA, BIHAR</t>
  </si>
  <si>
    <t>Nalanda</t>
  </si>
  <si>
    <t>SR ENCLAVE , BADA GHAGRA, RANCHI, JHARKHAND</t>
  </si>
  <si>
    <t xml:space="preserve">Manan vidya </t>
  </si>
  <si>
    <t>CBSE , RANCHI (JHARKHAND)</t>
  </si>
  <si>
    <t>MANAN VIDYA</t>
  </si>
  <si>
    <t>CBSE, RANCHI (JHARKHAND)</t>
  </si>
  <si>
    <t>KIIT , BHUBANESWAR (ODISHA)</t>
  </si>
  <si>
    <t>MS PROJECT,AUTOCAD,REVIT,BIM,SCAN TO BIM ,AUTODESK RECAP PRO,MS EXCEL,ENSCAPE</t>
  </si>
  <si>
    <t>NBCC | CIVIL ENGINEER APPRENTICE | BHUBANESWAR, ODISHA | Mar 2025 | Mar 2026 | 1 Years, 0 Months, 0 Days | 2.16</t>
  </si>
  <si>
    <t>ENGINEERING PROJECT (INDIA) LIMITED | INTERN | ODISHA | Jun 2022 | Jul 2022 | 4 Weeks
NATIONAL HIGHWAYS AUTHORITY OF INDIA | INTERN | Ranchi, Jharkhand | Oct 2023 | Nov 2023 | 4 Weeks
Unique Civil | BIM Intern | ONLINE | Jan 2026 | Jun 2026 | 25 Weeks</t>
  </si>
  <si>
    <t>AUTOCAD
Revit Architechture ,Structure &amp; MEP
Naviswork</t>
  </si>
  <si>
    <t>P26700560</t>
  </si>
  <si>
    <t>Saurabh</t>
  </si>
  <si>
    <t>Kashyap</t>
  </si>
  <si>
    <t>Saurabh Jay Kashyap</t>
  </si>
  <si>
    <t>saurabhkwork0411@gmail.com</t>
  </si>
  <si>
    <t>P26700560@student.nicmar.ac.in</t>
  </si>
  <si>
    <t>Swimming,Reading,Cycling,Photography,Gamming</t>
  </si>
  <si>
    <t>Jay Chandramohan Kashyap</t>
  </si>
  <si>
    <t>Pooja Jay Kashyap</t>
  </si>
  <si>
    <t>Plot No.58,59,  Geeta Nagar, Behind Arya Medical, Zingabai Takli Road, Nagpur</t>
  </si>
  <si>
    <t>Sunrise Convent</t>
  </si>
  <si>
    <t>State Board with Nagpur/Maharashtra</t>
  </si>
  <si>
    <t>Saraswati Junior College</t>
  </si>
  <si>
    <t>State Board with Nagpur/Maharshtra</t>
  </si>
  <si>
    <t>Shri Ramdeobaba College of Engineering and Management</t>
  </si>
  <si>
    <t>AutoCAD,Revit,MS Office,Canva</t>
  </si>
  <si>
    <t>Parmanand &amp; Sons | Accounts &amp; Admin Executive | Nagpur | Jun 2025 | May 2026 | 0 Years, 11 Months, 30 Days | 3</t>
  </si>
  <si>
    <t>R. K. Madhani &amp; Co | Internship Trainee | Amaravati | May 2024 | Jul 2024 | 7 Weeks
Acmegrade | Internship | remote | Feb 2024 | Apr 2024 | 8 Weeks</t>
  </si>
  <si>
    <t>BIM APPLICATIONS
AutoCAD
Comfort in Buildings
Construction project management.
Resource and Waste Management in Buildings
Construction Cost Estimating and Cost Control</t>
  </si>
  <si>
    <t>P26700561</t>
  </si>
  <si>
    <t>Ketan</t>
  </si>
  <si>
    <t>Borse</t>
  </si>
  <si>
    <t>Ketan Rajendra Borse</t>
  </si>
  <si>
    <t>ketanborse20@gmail.com</t>
  </si>
  <si>
    <t>P26700561@student.nicmar.ac.in</t>
  </si>
  <si>
    <t>15-Sep-1998</t>
  </si>
  <si>
    <t>Badminton,Chess,Trading,Investing,Travelling</t>
  </si>
  <si>
    <t>Rajendra Ramkrishna Borse</t>
  </si>
  <si>
    <t>Leena Rajendra Borse</t>
  </si>
  <si>
    <t>B2-203,Sukruti Pinnacle,Nivrutti Nagar,Jalgaon</t>
  </si>
  <si>
    <t>United English School, Chiplun.</t>
  </si>
  <si>
    <t>S.P. College, Pune</t>
  </si>
  <si>
    <t>Diploma in Civil Engineering.</t>
  </si>
  <si>
    <t>G.H.R.I.E.M. 2nd shift Polytechnic, Jalgaon</t>
  </si>
  <si>
    <t>K.B.C. North Maharashtra University, Jalgaon.</t>
  </si>
  <si>
    <t>G.H.Raisoni Institute of Engineering &amp; Management, Jalgaon</t>
  </si>
  <si>
    <t xml:space="preserve">G.H.Raisoni College of Engineering &amp; Management, Jalgaon </t>
  </si>
  <si>
    <t>Master of Business Administration (MBA)</t>
  </si>
  <si>
    <t>Business Analytics</t>
  </si>
  <si>
    <t>MS Project,MS Office,Autocad</t>
  </si>
  <si>
    <t>Simplesphere Technologies | Business Analytics Intern | Online Mode | Feb 2025 | Mar 2025 | 8 Weeks
Sheetal Group | Site Engineer | Jalgaon | Jul 2022 | Dec 2022 | 23 Weeks</t>
  </si>
  <si>
    <t>PG Diploma in Advanced Computing [CDAC]</t>
  </si>
  <si>
    <t>P26700562</t>
  </si>
  <si>
    <t>Nakul</t>
  </si>
  <si>
    <t>Nakul Kishor Wanjari</t>
  </si>
  <si>
    <t>nakulwanjari@gmail.com</t>
  </si>
  <si>
    <t>P26700562@student.nicmar.ac.in</t>
  </si>
  <si>
    <t>Music,Cooking,Travelling</t>
  </si>
  <si>
    <t>Kishor Wanjari</t>
  </si>
  <si>
    <t>Retired Government Servent</t>
  </si>
  <si>
    <t>Anita Wanjari</t>
  </si>
  <si>
    <t xml:space="preserve">Plot No. 34, Dhawad Layout, IUDP Road, Katol </t>
  </si>
  <si>
    <t>Mount Carmel Convent School, Katol</t>
  </si>
  <si>
    <t>G H Raisoni College of Engineering and Management, Nagpur</t>
  </si>
  <si>
    <t>AutoCAD,MS Office,MS Project,Excel</t>
  </si>
  <si>
    <t>PWD Sub-division Saoner, Nagpur | Civil Engineering Intern | Saoner, Nagpur | Jun 2025 | Jul 2025 | 4 Weeks
Samadhan Homes Buildcon Pvt.Ltd. | Site Supervisor | Nagpur | Jul 2022 | Aug 2022 | 4 Weeks
Deepshika Consulting Engineers | PMC Intern | Nagpur | Dec 2025 | May 2026 | 21 Weeks</t>
  </si>
  <si>
    <t>P26700564</t>
  </si>
  <si>
    <t>Shayaan</t>
  </si>
  <si>
    <t>Najmuddin</t>
  </si>
  <si>
    <t>Kazi</t>
  </si>
  <si>
    <t>Shayaan Najmuddin Kazi</t>
  </si>
  <si>
    <t>kazishayaan99@gmail.com</t>
  </si>
  <si>
    <t>P26700564@student.nicmar.ac.in</t>
  </si>
  <si>
    <t xml:space="preserve">English,Hindi, Marathi </t>
  </si>
  <si>
    <t>Reading</t>
  </si>
  <si>
    <t>6979 6575 4677</t>
  </si>
  <si>
    <t>Najmuddin Bashiruddin Kazi</t>
  </si>
  <si>
    <t>Government employee</t>
  </si>
  <si>
    <t>Mehjabeen Najmuddin Kazi</t>
  </si>
  <si>
    <t>BIT block No4, room No 1, Ground floor, Sydhnam compound, ER road</t>
  </si>
  <si>
    <t>Maharashtra State Board of Secondary and Higher Secondary Education, Mumbai, Maharashtra</t>
  </si>
  <si>
    <t xml:space="preserve"> University of Mumbai</t>
  </si>
  <si>
    <t>AutoCAD,MS Office, MS Project, Staad Pro, Sketchup</t>
  </si>
  <si>
    <t>Larsen &amp; Toubro | Intern |  Girgaon Chowpatty, Mumbai  | Jun 2023 | Jul 2023 | 3 Weeks
Saifee Burhani Upliftment Trust(SBUT) | Intern | Bhendi Bazaar, Mumbai, Maharashtra 400003. | Jun 2024 | Jul 2024 | 4 Weeks
shapoorji pallonji engineering &amp; construction | Graduate engineer trainee | Lower Parel, Mumbai Mharsashtra | Jul 2025 | Dec 2025 | 24 Weeks</t>
  </si>
  <si>
    <t>P26700565</t>
  </si>
  <si>
    <t>SWAPNIL</t>
  </si>
  <si>
    <t>Swapnil Kumar Singh</t>
  </si>
  <si>
    <t>SWAPNILWORK2000@GMAIL.COM</t>
  </si>
  <si>
    <t>P26700565@student.nicmar.ac.in</t>
  </si>
  <si>
    <t>29-Dec-2000</t>
  </si>
  <si>
    <t>FOOTBALL, BOXING, SKETCHING</t>
  </si>
  <si>
    <t>SANJEEV KUMAR SINGH</t>
  </si>
  <si>
    <t>DOCTOR</t>
  </si>
  <si>
    <t>NANDITA SINGH</t>
  </si>
  <si>
    <t>B-12 ABHILASHA COLONY, PWD,NADESAR, VARANASI,221002</t>
  </si>
  <si>
    <t>Delhi Public School Varanasi</t>
  </si>
  <si>
    <t>CBSE Board, VARANASI</t>
  </si>
  <si>
    <t>Manipal Institute of Technology, Manipal</t>
  </si>
  <si>
    <t>BHANZU | BDA | Bangalore | Aug 2023 | Dec 2023 | 0 Years, 4 Months, 16 Days | 3.6
Tech Mahindra | Technical associate | NOIDA | Jul 2024 | Oct 2025 | 1 Years, 2 Months, 24 Days | 3.9</t>
  </si>
  <si>
    <t>P26700566</t>
  </si>
  <si>
    <t>Abruk</t>
  </si>
  <si>
    <t>Gauri Rajesh Abruk</t>
  </si>
  <si>
    <t>gauriabruk8429@gmail.com</t>
  </si>
  <si>
    <t>P26700566@student.nicmar.ac.in</t>
  </si>
  <si>
    <t>Hindi,English, marathi</t>
  </si>
  <si>
    <t>painting, sketching,Travelling</t>
  </si>
  <si>
    <t>bussinessman</t>
  </si>
  <si>
    <t>Telecom colony, Akoli road, Amravati</t>
  </si>
  <si>
    <t>Ranpise apartment, mahalunge</t>
  </si>
  <si>
    <t>School of Scholars, Amravati</t>
  </si>
  <si>
    <t>central board of secondary education, Maharashtra</t>
  </si>
  <si>
    <t>Vinayak Vidyamandir, Amravati</t>
  </si>
  <si>
    <t>Smt. Manoramabai Mundle College Of Architecture, Nagpur, Maharashtra</t>
  </si>
  <si>
    <t>Autocad,sketchup,MS project,revit,excel</t>
  </si>
  <si>
    <t>Environs Architects,Pune | Architectural Intern | Pune | Jan 2025 | Apr 2025 | 16 Weeks</t>
  </si>
  <si>
    <t>P26700567</t>
  </si>
  <si>
    <t>Ansuman</t>
  </si>
  <si>
    <t>Behera</t>
  </si>
  <si>
    <t>Ansuman Behera</t>
  </si>
  <si>
    <t>ansumanbehera2004@gmail.com</t>
  </si>
  <si>
    <t>P26700567@student.nicmar.ac.in</t>
  </si>
  <si>
    <t>28-Nov-2004</t>
  </si>
  <si>
    <t>Playing team sports like football or cricket,Volunteering or community service,Playing chess or strategic board games,Student Politics</t>
  </si>
  <si>
    <t>Nirakar Behera</t>
  </si>
  <si>
    <t>Anima Behera</t>
  </si>
  <si>
    <t>QTR N0-E-8, WBP COLONY,PLOT NO-184 BARAMUNDA
Baramunda</t>
  </si>
  <si>
    <t>D.A.V Public School CSPUR</t>
  </si>
  <si>
    <t>CBSE, BHUBANESWAR</t>
  </si>
  <si>
    <t>D.A.V PUBLIC SCHOOL CSSPUR</t>
  </si>
  <si>
    <t>Kalinga Institute of Industrial Technology BHUBANESWAR</t>
  </si>
  <si>
    <t>AutoCAD, MS OFFICE, MS PROJECT,MS EXCEL,BIM</t>
  </si>
  <si>
    <t>M S Infraengineers Private Limited | Vocational Intern | Khordha | May 2024 | Jun 2024 | 4 Weeks
NATIONAL HIGHWAY DIVISION , BHUBANESWAR | Practical Trainee | Bhubaneswar | May 2025 | Jun 2025 | 4 Weeks</t>
  </si>
  <si>
    <t>Deep Excavations, Foundations and Tunnels
Construction Equipment And Techniques
Building Infromation Modeling</t>
  </si>
  <si>
    <t>P26700568</t>
  </si>
  <si>
    <t>AYAN</t>
  </si>
  <si>
    <t>RANASINGHA</t>
  </si>
  <si>
    <t>Ayan Ranasingha</t>
  </si>
  <si>
    <t>ranasinghaayan@gmail.com</t>
  </si>
  <si>
    <t>P26700568@student.nicmar.ac.in</t>
  </si>
  <si>
    <t>Reading, Music,Travelling,Fitness</t>
  </si>
  <si>
    <t>BASUDEB RANASINGHA</t>
  </si>
  <si>
    <t>MATHEMATICS HOME TUTOR</t>
  </si>
  <si>
    <t>SMRITIKANA RANASINGHA</t>
  </si>
  <si>
    <t xml:space="preserve">HOMEMAKER </t>
  </si>
  <si>
    <t>BARISHAL KOLONY PRIMARY SCHOOOL, PASCHIM MIDNAPORE</t>
  </si>
  <si>
    <t xml:space="preserve">MIDNAPORE COLLEGIATE SCHOOL </t>
  </si>
  <si>
    <t>WEST BENGAL  BOARD OF SECONDARY EDUCATION</t>
  </si>
  <si>
    <t>WEST BENGAL COUNCIL OF HIGHER SECONDARY EDUCATION</t>
  </si>
  <si>
    <t xml:space="preserve">MAULANA ABUL KALAM AZAD UNIVERSITY OF TECHNOLOGY </t>
  </si>
  <si>
    <t xml:space="preserve">MEGHNAD SAHA INSTITUTE OF TECHNOLOGY , KOLKATA , WEST BENGAL </t>
  </si>
  <si>
    <t>AUTOCAD, MS EXCEL, MS PROJECT , PRIMAVERA P6 , BIM ,QUANTITY SURVEYING, ESTIMATION &amp; COST CONTROL, PROJECT PLANNING AND SCHEDULING,QUALITY CONTROL,TENDERING &amp; CONTRACTS ,SITE ADMINISTRATION</t>
  </si>
  <si>
    <t>NCC LTD | GRADUATE ENGINEER TRAINEE ( WATER AND ENVIRONMENT DIVISION) | BHUBENESWAR, ODISHA  | Nov 2024 | Jan 2026 | 1 Years, 1 Months, 9 Days | 2.76</t>
  </si>
  <si>
    <t>PUBLIC WORKS DEPARTMENT ( P.W ROADS) | TRAINEE ENGINEER  | WEST BENGAL | Jul 2022 | Aug 2022 | 4 Weeks</t>
  </si>
  <si>
    <t>AUTOCAD
GIS AND REMOTE SENSING 
ENGINEERING WORKSHOP
ROAD SAFETY AWARENESS</t>
  </si>
  <si>
    <t>P26700569</t>
  </si>
  <si>
    <t>Harshada Nandkishor Patil</t>
  </si>
  <si>
    <t>harshadapatil260803@gmail.com</t>
  </si>
  <si>
    <t>P26700569@student.nicmar.ac.in</t>
  </si>
  <si>
    <t xml:space="preserve">Art , Craft ,Travelling,Dancing,Designing ,Cooking  </t>
  </si>
  <si>
    <t>Nandkishor Patil</t>
  </si>
  <si>
    <t>Kalyani Patil</t>
  </si>
  <si>
    <t>Shri Govind Sahanivas , Prasad Colony , Jatharpeth , Akola</t>
  </si>
  <si>
    <t>Bal Shivaji High School</t>
  </si>
  <si>
    <t>Akola, Maharashtra</t>
  </si>
  <si>
    <t xml:space="preserve">Agarkar Junior College </t>
  </si>
  <si>
    <t>Akola , Maharashtra</t>
  </si>
  <si>
    <t>Dr, Baliram Hiray College Of Architecture , Mumbai</t>
  </si>
  <si>
    <t>Autocad, sketchup,photoshop,lumion,enscape,ms project</t>
  </si>
  <si>
    <t>AVVO Architects | Intern  | Andheri West , Mumbai | Apr 2025 | Oct 2025 | 29 Weeks
AVVO Architects | Intern | Mumbai | Nov 2024 | Apr 2025 | 22 Weeks</t>
  </si>
  <si>
    <t>P26700570</t>
  </si>
  <si>
    <t xml:space="preserve">Vishnu </t>
  </si>
  <si>
    <t>Tonde</t>
  </si>
  <si>
    <t>Vishal Vishnu  Tonde</t>
  </si>
  <si>
    <t>tondevishal9@gmail.com</t>
  </si>
  <si>
    <t>P26700570@student.nicmar.ac.in</t>
  </si>
  <si>
    <t>11-Oct-2003</t>
  </si>
  <si>
    <t xml:space="preserve">trekking,athlete, reading, music </t>
  </si>
  <si>
    <t>Vishnu B. Tonde</t>
  </si>
  <si>
    <t>Ratnamala V. Tonde</t>
  </si>
  <si>
    <t>Sonimaha, Chondi Dharur , Beed, Maharashtra 431124</t>
  </si>
  <si>
    <t>Netaji Subhashchandra Highschool, Ambajogai, Beed</t>
  </si>
  <si>
    <t>Sham Higher Secondary/ Junior College, Dahiphal (WAD), TQ Kaij, Beed</t>
  </si>
  <si>
    <t>Dr. Babasaheb Ambedkar Marathwada University, Chhatrapati Sambhajinagar, Maharashtra</t>
  </si>
  <si>
    <t>Government College of Engineering, Chhatrapati Sambhajinagar, Maharashtra</t>
  </si>
  <si>
    <t>MS Projects</t>
  </si>
  <si>
    <t>NCC &amp; JETPL Joint ventures | Intern - Civil | Bajaj Nagar, Chhatrapati sambhaji nagar | Jun 2024 | Jul 2024 | 4 Weeks</t>
  </si>
  <si>
    <t>Udemy- civil course</t>
  </si>
  <si>
    <t>P26700571</t>
  </si>
  <si>
    <t>yadlapalli</t>
  </si>
  <si>
    <t>varshitha</t>
  </si>
  <si>
    <t>Yadlapalli Varshitha</t>
  </si>
  <si>
    <t>vedavarshitha0374@gmail.com</t>
  </si>
  <si>
    <t>P26700571@student.nicmar.ac.in</t>
  </si>
  <si>
    <t>30-Jul-2003</t>
  </si>
  <si>
    <t>english,telugu,tamil,malayalam,hindi</t>
  </si>
  <si>
    <t xml:space="preserve">watching movies, reading </t>
  </si>
  <si>
    <t>yadlapalli nageswara rao</t>
  </si>
  <si>
    <t>yadlapalli madhuri devi</t>
  </si>
  <si>
    <t>2-189-1
main bazar dronadula</t>
  </si>
  <si>
    <t>Guntur</t>
  </si>
  <si>
    <t>2d-1-16 , gowthami nagar 1st lane , koretipadu</t>
  </si>
  <si>
    <t>bhashyam high school</t>
  </si>
  <si>
    <t>board of secondary education,andhra pradesh</t>
  </si>
  <si>
    <t>bhashyam junior college</t>
  </si>
  <si>
    <t>board of intermediate education, andhra pradesh</t>
  </si>
  <si>
    <t xml:space="preserve">amrita vishwa vidyapeetham </t>
  </si>
  <si>
    <t>amrita school of engineering, coimbatore</t>
  </si>
  <si>
    <t>MS Project, MS Office, AutoCad, Revit, Staad Pro</t>
  </si>
  <si>
    <t>L&amp;T EDUTECH  | Internship Trainee | Chennai | Jun 2024 | Jul 2024 | 1 Weeks
L&amp;T EDUTECH | Internship Trainee | Chennai | Jul 2023 | Aug 2023 | 1 Weeks</t>
  </si>
  <si>
    <t>Concreting Techniques and Practices
Safety for Professionals
Building Information Modeling
Deep Excavation and Tunnels
Hydropower Structures
Design of Structural Steel Members</t>
  </si>
  <si>
    <t>P26700572</t>
  </si>
  <si>
    <t>Anand</t>
  </si>
  <si>
    <t>Akshata Anand Kulkarni</t>
  </si>
  <si>
    <t>akshata241003@gmail.com</t>
  </si>
  <si>
    <t>P26700572@student.nicmar.ac.in</t>
  </si>
  <si>
    <t>24-Oct-2003</t>
  </si>
  <si>
    <t>dancing, travelling, Sports ,Music</t>
  </si>
  <si>
    <t>Anand Rajakant Kulkarni</t>
  </si>
  <si>
    <t>Anagha Anand Kulkarni</t>
  </si>
  <si>
    <t>School teacher</t>
  </si>
  <si>
    <t>Sawali, plot no 20 A, gut no 144, beed bypass road, Chhtrapati sambhajinagar
Sawali, plot no 20 A, gut no 144, beed bypass road, Chhtrapati sambhajinagar</t>
  </si>
  <si>
    <t>Millenium Girls hostel, NICMAR University, Balewadi, Pune</t>
  </si>
  <si>
    <t xml:space="preserve">Keeraleeya Samajams New English High school </t>
  </si>
  <si>
    <t xml:space="preserve">Maharashtra State Board of secondary and higher secondary education </t>
  </si>
  <si>
    <t xml:space="preserve">Vivekanand College of Science </t>
  </si>
  <si>
    <t xml:space="preserve">Dr Babasaheb Ambedkar Technological University </t>
  </si>
  <si>
    <t xml:space="preserve">CSMSS Chhatrapati Shahu College of Engineering </t>
  </si>
  <si>
    <t>AutoCad, MS Office</t>
  </si>
  <si>
    <t>The Swan PMS Engineers | Intern | Chhatrapati Sambhajinagar (Aurangabad) | Jul 2025 | Aug 2025 | 5 Weeks
Public Works Bridge Design Division, Chhatrapati Sambhajinagar | Intern | Chhatrapati Sambhajinagar (Aurangabad) | Feb 2026 | May 2026 | 14 Weeks</t>
  </si>
  <si>
    <t>Introduction to Civil Engineering Profession(NPTEl)
Expansive Soil (NPTEL)</t>
  </si>
  <si>
    <t>P26700573</t>
  </si>
  <si>
    <t>Duggisetty Gowtham Anil</t>
  </si>
  <si>
    <t>Duggisetty Gowtham Anil Kumar</t>
  </si>
  <si>
    <t>gowthamduggisetty@gmail.com</t>
  </si>
  <si>
    <t>P26700573@student.nicmar.ac.in</t>
  </si>
  <si>
    <t>08-Oct-2000</t>
  </si>
  <si>
    <t>Reading,Music,Movies</t>
  </si>
  <si>
    <t>Duggisetty Ramesh Babu</t>
  </si>
  <si>
    <t>Duggisetty Lakshmi</t>
  </si>
  <si>
    <t>4-2-101, usmanshaheb pet</t>
  </si>
  <si>
    <t>MODERN ENG MEDIUM H S NELLORE</t>
  </si>
  <si>
    <t>Board of Secondary Education Andhra Pradesh</t>
  </si>
  <si>
    <t>Board of Intermediate Eductaion Andhra Pradesh</t>
  </si>
  <si>
    <t>Jawaharlal Nehru Technological University Anantapur</t>
  </si>
  <si>
    <t>Narayana Engineering College, Nellore</t>
  </si>
  <si>
    <t>Ms Office,Autocad,Revit,Sketchup,Python</t>
  </si>
  <si>
    <t>Balaji Constructions | Civil Engineering Intern | Nellore | Aug 2022 | Sep 2022 | 3 Weeks</t>
  </si>
  <si>
    <t>P26700574</t>
  </si>
  <si>
    <t xml:space="preserve">Anushka </t>
  </si>
  <si>
    <t xml:space="preserve">Rajendra </t>
  </si>
  <si>
    <t xml:space="preserve">Pelagade </t>
  </si>
  <si>
    <t xml:space="preserve">Anushka  Rajendra  Pelagade </t>
  </si>
  <si>
    <t>anushkapelagade1612@gmail.com</t>
  </si>
  <si>
    <t>P26700574@student.nicmar.ac.in</t>
  </si>
  <si>
    <t>16-Dec-2001</t>
  </si>
  <si>
    <t xml:space="preserve">Dancing ,Travelling ,Listening to Music </t>
  </si>
  <si>
    <t xml:space="preserve">Seema </t>
  </si>
  <si>
    <t xml:space="preserve">56,New Ganesh Colony Amravati </t>
  </si>
  <si>
    <t xml:space="preserve">Honeywell ladies pg service ,Lane5, Balewadi High St,  </t>
  </si>
  <si>
    <t xml:space="preserve">Shri Samarth High School </t>
  </si>
  <si>
    <t>Maharashtra State Board Of Secondary and Higher Secondary Education ,Amravati</t>
  </si>
  <si>
    <t xml:space="preserve">Government Polytechnic Amravati </t>
  </si>
  <si>
    <t xml:space="preserve">SGBAU University </t>
  </si>
  <si>
    <t xml:space="preserve">Prof.Ram Meghe College of Engineering &amp; Management Badnera , Amravati /Maharashtra </t>
  </si>
  <si>
    <t>AutoCAD,Revit,Twinmotion,Navisworks ,BIM 360,ACC</t>
  </si>
  <si>
    <t xml:space="preserve">Design Genesis  | BIM Modeler | Pune  | Feb 2025 | Mar 2026 | 1 Years, 1 Months, 7 Days | 2.04 </t>
  </si>
  <si>
    <t>MUNICIPAL CORPORATION AMRAVATI | Geotag Surveyor and Trainee Engineer | Amravati  | Jul 2022 | Aug 2022 | 4 Weeks
 Balaji Structural Consultancy | AutoCAD Drafter(Intern) | Amravati  | Aug 2021 | Sep 2021 | 6 Weeks</t>
  </si>
  <si>
    <t xml:space="preserve">AutoCAD (2D+3D)
Master Diploma Course in BIM Techniques using Revit Plateform </t>
  </si>
  <si>
    <t>P26700575</t>
  </si>
  <si>
    <t xml:space="preserve">Prajwal </t>
  </si>
  <si>
    <t xml:space="preserve">Balaso </t>
  </si>
  <si>
    <t>Vhanabatte</t>
  </si>
  <si>
    <t>Prajwal  Balaso  Vhanabatte</t>
  </si>
  <si>
    <t>prajwal4805@gmail.com</t>
  </si>
  <si>
    <t>P26700575@student.nicmar.ac.in</t>
  </si>
  <si>
    <t>14-Feb-2002</t>
  </si>
  <si>
    <t>Reading,singing,plying cricket ,Playing football,Tracking,Bike riding,farming</t>
  </si>
  <si>
    <t>Balaso</t>
  </si>
  <si>
    <t>Atp. Kapashi , TAl - Kagal , Dist- Kolhapur 416 218</t>
  </si>
  <si>
    <t>Nyaymurti Ranade Vidyalay, Kapashi Senapati</t>
  </si>
  <si>
    <t>Ichalkaranji high school and Jr collage DKTE</t>
  </si>
  <si>
    <t>Vishwakarma Institute of information technology , Pune</t>
  </si>
  <si>
    <t>AutoCAD, MS Office, MS Project,Quantity surveying</t>
  </si>
  <si>
    <t>Ctrls Data Center Ltd. (Schnabel dc consultants) | Project Engineer | Navi Mumbai | Jul 2024 | Jun 2026 | 1 Years, 11 Months, 19 Days | 5.76</t>
  </si>
  <si>
    <t>P26700576</t>
  </si>
  <si>
    <t xml:space="preserve">Suyog </t>
  </si>
  <si>
    <t xml:space="preserve">Lawhale </t>
  </si>
  <si>
    <t xml:space="preserve">Suyog  Sunil  Lawhale </t>
  </si>
  <si>
    <t>suyog.s.lawhale@gmail.com</t>
  </si>
  <si>
    <t>P26700576@student.nicmar.ac.in</t>
  </si>
  <si>
    <t>10-May-2004</t>
  </si>
  <si>
    <t>Music</t>
  </si>
  <si>
    <t>Sunil Lawhale</t>
  </si>
  <si>
    <t>M.Com</t>
  </si>
  <si>
    <t xml:space="preserve">Nanda Lawhale </t>
  </si>
  <si>
    <t>MA B.ed</t>
  </si>
  <si>
    <t xml:space="preserve">Abhinav Adarsh Marathi HighSchool </t>
  </si>
  <si>
    <t>Bitcoin College</t>
  </si>
  <si>
    <t xml:space="preserve">K.K. Wagh Polytechnic College </t>
  </si>
  <si>
    <t xml:space="preserve">K.K. Wagh Institute of Engineering Education and Research,Nashik </t>
  </si>
  <si>
    <t>Civil &amp; Structural Engineering</t>
  </si>
  <si>
    <t>AutoCAD, MS Office, Staad Pro</t>
  </si>
  <si>
    <t>Hiray-Jagtap Associates  | Quantity Estimator; Execution; Sales | Nashik | Jan 2026 | Feb 2026 | 8 Weeks | Campus Internship
AC Jain | Quantity Estimator; Execution  | Nashik | Mar 2026 | Apr 2026 | 8 Weeks | Campus Internship</t>
  </si>
  <si>
    <t>P26700577</t>
  </si>
  <si>
    <t>P26700577@student.nicmar.ac.in</t>
  </si>
  <si>
    <t>P26700578</t>
  </si>
  <si>
    <t>HITENKUMAR</t>
  </si>
  <si>
    <t>ROHITKUMAR</t>
  </si>
  <si>
    <t>MANGELA</t>
  </si>
  <si>
    <t>Hitenkumar Rohitkumar Mangela</t>
  </si>
  <si>
    <t>mangelahiten@gmail.com</t>
  </si>
  <si>
    <t>P26700578@student.nicmar.ac.in</t>
  </si>
  <si>
    <t>27-Aug-2000</t>
  </si>
  <si>
    <t>Hindi, English,Gujarati,Mangeli</t>
  </si>
  <si>
    <t>Playing Football and Cricket</t>
  </si>
  <si>
    <t>ROHITKUMAR NARANBHAI MANGELA</t>
  </si>
  <si>
    <t xml:space="preserve">PUSHPABEN </t>
  </si>
  <si>
    <t>A/542 Rohit Colony, Udwadagam, TAL- Pardi Dist- Valsad 396180 Gujarat</t>
  </si>
  <si>
    <t>COAST GUARD PUBLIC SCHOOL DAMAN</t>
  </si>
  <si>
    <t>DAMAN</t>
  </si>
  <si>
    <t>SARDAR VALLABHBHAI NATIONAL INSTITUTE OF TECHNOLOGY SURAT</t>
  </si>
  <si>
    <t>AutoCAD,MS Office,MS Project,primavera,SAP,mysql,Java,DevC++</t>
  </si>
  <si>
    <t>KEC INTERNATIONAL LTD | Senior Engineer | Bargarh Odisha | Aug 2023 | May 2026 | 2 Years, 9 Months, 13 Days | 7.52</t>
  </si>
  <si>
    <t>BL INFRA PROJECTS PVT. LTD. | INTERN | SURAT | May 2022 | Jul 2022 | 6 Weeks</t>
  </si>
  <si>
    <t>PRIMAVERA P6 &amp; PROJECT PLANNING
MS PROJECT
AUTOCAD</t>
  </si>
  <si>
    <t>P26700579</t>
  </si>
  <si>
    <t>SIVABALAN</t>
  </si>
  <si>
    <t>Sivabalan S</t>
  </si>
  <si>
    <t>sivabalans3939@gmail.com</t>
  </si>
  <si>
    <t>P26700579@student.nicmar.ac.in</t>
  </si>
  <si>
    <t>18-Jul-2005</t>
  </si>
  <si>
    <t>Travelling,Video Editing ,Listen to Music</t>
  </si>
  <si>
    <t>SENTHILKUMAR</t>
  </si>
  <si>
    <t>VANITHA</t>
  </si>
  <si>
    <t>3/137,south car street,
Thiruvadanai,Ramanathapuram,Tamil Nadu,623407</t>
  </si>
  <si>
    <t>Ramanathapuram</t>
  </si>
  <si>
    <t>RAJAN MATRICULATION SCHOOL</t>
  </si>
  <si>
    <t>STATE BOARD OF SCHOOL EXAMINATION,TAMILNADU</t>
  </si>
  <si>
    <t>INFANT JESUS MATRICULATION SCHOOL</t>
  </si>
  <si>
    <t>STATE BOARD OF EXAMINATION,TAMILNADU</t>
  </si>
  <si>
    <t>THIAGARAJAR COLLEGE OF ENGINEERING,MADURAI</t>
  </si>
  <si>
    <t>AutoCAD,MS office,MS Project,Primavera,STAAD Pro</t>
  </si>
  <si>
    <t>PWD | INTERNSHIP TRAINEE | MADURAI,TAMIL NADU | May 2024 | Jun 2024 | 3 Weeks
THIAGARAJAR COLLEGE | Internship Trainee  | Madurai,Tamil Nadu | Nov 2024 | Dec 2024 | 1 Weeks</t>
  </si>
  <si>
    <t>P26700580</t>
  </si>
  <si>
    <t>Adil Baig</t>
  </si>
  <si>
    <t>Anis Baig</t>
  </si>
  <si>
    <t>Mirza</t>
  </si>
  <si>
    <t>Adil Baig Anis Baig Mirza</t>
  </si>
  <si>
    <t>mirzaaa1605@gmail.com</t>
  </si>
  <si>
    <t>P26700580@student.nicmar.ac.in</t>
  </si>
  <si>
    <t>English,Urdu,Hindi,Marathi</t>
  </si>
  <si>
    <t>Travelling,Volunteering,Gaming,Photography</t>
  </si>
  <si>
    <t>Mirza Anis Baig</t>
  </si>
  <si>
    <t>Mirza Shabnoor Begum</t>
  </si>
  <si>
    <t>Plot No.07,Bhagat Sing Nagar, Garkheda Parisar, Aurangabad.</t>
  </si>
  <si>
    <t>Dr. Desarda Public School</t>
  </si>
  <si>
    <t>Maharashtra State Board Of Secondary and Higher Secondary Education, Aurangabad</t>
  </si>
  <si>
    <t>Sir Sayyed Junior College</t>
  </si>
  <si>
    <t>Shri Guru Gobind Singhji Institute of Engineering and Technology, Nanded</t>
  </si>
  <si>
    <t>AutoCAD,MS Office,STAAD CE,ETABS,Canva,MS Project,ArcGIS</t>
  </si>
  <si>
    <t>Fortress Infracon Limited | Building Project Intern | Thane, Mumbai | Jan 2025 | Apr 2025 | 12 Weeks | Campus Internship</t>
  </si>
  <si>
    <t>Training Programme on AutoCAD
Short Term Training Programme on STAAD CE
Short Term Training Programme on ETABS
CESA President Certificate</t>
  </si>
  <si>
    <t>P26700581</t>
  </si>
  <si>
    <t>Vaishnavi</t>
  </si>
  <si>
    <t>Ananta</t>
  </si>
  <si>
    <t>Vaishnavi Ananta Gaikwad</t>
  </si>
  <si>
    <t>vaishnavig098@gmail.com</t>
  </si>
  <si>
    <t>P26700581@student.nicmar.ac.in</t>
  </si>
  <si>
    <t xml:space="preserve">Ananta </t>
  </si>
  <si>
    <t>Dhanashri</t>
  </si>
  <si>
    <t>Ukkadgaon Jagir TQ Palam Dic Parbhani</t>
  </si>
  <si>
    <t>Vimlabai Deshmukh Girls School</t>
  </si>
  <si>
    <t>Ahmadpur Dis Latur Maharastra</t>
  </si>
  <si>
    <t>Mahatma Gandhi Mahavidyalaya Ahmadpur</t>
  </si>
  <si>
    <t>Savitribai Phule Pune university</t>
  </si>
  <si>
    <t>D.Y. Patil College of Engineering</t>
  </si>
  <si>
    <t>AutoCAD MS Office,MD Excel</t>
  </si>
  <si>
    <t>VIKAS BHATEWARA VENTURE | PURCHASE EXCUTIVE | Deccan Pune | Dec 2024 | Jul 2026 | 1 Years, 6 Months, 14 Days | 2.4
Anante Design | Purchase Trainee | Viman Nagr Pune | May 2024 | Dec 2024 | 0 Years, 7 Months, 0 Days | 3.4</t>
  </si>
  <si>
    <t>Shrin construction | site intern | parbhani | Feb 2023 | Mar 2023 | 4 Weeks</t>
  </si>
  <si>
    <t>Autocad
Excel
Volunteer
Programming Language</t>
  </si>
  <si>
    <t>P26700582</t>
  </si>
  <si>
    <t>Devraj</t>
  </si>
  <si>
    <t xml:space="preserve">Sanjay </t>
  </si>
  <si>
    <t>Navale</t>
  </si>
  <si>
    <t>Devraj Sanjay  Navale</t>
  </si>
  <si>
    <t>P26700582@student.nicmar.ac.in</t>
  </si>
  <si>
    <t>Cricket, swimming, music</t>
  </si>
  <si>
    <t>Sanjay Bhaskar Navale</t>
  </si>
  <si>
    <t xml:space="preserve">Jyoti Sanjay Navale </t>
  </si>
  <si>
    <t>Matoshree bungalow, Vithal nagar, behind shramik mangal karalay, akole bypass, Sangamner-422605</t>
  </si>
  <si>
    <t>Council for the Indian School Certificate Examinations (CISCE), Nashik</t>
  </si>
  <si>
    <t xml:space="preserve">Shramik Junior College </t>
  </si>
  <si>
    <t>maharashtra state board of secondary and higher secondary education, pune</t>
  </si>
  <si>
    <t>PCET'S PCCOE, pune</t>
  </si>
  <si>
    <t>Basics of AutoCAD, MS Office , MS project</t>
  </si>
  <si>
    <t>Mumbai metro rail corportaion limited  | Intern trainee | Mumbai central  | May 2025 | Jun 2025 | 4 Weeks</t>
  </si>
  <si>
    <t>P26700583</t>
  </si>
  <si>
    <t xml:space="preserve">Mayur </t>
  </si>
  <si>
    <t>Khode</t>
  </si>
  <si>
    <t>Mayur  Khode Khode</t>
  </si>
  <si>
    <t>P26700583@student.nicmar.ac.in</t>
  </si>
  <si>
    <t>11-Jul-2001</t>
  </si>
  <si>
    <t>marathi,English,hindi</t>
  </si>
  <si>
    <t>sketching,drawing</t>
  </si>
  <si>
    <t>Vishnukant</t>
  </si>
  <si>
    <t>Sarika</t>
  </si>
  <si>
    <t>Sant tukdiji ward, hinganghat wardha-442301</t>
  </si>
  <si>
    <t xml:space="preserve">Bharat Vidhyalay Hinganghat </t>
  </si>
  <si>
    <t>Nagpur Divisional Board</t>
  </si>
  <si>
    <t>R. S. Bidkar Arts, Com. &amp; Science junior College Hinganghat</t>
  </si>
  <si>
    <t xml:space="preserve">Agnihotri School of technology Wardha </t>
  </si>
  <si>
    <t>Bapurao Deshmukh College of Engineering Sevagram, Wardha</t>
  </si>
  <si>
    <t>Auto CAD - Good working Knowledge of 2D drafting.,MS Word-Good working Knowledge of Documention</t>
  </si>
  <si>
    <t>Core Project Engineers and Consultant Pvt. ltd. | Surveyor | Pan Maharashtra | Jun 2024 | Jan 2025 | 0 Years, 7 Months, 0 Days | 2.75
New Consolidated Construction Co. Ltd. | Trainee Engineer Execution  | mumbai | Feb 2025 | May 2026 | 1 Years, 3 Months, 16 Days | 3.48</t>
  </si>
  <si>
    <t>Ar.Kaustubh B. Nimbarte | Trainee Engineer  | Nagpur | Jul 2022 | Aug 2022 | 2 Weeks
Public Work Sub- Division Hinganghat | Trainee Engineer  | Nagpur | Aug 2023 | Sep 2023 | 4 Weeks</t>
  </si>
  <si>
    <t>P26700584</t>
  </si>
  <si>
    <t>Hana</t>
  </si>
  <si>
    <t>Hana P S</t>
  </si>
  <si>
    <t>P26700584@student.nicmar.ac.in</t>
  </si>
  <si>
    <t>27-Apr-2002</t>
  </si>
  <si>
    <t>Painting,Reading,Gardening</t>
  </si>
  <si>
    <t>Sabu P M</t>
  </si>
  <si>
    <t>Dr Hazeena K A</t>
  </si>
  <si>
    <t>Padayathukudiyil House South Vellarapilly P O</t>
  </si>
  <si>
    <t>AL AMEEN PUBLIC SCHOOL SREEMOOLANAGARAM</t>
  </si>
  <si>
    <t>Central Board of Secondary Education Kerala</t>
  </si>
  <si>
    <t xml:space="preserve"> APJ Abdul Kalam Technological University</t>
  </si>
  <si>
    <t>FEDERAL INSTITUTE OF SCIENCE AND TECHNOLOGY MOOKKANNOOR KERELA</t>
  </si>
  <si>
    <t>Autocad,ETABS,STAAD,SAFE,PRIMAVERA,MSPROJECT,MS EXCEL,MSPOWERPOINT,REVIT,SKETCHUP</t>
  </si>
  <si>
    <t>Triangle Design &amp; Build | Jr.Structural Engineer | Edapilly Kerala | Jan 2025 | Jul 2025 | 0 Years, 6 Months, 11 Days | 1.2
Crystal Hypermarket Kalady | Inventory controller | Kalady Kerala  | Aug 2025 | Jun 2026 | 0 Years, 10 Months, 18 Days | 1.44</t>
  </si>
  <si>
    <t>Techmaghi | Jr.Structural Engineer | Kalamassery | Aug 2024 | Dec 2024 | 21 Weeks
Skyline builders | Site engineer | Kakkanad | May 2023 | May 2023 | 1 Weeks</t>
  </si>
  <si>
    <t>Waterproofing and Insulation
Eco Friendly Home Construction Technology
Powerful Communication</t>
  </si>
  <si>
    <t>P26700585</t>
  </si>
  <si>
    <t>Ishaan</t>
  </si>
  <si>
    <t>Ishaan Mohamed</t>
  </si>
  <si>
    <t>P26700585@student.nicmar.ac.in</t>
  </si>
  <si>
    <t>23-Jul-2004</t>
  </si>
  <si>
    <t>English, malayalam,hindi</t>
  </si>
  <si>
    <t>Football,music</t>
  </si>
  <si>
    <t>RIJU JALAL</t>
  </si>
  <si>
    <t>Software Developer</t>
  </si>
  <si>
    <t xml:space="preserve">RAMLA RIJU </t>
  </si>
  <si>
    <t>Aykkara House, Cheruvaloor, Thrissur, Kerala, 680308</t>
  </si>
  <si>
    <t>INDIAN SCHOOL AL GHUBRA</t>
  </si>
  <si>
    <t>CENTRAL BOARD OF SECONDARY EDUCATION, MUSCAT</t>
  </si>
  <si>
    <t>VELLORE INSTITUTE OF TECHNOLOGY, VELLORE</t>
  </si>
  <si>
    <t>AutoCAD, MS project, Microsoft Excel, Revit, StaadPro</t>
  </si>
  <si>
    <t>MFAR Constructions Private Limited | Quantity Surveying &amp; Contract Management Intern | Bangalore | Jan 2026 | May 2026 | 20 Weeks
Engineering Innovation Design &amp; Consulting L.L.C. (EIDC) | Civil Engineering Intern | Muscat, Oman | May 2025 | Jun 2025 | 4 Weeks</t>
  </si>
  <si>
    <t>PROMPT ENGINEERING
STAADPro</t>
  </si>
  <si>
    <t>P26700586</t>
  </si>
  <si>
    <t>Sharad</t>
  </si>
  <si>
    <t>Choudhari</t>
  </si>
  <si>
    <t>Sharad Prakash Choudhari</t>
  </si>
  <si>
    <t>choudharisharadpc@gmail.com</t>
  </si>
  <si>
    <t>P26700586@student.nicmar.ac.in</t>
  </si>
  <si>
    <t>Singing,football,badminton</t>
  </si>
  <si>
    <t>Prakash N Choudhari</t>
  </si>
  <si>
    <t>Annapurna P Choudhari</t>
  </si>
  <si>
    <t>Station back road, shikarkhane area, behind BKT trabsport, Choudhari Nivas, Vijayapura, 586104.</t>
  </si>
  <si>
    <t>ACT- Sharada Public School Vijayapura</t>
  </si>
  <si>
    <t>CBSE Karnataka</t>
  </si>
  <si>
    <t>Sri Kumars Mahesh PU College, Vijayapura</t>
  </si>
  <si>
    <t>Visvesvaraya Technological University (VTU),Belgavi</t>
  </si>
  <si>
    <t>BLDEA's V P Dr PG Halakatti College of Engineering &amp; Technology,Vijaypura</t>
  </si>
  <si>
    <t>AutoCAD,MS project</t>
  </si>
  <si>
    <t>P26700587</t>
  </si>
  <si>
    <t>sanjay</t>
  </si>
  <si>
    <t>gupta</t>
  </si>
  <si>
    <t>Sanjay Kumar Gupta</t>
  </si>
  <si>
    <t>sanjukg123@gmail.com</t>
  </si>
  <si>
    <t>P26700587@student.nicmar.ac.in</t>
  </si>
  <si>
    <t>05-Oct-1999</t>
  </si>
  <si>
    <t>music,badminton,origami</t>
  </si>
  <si>
    <t>kailash nath gupta</t>
  </si>
  <si>
    <t>mainawati</t>
  </si>
  <si>
    <t>D-62 , parsvnath city, faizabad road</t>
  </si>
  <si>
    <t>Lucknow</t>
  </si>
  <si>
    <t xml:space="preserve">    St. Joseph School, Shaktinagar(U.P.)</t>
  </si>
  <si>
    <t>CBSE,Delhi</t>
  </si>
  <si>
    <t xml:space="preserve"> Dr. A.P.J. Abdul Kalam Technical University</t>
  </si>
  <si>
    <t xml:space="preserve"> Shri Ramswaroop Memorial Group of  Professional Colleges,Lucknow </t>
  </si>
  <si>
    <t>CHRYSO SAINT-GOBAIN |  Senior Officer Technical Services   | Surat | Oct 2021 | Jun 2023 | 1 Years, 8 Months, 12 Days | 3.64
 Prism Johnson Limited | Senior Executive - Technical Service  | Lucknow | Aug 2023 | Jun 2026 | 2 Years, 10 Months, 29 Days | 7.17</t>
  </si>
  <si>
    <t>U.P. State Construction and Infrastructure Development Corporation Limited | Civil Engineering Intern | Lucknow,UP | Jun 2019 | Jul 2019 | 4 Weeks
Public Works Department (PWD),Lucknow | Civil Engineering Intern | Lucknow,UP | Jun 2020 | Jul 2020 | 3 Weeks</t>
  </si>
  <si>
    <t>AUTO CAD</t>
  </si>
  <si>
    <t>P26700588</t>
  </si>
  <si>
    <t>Vishwa</t>
  </si>
  <si>
    <t>Vishwa Vijay Nikam</t>
  </si>
  <si>
    <t>vishwanikam28@gmail.com</t>
  </si>
  <si>
    <t>P26700588@student.nicmar.ac.in</t>
  </si>
  <si>
    <t>28-Jan-2001</t>
  </si>
  <si>
    <t xml:space="preserve">Cooking,Music,Trying new food spots </t>
  </si>
  <si>
    <t>Vijay Tukaram Nikam</t>
  </si>
  <si>
    <t>Dharati Vijay Nikam</t>
  </si>
  <si>
    <t>E4/3 Prem Park Masulkar Colony, Pimpri, Pune-18</t>
  </si>
  <si>
    <t>ICSE-Pune, Maharashtra</t>
  </si>
  <si>
    <t>MIT Polytechnic Kothrud, Pune, Maharashtra</t>
  </si>
  <si>
    <t>D.Y. Patil College of Engineering, Pune, Maharashtra</t>
  </si>
  <si>
    <t>Shree Ganesh Construction-Vishwa Vijay Nikam | Subcontractor | Pune | Jun 2023 | Nov 2024 | 1 Years, 4 Months, 15 Days | 4.5
Pave-Tech Consulting Engineering Services Pvt. Ltd | Junior Engineer | Pimpri Chinchwad | Feb 2025 | Jun 2026 | 1 Years, 4 Months, 12 Days | 3</t>
  </si>
  <si>
    <t>Maharashtra Metro Rail Corporation Limited | Intern | Pune | Feb 2023 | Feb 2023 | 3 Weeks</t>
  </si>
  <si>
    <t>Basic Typing Certificate
MS-CIT</t>
  </si>
  <si>
    <t>P26700589</t>
  </si>
  <si>
    <t>Amal</t>
  </si>
  <si>
    <t>Kabiraj</t>
  </si>
  <si>
    <t>Suraj Amal Kabiraj</t>
  </si>
  <si>
    <t>kabiraj1803@gmail.com</t>
  </si>
  <si>
    <t>P26700589@student.nicmar.ac.in</t>
  </si>
  <si>
    <t>18-Mar-2003</t>
  </si>
  <si>
    <t>English,Hindi,Marathi,Bengali</t>
  </si>
  <si>
    <t>Playing Cricket, Exercise &amp; Fitness,Documentaries</t>
  </si>
  <si>
    <t>Amal Kabiraj</t>
  </si>
  <si>
    <t>Sunita Kabiraj</t>
  </si>
  <si>
    <t>Azad Nagar, Manpada</t>
  </si>
  <si>
    <t>Shrimati Gujana English high School</t>
  </si>
  <si>
    <t>Rao Junior College of science</t>
  </si>
  <si>
    <t>Sardar Patel College of Engineering , Mumbai</t>
  </si>
  <si>
    <t>ETABS,AutoCAD,Excel,Revit</t>
  </si>
  <si>
    <t>Talib And Shamsi Construction Pvt Ltd  | Junior Engineer | Thane | Jan 2026 | Apr 2026 | 16 Weeks
Rithwik Construction | Junior Engineer | Thane | Jun 2025 | Jul 2025 | 4 Weeks</t>
  </si>
  <si>
    <t>Procore Certification: Project Manager (Project Management)
Principles of construction management</t>
  </si>
  <si>
    <t>P26700590</t>
  </si>
  <si>
    <t>Ahamed</t>
  </si>
  <si>
    <t>Sahil Ahamed</t>
  </si>
  <si>
    <t>sahil.adm410@gmail.com</t>
  </si>
  <si>
    <t>P26700590@student.nicmar.ac.in</t>
  </si>
  <si>
    <t xml:space="preserve"> Football, Music, Reading,Dance</t>
  </si>
  <si>
    <t>Sajid Ahamed</t>
  </si>
  <si>
    <t>Vaseena A</t>
  </si>
  <si>
    <t>MINAH, TC.30/1297, Naalumukku-Vanchiyoor Road, GGRA HS-12, Pettah, Trivandrum.</t>
  </si>
  <si>
    <t>Christ Nagar Higher Secondary School, Thiruvananthapuram, Kerala</t>
  </si>
  <si>
    <t>Indian Certificate of Secondary Education (ICSE)</t>
  </si>
  <si>
    <t xml:space="preserve">Indian School Certificate (ISC) </t>
  </si>
  <si>
    <t>College of Engineering Trivandrum (CET)</t>
  </si>
  <si>
    <t>Autocad, MS Office, Photoshop, Premier Pro</t>
  </si>
  <si>
    <t>Aroma International Building Contracting India PVT LTD | Site Engineer | Thiruvananthapuram | Apr 2024 | Jun 2026 | 2 Years, 2 Months, 19 Days | 1.8</t>
  </si>
  <si>
    <t>Claude AI for Project Management
Al Tools &amp; Claude Workshop</t>
  </si>
  <si>
    <t>P26700591</t>
  </si>
  <si>
    <t xml:space="preserve">Parth </t>
  </si>
  <si>
    <t>Parth  Ketan Oza</t>
  </si>
  <si>
    <t>ozaparth13@gmail.com</t>
  </si>
  <si>
    <t>P26700591@student.nicmar.ac.in</t>
  </si>
  <si>
    <t>13-Aug-2002</t>
  </si>
  <si>
    <t>Hindi,English,Gujrati,Marwadi,Marathi</t>
  </si>
  <si>
    <t>Movies, Badminton and carrom</t>
  </si>
  <si>
    <t>Bhumika</t>
  </si>
  <si>
    <t>B/401, pruthvi enclave-2, Siddharth nagar, behind Broadway mall , near ganapti mandir, near Western Express highway, borivali east, mumbai-400 066</t>
  </si>
  <si>
    <t>Thakur Vidhya Mandir High School</t>
  </si>
  <si>
    <t>SSC Mumbai/Maharastra</t>
  </si>
  <si>
    <t>Diploma In Civil Engineer</t>
  </si>
  <si>
    <t>Thakur Polytechnic</t>
  </si>
  <si>
    <t>Thakur College Of Engineering and Technology Mumbai/Maharastra</t>
  </si>
  <si>
    <t>Autocad,MSP,Quantity Surveying and Estimation.</t>
  </si>
  <si>
    <t>Milan Road Buildtech Llp | Billing Engineer - Asst | Mumbai | Dec 2024 | Jun 2026 | 1 Years, 6 Months, 28 Days | 3.90</t>
  </si>
  <si>
    <t>DROANE INFRA PROJECTS PVT LTD | Civil Engineering Intern  | Mumbai | Jun 2023 | Jul 2023 | 8 Weeks</t>
  </si>
  <si>
    <t>Autocad
Local &amp; Recyclable Materials for Construction
Polarizer 2019
Hydraulic Bridge Model
AICTE Activity Points</t>
  </si>
  <si>
    <t>P26700592</t>
  </si>
  <si>
    <t>Ambika</t>
  </si>
  <si>
    <t>Jamadar</t>
  </si>
  <si>
    <t>Ambika Jamadar</t>
  </si>
  <si>
    <t>ambikajamadar465@gmail.com</t>
  </si>
  <si>
    <t>P26700592@student.nicmar.ac.in</t>
  </si>
  <si>
    <t xml:space="preserve">HINDI,ENGLISH,KANNADA </t>
  </si>
  <si>
    <t>Travel,PLAYING</t>
  </si>
  <si>
    <t>Srimanth jamadar</t>
  </si>
  <si>
    <t>government servant ( K.S.R.T.C Bus Driver)</t>
  </si>
  <si>
    <t>vijaylaxmi jamadar</t>
  </si>
  <si>
    <t xml:space="preserve">house wife </t>
  </si>
  <si>
    <t>plot no -189 near deva nagar opposite omkar residency Gulbarga Karnataka 585102</t>
  </si>
  <si>
    <t>Gulbarga</t>
  </si>
  <si>
    <t xml:space="preserve">Kendriya vidyalaya,Gulbarga, Karnataka </t>
  </si>
  <si>
    <t>Central board of secondary education (CBSE)</t>
  </si>
  <si>
    <t xml:space="preserve">Chandrakant patil pu college </t>
  </si>
  <si>
    <t xml:space="preserve">Department of Pre - university Education </t>
  </si>
  <si>
    <t xml:space="preserve">Visvesvaraya technological University, Belagavi </t>
  </si>
  <si>
    <t xml:space="preserve">Poojya doddappa appa college of engineering kalaburagi </t>
  </si>
  <si>
    <t>AutoCAD, sketch up, MSP, rendering software ,BIM,Revit,MS office</t>
  </si>
  <si>
    <t>IWPS GLOBAL - integrated workplace solution | Jr.Architect  | Bangalore | Jul 2025 | Jun 2026 | 0 Years, 11 Months, 29 Days | 2.88</t>
  </si>
  <si>
    <t xml:space="preserve">BUILDING INFORMATION AND MODELING 
BIM PROJECT REVIEW &amp; SIMULATION </t>
  </si>
  <si>
    <t>P26700593</t>
  </si>
  <si>
    <t>TUSHAR</t>
  </si>
  <si>
    <t>TULSHIGIRIWAR</t>
  </si>
  <si>
    <t>Tushar Ramesh Tulshigiriwar</t>
  </si>
  <si>
    <t>tulshigiriwartushar@gmail.com</t>
  </si>
  <si>
    <t>P26700593@student.nicmar.ac.in</t>
  </si>
  <si>
    <t>MARATHI,HINDI,ENGLISH</t>
  </si>
  <si>
    <t>GAMEING ,Videography and Editography</t>
  </si>
  <si>
    <t>6382 7311 9986</t>
  </si>
  <si>
    <t>SARITA</t>
  </si>
  <si>
    <t>INDIRA NAGAR WARD NO.4,AHERI BYEPASS ROAD AHERI.</t>
  </si>
  <si>
    <t>Gadchiroli</t>
  </si>
  <si>
    <t>REPUBLIC ENGLISH MEDIUM SCHOOL,AHERI</t>
  </si>
  <si>
    <t>GOVERNMENT POLYTECHNIC GADCHIROLI</t>
  </si>
  <si>
    <t>RASHTRASANT TUKADOJI MAHARAJ NAGPUR UNIVERSITY,NAGPUR</t>
  </si>
  <si>
    <t>GH RAISONI COLLEGE OF ENGINEERING AND MANAGEMENT,NAGPUR</t>
  </si>
  <si>
    <t xml:space="preserve">AUTOCAD,REVIT,STAAD PRO,MS Project </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</si>
  <si>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</si>
  <si>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 AutoCAD</t>
  </si>
  <si>
    <t>P26700594</t>
  </si>
  <si>
    <t>Paladugu</t>
  </si>
  <si>
    <t>Paladugu Avinash</t>
  </si>
  <si>
    <t>paladuguavinash10583@gmail.com</t>
  </si>
  <si>
    <t>P26700594@student.nicmar.ac.in</t>
  </si>
  <si>
    <t>23-Jul-2003</t>
  </si>
  <si>
    <t>Telugu, English,Hindi.</t>
  </si>
  <si>
    <t>Listening Music,Treking</t>
  </si>
  <si>
    <t>Paladugu Sambasiva Rao (Late)</t>
  </si>
  <si>
    <t>Paladugu Lakshmi</t>
  </si>
  <si>
    <t>Dr.No: 2-110
Pedavadlapudi,
Mangalagiri Mandal,
Guntur District.</t>
  </si>
  <si>
    <t>ULTIMA HOSTEL , NICMAR UNIVERSITY ,
BALEWADI - 411045,
PUNE ,
MAHARASTRA.</t>
  </si>
  <si>
    <t>Nagarjuna High School</t>
  </si>
  <si>
    <t>A.A.N.M &amp; V.V.R.S.R Polytechnic College</t>
  </si>
  <si>
    <t>SAAGI RAMA KRISHNAM RAJU ENGINEERING COLLEGE</t>
  </si>
  <si>
    <t>BHIMAVARAM</t>
  </si>
  <si>
    <t>AUTO CAD , MS OFFICE,MS PROJECT, RIVET</t>
  </si>
  <si>
    <t>KMV PROJECTS LIMITED | GRADUATE TRAINEE ENGINEER  | AMARAVATHI , ANDHRA PRADESH | May 2025 | Jun 2026 | 1 Years, 1 Months, 11 Days | 2.63</t>
  </si>
  <si>
    <t>P26700595</t>
  </si>
  <si>
    <t>ARAVINDA</t>
  </si>
  <si>
    <t>Aravinda K S</t>
  </si>
  <si>
    <t>aravindks1182@gmail.com</t>
  </si>
  <si>
    <t>P26700595@student.nicmar.ac.in</t>
  </si>
  <si>
    <t>11-Aug-2000</t>
  </si>
  <si>
    <t>ENGLISH,HINDI,KANNADA,TELUGU,TAMIL</t>
  </si>
  <si>
    <t>CRICKET,TRAVELLING,LEARNING NEW SKILLS, MEMES CREATING AND MOVIE REVIEW</t>
  </si>
  <si>
    <t>SIDDESH K</t>
  </si>
  <si>
    <t>GOVERNMENT EMPLOYEE (PRINCIPAL)</t>
  </si>
  <si>
    <t>UMA K</t>
  </si>
  <si>
    <t>S/O SIDDESH K, HOUSE NO. 396, 6TH WARD, SRI MARULASIDDESHWARA NILAYA, MARI KOTTURESHWARA BADAVANE, NEAR WATER FILTER UNIT, BEHIND I.B, KOTTURU 583134, KOTTURU TQ, MOB 9481175850</t>
  </si>
  <si>
    <t>SRI MAHADEVA E M HIGH SCHOOL KOTTURU TQ VIJAYANAGAR DIST</t>
  </si>
  <si>
    <t>KARNATAKA SECONDARY EDUCATION EXAMINATION BOARD, KARNATAKA</t>
  </si>
  <si>
    <t>SIR MV PU COLLEGE, 1 MAIN HADADI ROAD SS NAGAR, DAVANGERE</t>
  </si>
  <si>
    <t>KARNATAKA</t>
  </si>
  <si>
    <t xml:space="preserve"> VISVESVARAYA TECHNOLOGICAL UNIVERSITY, BELAGAVI</t>
  </si>
  <si>
    <t>BANGALORE INSTITUTE OF TECHNOLOGY, BENGALURU</t>
  </si>
  <si>
    <t>PUBLIC WORKS DEPARTMENT (PWD), BANGALORE DIVISION, GOVERNMENT OF KARNATAKA | CIVIL ENGINEERING INTERN | BANGALORE | Aug 2022 | Sep 2022 | 4 Weeks</t>
  </si>
  <si>
    <t>P26700596</t>
  </si>
  <si>
    <t>IRUDAYA SAHAANI</t>
  </si>
  <si>
    <t>Irudaya Sahaani M</t>
  </si>
  <si>
    <t>irudayasahaani2002@gmail.com</t>
  </si>
  <si>
    <t>P26700596@student.nicmar.ac.in</t>
  </si>
  <si>
    <t>12-Sep-2002</t>
  </si>
  <si>
    <t>Maintain physical fitness,Gaining information related to nutrition</t>
  </si>
  <si>
    <t>I J MADHURENDRAN</t>
  </si>
  <si>
    <t>LIC DEVELOPMENT OFFICER</t>
  </si>
  <si>
    <t>IRUDAYA 3 305 B
TOWN RAILWAY NAGAR B BLOCK
KRISHNANKOIL  NAGERCOIL</t>
  </si>
  <si>
    <t>ST.JOSEPH'S.MAT.HR.SEC.SCHOOL</t>
  </si>
  <si>
    <t>NAGERCOIL, KANYAKUMARI DISTRICT, TAMILNADU</t>
  </si>
  <si>
    <t>ALPHONSA.MAT.HR.SEC.SCHOOL</t>
  </si>
  <si>
    <t xml:space="preserve"> ANNA UNIVERSITY </t>
  </si>
  <si>
    <t>THIAGARAJAR COLLEGE OF ENGINEERING, MADURAI, TAMILNADU</t>
  </si>
  <si>
    <t>P26700597</t>
  </si>
  <si>
    <t>AKANKSH</t>
  </si>
  <si>
    <t>Akanksh Pandey</t>
  </si>
  <si>
    <t>theakankshpandey@gmail.com</t>
  </si>
  <si>
    <t>P26700597@student.nicmar.ac.in</t>
  </si>
  <si>
    <t>30-Jan-2004</t>
  </si>
  <si>
    <t>WORKOUT ,TRAVEL ,EXPLORING NEW TECHNIQUES,GAMES,BOOK READING</t>
  </si>
  <si>
    <t>MANOJ KUMAR PANDEY</t>
  </si>
  <si>
    <t>CONSTRUCTION PROJECT MANAGER</t>
  </si>
  <si>
    <t>RINKI DEVI</t>
  </si>
  <si>
    <t xml:space="preserve">Maruti nagar ara, </t>
  </si>
  <si>
    <t>Mount litera zee school</t>
  </si>
  <si>
    <t>BIHAR,ARA,802301</t>
  </si>
  <si>
    <t>DIPLOMA IN CIVIL ENGINEERNG</t>
  </si>
  <si>
    <t>AMBITION INSTITUTE OF TECHNOLOGY , GT ROAD PADAO, VARANASI, UTTAR PRADESH</t>
  </si>
  <si>
    <t>JS UNIVERSITY</t>
  </si>
  <si>
    <t xml:space="preserve"> J.S. University (JSU) ,Shikohabad, Firozabad, Uttar Pradesh,</t>
  </si>
  <si>
    <t>AutoCAD, MS Office, MS Project,Basic knowledge of revit,Building Materials &amp; Construction Technology</t>
  </si>
  <si>
    <t>Corporate Training Course Certificate in Civil Engineering (Issued by Civil Guruji)  
CPL 8.0 Package (Construction Projects Level Training)</t>
  </si>
  <si>
    <t>P26700598</t>
  </si>
  <si>
    <t>Bisan</t>
  </si>
  <si>
    <t>Sujal  Pravin Bisan</t>
  </si>
  <si>
    <t>sujalbisan05@gmail.com</t>
  </si>
  <si>
    <t>P26700598@student.nicmar.ac.in</t>
  </si>
  <si>
    <t>24-Jun-2004</t>
  </si>
  <si>
    <t xml:space="preserve">Music </t>
  </si>
  <si>
    <t>Pravin Wamanrao Bisan</t>
  </si>
  <si>
    <t>Kavita Pravin Bisan</t>
  </si>
  <si>
    <t>Bhagatsingh ward , Near Sai Mandir</t>
  </si>
  <si>
    <t>Shriram Vidyalaya Ramtek</t>
  </si>
  <si>
    <t>Shriram Junior College Ramtek</t>
  </si>
  <si>
    <t>Kavikulguru Institute of Technology and Science Ramtek Maharashtra</t>
  </si>
  <si>
    <t>P26700599</t>
  </si>
  <si>
    <t>CHOUDHARI</t>
  </si>
  <si>
    <t>Aditya Anil Choudhari</t>
  </si>
  <si>
    <t>aditya2003.choudhari@gmail.com</t>
  </si>
  <si>
    <t>P26700599@student.nicmar.ac.in</t>
  </si>
  <si>
    <t>Reading,volleyball,Travel,cricket,exploring unknown,Treaking</t>
  </si>
  <si>
    <t>ANIL VITTHAL CHOUDHARI</t>
  </si>
  <si>
    <t>LALITA ANIL CHOUDHARI</t>
  </si>
  <si>
    <t>Krish ambience building, Preet Nagar housing soc, Sangharsh chowk, Pune</t>
  </si>
  <si>
    <t>PRODIGY PUBLIC SCHOOL WAGHOLI PUNE MAHARASHTRA</t>
  </si>
  <si>
    <t>CENTRAL BOARD OF SECONDARY EDUCATION PUNE MAHARASHTRA</t>
  </si>
  <si>
    <t>DHOLE PATIL JUNIOR COLLEGE OF ARTS, COMMERCE &amp; SCIENCE</t>
  </si>
  <si>
    <t>MAHARASHTRA STATE BOARD OF HIGHER SECONDARY EDUCATION PUNE MAHARASHTRA</t>
  </si>
  <si>
    <t>AISSMS COLLEGE OF ENGINEERING</t>
  </si>
  <si>
    <t>MS Office, basic of autocad</t>
  </si>
  <si>
    <t>MOTILAL DHOOT INFRASTRUCTURE PVT. LTD | Assistant site engineer | Kedgaon Chaufula | Dec 2024 | Jan 2025 | 4 Weeks</t>
  </si>
  <si>
    <t>P26700600</t>
  </si>
  <si>
    <t>VISHAL</t>
  </si>
  <si>
    <t>Vishal J S</t>
  </si>
  <si>
    <t>vishalvishwa618@gmail.com</t>
  </si>
  <si>
    <t>P26700600@student.nicmar.ac.in</t>
  </si>
  <si>
    <t>06-Sep-2004</t>
  </si>
  <si>
    <t xml:space="preserve">Reading ,Music </t>
  </si>
  <si>
    <t>Jeysurya S</t>
  </si>
  <si>
    <t>Sivagami P</t>
  </si>
  <si>
    <t>3/717, Rethvi illam, Kalki Garden, Dhundan Salai, Ikkarai Thathapalli, Erode, Tamilnadu- 638451</t>
  </si>
  <si>
    <t>SRT Universal Matric Hr Sec School</t>
  </si>
  <si>
    <t>Tamil Nadu State Board , Erode</t>
  </si>
  <si>
    <t>Amrita Vishwa Vidyapeetham , Coimbtore</t>
  </si>
  <si>
    <t>L&amp;T  | Internship Trainee | Chennai | May 2025 | May 2025 | 1 Weeks</t>
  </si>
  <si>
    <t>GeoSpatial Practices for Engineers
Design of Structural Steel Members
Design of Pre-Engineered Buildings
Precast Construction - Members and Systems</t>
  </si>
  <si>
    <t>P26700601</t>
  </si>
  <si>
    <t>Manda</t>
  </si>
  <si>
    <t>Rajesh Manda</t>
  </si>
  <si>
    <t>mandarajesh535@gmail.com</t>
  </si>
  <si>
    <t>P26700601@student.nicmar.ac.in</t>
  </si>
  <si>
    <t xml:space="preserve">Telugu,Hindi ,English </t>
  </si>
  <si>
    <t>Cooking ,Travelling ,Music</t>
  </si>
  <si>
    <t>Dhanunjay manda</t>
  </si>
  <si>
    <t>Madhavi manda</t>
  </si>
  <si>
    <t>2-41, Kantathmakur, Nadikuda, Hanumankonda. Pin-506391</t>
  </si>
  <si>
    <t>Hanamkonda</t>
  </si>
  <si>
    <t>Vignan High school</t>
  </si>
  <si>
    <t>Secondary School Certificate, Telangana</t>
  </si>
  <si>
    <t>Diploma in Civil Engineerting</t>
  </si>
  <si>
    <t>VMR polytechnic college, Rampur</t>
  </si>
  <si>
    <t>Anurag University</t>
  </si>
  <si>
    <t>Anurag University, Hyderabad</t>
  </si>
  <si>
    <t>AutoCAD,Microsoft project ,Staad.pro,Matlab ,Ms office</t>
  </si>
  <si>
    <t xml:space="preserve">Kalpataru Projects International Limited  | Graduate engineer trainee | Hyderabad | Jul 2025 | Jun 2026 | 0 Years, 11 Months, 9 Days | 4.5 </t>
  </si>
  <si>
    <t>Mission Bhagiratha, Government of Telangana | Civil engineering intern | Karimnagar | Apr 2024 | May 2024 | 4 Weeks</t>
  </si>
  <si>
    <t>P26700602</t>
  </si>
  <si>
    <t>AADHI</t>
  </si>
  <si>
    <t>SUBRAMANIYAM S</t>
  </si>
  <si>
    <t>Aadhi Subramaniyam S</t>
  </si>
  <si>
    <t>aadhiksamidurai@gmail.com</t>
  </si>
  <si>
    <t>P26700602@student.nicmar.ac.in</t>
  </si>
  <si>
    <t>12-May-2002</t>
  </si>
  <si>
    <t>Gardening, Hiking,Exploring Routes,Listening music,Games</t>
  </si>
  <si>
    <t>K SAMIDURAI</t>
  </si>
  <si>
    <t>PRIVATE</t>
  </si>
  <si>
    <t>S UMAMAHESWARI</t>
  </si>
  <si>
    <t>5/202 - 38, Santhosh Garden, Madathur Pirivu, Udumalpet</t>
  </si>
  <si>
    <t>LOURDE MATHA CONVENT MATRIC. HR. SEC. SCHOOL, TAMILNADU</t>
  </si>
  <si>
    <t>GREEN PARK MATRIC. HR. SEC. SCHOOL, TAMILNADU</t>
  </si>
  <si>
    <t>KUMARAGURU COLLEGE OF TECHNOLOGY</t>
  </si>
  <si>
    <t>AutoCAD,MS OFFICE,STAAD Pro,Primevera,MSP</t>
  </si>
  <si>
    <t>CAP PROJECT X (NESTIFY) | JUNIOR SITE ENGINEER | BENGALURU | Apr 2024 | Oct 2024 | 0 Years, 5 Months, 24 Days | 2.4</t>
  </si>
  <si>
    <t>P26700603</t>
  </si>
  <si>
    <t>Vaibhav Vivek</t>
  </si>
  <si>
    <t>P26700603@student.nicmar.ac.in</t>
  </si>
  <si>
    <t>27-Aug-1999</t>
  </si>
  <si>
    <t>Sports,Reading</t>
  </si>
  <si>
    <t>Amboj Kumar Verma</t>
  </si>
  <si>
    <t>Chanda Verma</t>
  </si>
  <si>
    <t>Murkimaa Talla Near Girls High School</t>
  </si>
  <si>
    <t>Pakur</t>
  </si>
  <si>
    <t>NICMAR University, Balewadi, N.I.A. Post Office</t>
  </si>
  <si>
    <t>CBSE, Pakur</t>
  </si>
  <si>
    <t>CBSE, Visakhapatnam</t>
  </si>
  <si>
    <t>M.S. Ramaiah Institute of Technology, Bengaluru</t>
  </si>
  <si>
    <t>AutoCAD, MS Office, MS Project, STAAD Pro, Autodesk Revit (Basic)</t>
  </si>
  <si>
    <t>NPTEL Hydration, porosity and cementitious materials</t>
  </si>
  <si>
    <t>P26700604</t>
  </si>
  <si>
    <t>Archit</t>
  </si>
  <si>
    <t>Sai Archit Das</t>
  </si>
  <si>
    <t>saiarchitdas@gmail.com</t>
  </si>
  <si>
    <t>P26700604@student.nicmar.ac.in</t>
  </si>
  <si>
    <t>Hindi,Odia,English</t>
  </si>
  <si>
    <t>Playing badminton</t>
  </si>
  <si>
    <t>Ashok Kumar Das</t>
  </si>
  <si>
    <t>Surveyor</t>
  </si>
  <si>
    <t>Sajita Ray</t>
  </si>
  <si>
    <t>Plot No. 3D/1081, Sector 10, CDA, Cuttack</t>
  </si>
  <si>
    <t>DAV PUBLIC SCHOOL</t>
  </si>
  <si>
    <t>CENTRAL BOARD OF SECONDARY EDUCATION, ODISHA</t>
  </si>
  <si>
    <t>VEER SURENDRA SAI UNIVERSITY OF TECHNOLOGY</t>
  </si>
  <si>
    <t>VEER SURENDRA SAI UNIVERSITY OF TECHNOLOGY , SAMBALPUR, ODISHA</t>
  </si>
  <si>
    <t>Autocad,MS Project,MS Excel</t>
  </si>
  <si>
    <t>Odisha Construction Corporation Ltd. (OCC) | Civil engineering trainee  | Cuttack, Odisha | Jun 2022 | Jun 2022 | 4 Weeks</t>
  </si>
  <si>
    <t xml:space="preserve">AutoCAD </t>
  </si>
  <si>
    <t>P26700605</t>
  </si>
  <si>
    <t xml:space="preserve">Apoorva </t>
  </si>
  <si>
    <t>Ashok</t>
  </si>
  <si>
    <t>Apoorva  Ashok Patil</t>
  </si>
  <si>
    <t>apoorvaapatil25@gmail.com</t>
  </si>
  <si>
    <t>P26700605@student.nicmar.ac.in</t>
  </si>
  <si>
    <t>25-Sep-2001</t>
  </si>
  <si>
    <t>English,Hindi,Kannada</t>
  </si>
  <si>
    <t>Singing,Exploring ,Travelling,Photography,Sketching</t>
  </si>
  <si>
    <t>Ashok Sankanagouda Patil</t>
  </si>
  <si>
    <t>None</t>
  </si>
  <si>
    <t>Padmavati</t>
  </si>
  <si>
    <t>Principle of Government P U College, Byahatti, Hubli, Dharwad District, Karnataka</t>
  </si>
  <si>
    <t>#108, Laxmi Layout, Gokul Road, Hubli, Dharwad District, Karnataka - 580030</t>
  </si>
  <si>
    <t>#108, Laxmi Layout, Gokul Road, Hubli, Dharwad, Karnataka - 580030</t>
  </si>
  <si>
    <t>Chetan Public School</t>
  </si>
  <si>
    <t>Karnataka Secondary Education Examination Board, Hubballi, Dharwad District, Karnataka</t>
  </si>
  <si>
    <t>Dr. R. B. Patil Mahesh P U College</t>
  </si>
  <si>
    <t>Department of Pre-University Education, Hubballi, Dharwad District, Karnataka</t>
  </si>
  <si>
    <t>KLS Gogte Institute of Technology, Belagavi, Karnataka</t>
  </si>
  <si>
    <t>AutoCAD,Lumion,Revit,Sketchup,Enscape,Adobe Primier Pro,Adobe Photoshop,Microsoft Office,Figma,Da Vinci Resolve</t>
  </si>
  <si>
    <t>AMBAL DESIGN SERVICES  | Junior Architect | Bangalore | May 2025 | Jun 2026 | 1 Years, 1 Months, 10 Days | 4.8</t>
  </si>
  <si>
    <t>Billimoria &amp; Associates | Architecture Intern | Bangalore | Feb 2023 | Aug 2023 | 25 Weeks</t>
  </si>
  <si>
    <t>Architecture Photography
Hands-on workshop of Catalan Vault
NPTEL Certification in Sustainable Architecture
REVIT Certification
Advanced Certification in UI UX Design (IIITB)</t>
  </si>
  <si>
    <t>P26700606</t>
  </si>
  <si>
    <t>Verma</t>
  </si>
  <si>
    <t>Manish Kumar Verma</t>
  </si>
  <si>
    <t>manishkumarverma535@gmail.com</t>
  </si>
  <si>
    <t>P26700606@student.nicmar.ac.in</t>
  </si>
  <si>
    <t>05-Oct-1992</t>
  </si>
  <si>
    <t>Reading ,CHESS,yoga,reading industry journals</t>
  </si>
  <si>
    <t>shiv kumar verma</t>
  </si>
  <si>
    <t>retired goverment servent</t>
  </si>
  <si>
    <t>santosh verma</t>
  </si>
  <si>
    <t>122, Bhoovi palace shivdham colony , Rajgarh, M.P</t>
  </si>
  <si>
    <t>Rajgarh</t>
  </si>
  <si>
    <t>Board of secondary Education,Rajgarh,Madhya Pradesh</t>
  </si>
  <si>
    <t>07.02</t>
  </si>
  <si>
    <t>2009-Apr</t>
  </si>
  <si>
    <t>Rajiv Gandhi Proudyogiki Vishwavidhyalaya,Bhopal</t>
  </si>
  <si>
    <t>Truba Institute Of Engineering And Information Technology,Bhopal,Madhya Pradesh</t>
  </si>
  <si>
    <t>2009-Jan</t>
  </si>
  <si>
    <t>AUTOCAD,MS OFFICE,MS PROJECT,PRIMAVERA,MBS SOFTWARE,MS EXCEL,POWER BI,MS WORD,MS PRESENTATION,ADVANCE EXCEL,BIM</t>
  </si>
  <si>
    <t>satyan consulting engineers LLP | Senior Manager-Civil | THERUBALI, ODISHA | Aug 2025 | Jun 2026 | 0 Years, 10 Months, 12 Days | 10.17600
Hydrise Industries PVT LTD | Project Engineer - Civil | Seoni,Madhya Pradesh | Jun 2023 | Aug 2025 | 2 Years, 2 Months, 8 Days | 7.17600
Phojdar construction (Govt contractor &amp; Building materiel supplier)  | Civil Engineer | Madhya Pradesh | Sep 2017 | Nov 2023 | 6 Years, 2 Months, 29 Days | 4.20
L.N. MALVIYA INFRA | Field Engineer | Tikamgarh,Madhya Pradesh | Sep 2014 | Mar 2016 | 1 Years, 6 Months, 15 Days | 3.00</t>
  </si>
  <si>
    <t>130 month(s)</t>
  </si>
  <si>
    <t>PWD RAJGARH | TRAINEE | Rajgarh | Feb 2014 | Feb 2014 | 3 Weeks
Sanjay Vyas contractor and Building material supplier (Govt.Contractor) | Civil Engineer | Rajgarh | Apr 2016 | Aug 2017 | 73 Weeks</t>
  </si>
  <si>
    <t xml:space="preserve">ADVANCE PROJECT MANAGEMENT- IIM KASHIPUR </t>
  </si>
  <si>
    <t>P26700607</t>
  </si>
  <si>
    <t xml:space="preserve">Leena </t>
  </si>
  <si>
    <t>RAVINDRA</t>
  </si>
  <si>
    <t>Leena  Ravindra Patil</t>
  </si>
  <si>
    <t>leenapatil6880@gmail.com</t>
  </si>
  <si>
    <t>P26700607@student.nicmar.ac.in</t>
  </si>
  <si>
    <t>14-Apr-2002</t>
  </si>
  <si>
    <t>Hindi,ENGLISH,MARATHI</t>
  </si>
  <si>
    <t>Dancing,cooking ,Basketball</t>
  </si>
  <si>
    <t>Varsha</t>
  </si>
  <si>
    <t>savarkar phutla near bhide bag deopur dhule</t>
  </si>
  <si>
    <t xml:space="preserve">CHAVARA ENGLISH MEDIUM SCHOOL </t>
  </si>
  <si>
    <t>MSBSHSE, Pune</t>
  </si>
  <si>
    <t xml:space="preserve">JAY HIND JUNIOR COLLEGE </t>
  </si>
  <si>
    <t>DY PATIL SCHOOL OF ARCHITECTURE,PUNE</t>
  </si>
  <si>
    <t>PUNE,MAHARASHTRA</t>
  </si>
  <si>
    <t>AUTOCAD ,SKETCHUP,LUMION,ENSCAPE,EXCEL,CANVA,VRAY,MSP</t>
  </si>
  <si>
    <t xml:space="preserve">VASTU ARCHITECTS | JUNIOR ARCHITECTS  | PUNE | Dec 2025 | May 2026 | 0 Years, 5 Months, 5 Days | 2.16 </t>
  </si>
  <si>
    <t>COMBINASHIONS | INTERN | PUNE  | Jan 2024 | Jun 2024 | 21 Weeks</t>
  </si>
  <si>
    <t xml:space="preserve">Interschool dance competition 
District level basketball certificate 
Maths hub </t>
  </si>
  <si>
    <t>P26700608</t>
  </si>
  <si>
    <t>Wankhade</t>
  </si>
  <si>
    <t>Sejal</t>
  </si>
  <si>
    <t>Wankhade Sejal Sunil</t>
  </si>
  <si>
    <t>wankhadesejal0225@gmail.com</t>
  </si>
  <si>
    <t>P26700608@student.nicmar.ac.in</t>
  </si>
  <si>
    <t>25-Jan-2003</t>
  </si>
  <si>
    <t>Travelling,Readiing,Sports</t>
  </si>
  <si>
    <t>Sunil Ramkrishna Wankhade</t>
  </si>
  <si>
    <t>Government Job</t>
  </si>
  <si>
    <t>Usha Sunil Wankhade</t>
  </si>
  <si>
    <t>"US Villa", Kishor Nagar Near Dhiraj General Store, Amravati</t>
  </si>
  <si>
    <t>1701, D wing, Sarthi Skybay, Mahalunge</t>
  </si>
  <si>
    <t xml:space="preserve">Holy Cross Convent English High School </t>
  </si>
  <si>
    <t>Maharashtra State Board of  secondary  and Higher secondary Education</t>
  </si>
  <si>
    <t>Shri Shivaji Science College</t>
  </si>
  <si>
    <t>Sinhgad College of Engineering, Vadgaon Bk, Pune</t>
  </si>
  <si>
    <t>MS Office,MSProject,Autocad,Staadpro</t>
  </si>
  <si>
    <t>Indu Construction  | Site Execution  | Amravati  | Jun 2024 | Dec 2024 | 30 Weeks</t>
  </si>
  <si>
    <t>P26700609</t>
  </si>
  <si>
    <t>Shyamprasad</t>
  </si>
  <si>
    <t>Aarti Shyamprasad Dangat</t>
  </si>
  <si>
    <t>aartidangat28@gmail.com</t>
  </si>
  <si>
    <t>P26700609@student.nicmar.ac.in</t>
  </si>
  <si>
    <t>28-Sep-1998</t>
  </si>
  <si>
    <t>Sketching and visual design,fitness,Reading</t>
  </si>
  <si>
    <t>B2-403 SP residency
Pune saswad road</t>
  </si>
  <si>
    <t>ST. HELENA'S SCHOOL AND JUNIOR COLLEGE</t>
  </si>
  <si>
    <t>PUNE</t>
  </si>
  <si>
    <t>THE BISHOP'S SCHOOL</t>
  </si>
  <si>
    <t>DR BANUBEN NANAVATI COLLEGE OF ARCHITECTURE</t>
  </si>
  <si>
    <t>AutoCAD,BIM,SKETCHUP,LUMION,TWINMOTION</t>
  </si>
  <si>
    <t>Swanand Zankar Associates | Junior architect and project manager | Pune | Oct 2022 | May 2024 | 1 Years, 7 Months, 2 Days | 2.4
Associated Space Designers | Junior architect and project manager | Pune | Jun 2024 | Jun 2026 | 2 Years, 0 Months, 29 Days | 4.75</t>
  </si>
  <si>
    <t>NAMAHA ASSOCIATES | Architectural intern | Pune | Aug 2020 | Dec 2020 | 19 Weeks</t>
  </si>
  <si>
    <t>P26700610</t>
  </si>
  <si>
    <t>ROUTHU</t>
  </si>
  <si>
    <t>JAGADEESH</t>
  </si>
  <si>
    <t>Routhu Jagadeesh</t>
  </si>
  <si>
    <t>routhujagadeesh89@gmail.com</t>
  </si>
  <si>
    <t>P26700610@student.nicmar.ac.in</t>
  </si>
  <si>
    <t>26-Dec-2003</t>
  </si>
  <si>
    <t>Reading,Games,Music,Travelling</t>
  </si>
  <si>
    <t xml:space="preserve">LATE ROUTHU LOKESH </t>
  </si>
  <si>
    <t>ROUTHU SANTHI</t>
  </si>
  <si>
    <t>2-54 Pedda Veedhi, Saradhi Village, Rajam Mandal, Vizianagaram District-532127</t>
  </si>
  <si>
    <t>VARALAKSHMI ST.ANN'S HIGH SCHOOL</t>
  </si>
  <si>
    <t xml:space="preserve">Rajam/Andhra Pradesh </t>
  </si>
  <si>
    <t>SRI GCSR JUNIOR COLLEGE</t>
  </si>
  <si>
    <t>Rajam/Andhra Pradesh</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</si>
  <si>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</si>
  <si>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</si>
  <si>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</si>
  <si>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</si>
  <si>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P26700611</t>
  </si>
  <si>
    <t>Shivraj</t>
  </si>
  <si>
    <t>Shivraj Mahesh  Patil</t>
  </si>
  <si>
    <t>shivrajmpatil2@gmail.com</t>
  </si>
  <si>
    <t>P26700611@student.nicmar.ac.in</t>
  </si>
  <si>
    <t>24-Jun-2005</t>
  </si>
  <si>
    <t xml:space="preserve">swimming,music,playing cricket </t>
  </si>
  <si>
    <t>10th</t>
  </si>
  <si>
    <t>Aruna</t>
  </si>
  <si>
    <t>Vrundavan Nivas purve patil galli Kumathe tal-Tasgaon Dist-Sangli</t>
  </si>
  <si>
    <t xml:space="preserve">LDPV Kumathe </t>
  </si>
  <si>
    <t>GA High School Sangli</t>
  </si>
  <si>
    <t xml:space="preserve">Walchand College of Engineering Sangli </t>
  </si>
  <si>
    <t>Basics of Auto Cad,MS Office ,MS Project</t>
  </si>
  <si>
    <t>P26700612</t>
  </si>
  <si>
    <t>Adarsh .</t>
  </si>
  <si>
    <t>tambakeadarsh45@gmail.com</t>
  </si>
  <si>
    <t>P26700612@student.nicmar.ac.in</t>
  </si>
  <si>
    <t>18-Dec-2002</t>
  </si>
  <si>
    <t>English,Hindi,Kannada,Marathi</t>
  </si>
  <si>
    <t>Watching Cricket,Formula 1,Trekking ,Photography ,Bike riding</t>
  </si>
  <si>
    <t>Lab Attendar</t>
  </si>
  <si>
    <t>Anjemma</t>
  </si>
  <si>
    <t>1-3-27, Chonde Galli, Near Siddiqui Shah team, Bidar</t>
  </si>
  <si>
    <t>Bidar</t>
  </si>
  <si>
    <t>1-3-27, Chonde Galli, Near Siddiqui Shah team, Bidar, Karnataka</t>
  </si>
  <si>
    <t>Govt. Adarsh Vidyalaya (RMSA)</t>
  </si>
  <si>
    <t>Maulana Azad Independent P U College</t>
  </si>
  <si>
    <t>Department of Pre-University Education</t>
  </si>
  <si>
    <t>Bangalore University</t>
  </si>
  <si>
    <t>University Visvesvaraya College of Engineering</t>
  </si>
  <si>
    <t>M S Project,MS Office,AutoCAD,Adobe Illustrator</t>
  </si>
  <si>
    <t>Arvind Smartsapces Limited | Senior Engineer | Bengaluru | Sep 2024 | Jul 2026 | 1 Years, 10 Months, 1 Days | 5.85</t>
  </si>
  <si>
    <t>Nishicon Infrastructures | Intern | Bengaluru | Feb 2024 | Mar 2024 | 4 Weeks</t>
  </si>
  <si>
    <t>P26700613</t>
  </si>
  <si>
    <t>CHARPE</t>
  </si>
  <si>
    <t>SHYAMPANT</t>
  </si>
  <si>
    <t>Charpe Rohit Shyampant</t>
  </si>
  <si>
    <t>rohitcharpe55@gmail.com</t>
  </si>
  <si>
    <t>P26700613@student.nicmar.ac.in</t>
  </si>
  <si>
    <t>07-May-2001</t>
  </si>
  <si>
    <t>PLAYING TABLA , PLAYING CRICKET</t>
  </si>
  <si>
    <t>SHYAMPANT CHARPE</t>
  </si>
  <si>
    <t>ARCHANA CHARPE</t>
  </si>
  <si>
    <t xml:space="preserve">AT WANDLI POST GADEGAON </t>
  </si>
  <si>
    <t xml:space="preserve">Jagrut Vidyalaya warud </t>
  </si>
  <si>
    <t xml:space="preserve">Jagrut Vidyalaya Warud, Amaravati </t>
  </si>
  <si>
    <t xml:space="preserve">Dr.Panjabrao Deshmukh Polytechnic, Amravati, Maharashtra </t>
  </si>
  <si>
    <t>SPPU</t>
  </si>
  <si>
    <t xml:space="preserve">JSPM Wagholi, Pune </t>
  </si>
  <si>
    <t>Auto cad, Revit, Staad pro, sketch up</t>
  </si>
  <si>
    <t>DECORPOT | PROJECT MANAGER | PUNE | Dec 2024 | Feb 2026 | 1 Years, 2 Months, 2 Days | 3.8</t>
  </si>
  <si>
    <t>P26700615</t>
  </si>
  <si>
    <t>Moon</t>
  </si>
  <si>
    <t>Anushka Pravin Moon</t>
  </si>
  <si>
    <t>anushkamoon07@gmail.com</t>
  </si>
  <si>
    <t>P26700615@student.nicmar.ac.in</t>
  </si>
  <si>
    <t>24-Jul-2003</t>
  </si>
  <si>
    <t>Listening to Music,Cooking,photography,Walking</t>
  </si>
  <si>
    <t>Pravin Ramkrishna Moon</t>
  </si>
  <si>
    <t>Alka Pravin Moon</t>
  </si>
  <si>
    <t>Plot No. 80/7, Subhadra Appatment, Opposite of Hotel Center Point, Ujjwal Nagar, Wardha Road</t>
  </si>
  <si>
    <t>Plot No. 14, Behind Londe Jwellers, Besa-Beltarodi Road, Nagpur, 440037</t>
  </si>
  <si>
    <t>International Indian School</t>
  </si>
  <si>
    <t>Central Board of Secondary Education (CBSE), New Delhi, Delhi</t>
  </si>
  <si>
    <t>St. Xavier's High School</t>
  </si>
  <si>
    <t>Priyadarshini College of Engineering, Nagpur, Maharashtra</t>
  </si>
  <si>
    <t>AutoCAD with Structural Drafting</t>
  </si>
  <si>
    <t>P26700616</t>
  </si>
  <si>
    <t>Azeen</t>
  </si>
  <si>
    <t>Abdullah</t>
  </si>
  <si>
    <t>Athikkal</t>
  </si>
  <si>
    <t>Azeen Abdullah Athikkal</t>
  </si>
  <si>
    <t>azeen2056@gmail.com</t>
  </si>
  <si>
    <t>P26700616@student.nicmar.ac.in</t>
  </si>
  <si>
    <t>08-May-2004</t>
  </si>
  <si>
    <t xml:space="preserve">Malyalam,English </t>
  </si>
  <si>
    <t>Music,sports</t>
  </si>
  <si>
    <t xml:space="preserve">Ahammed Muneer </t>
  </si>
  <si>
    <t>Ayisha Kp</t>
  </si>
  <si>
    <t>Muneer Manzil,edavanna PO</t>
  </si>
  <si>
    <t>Peevees Public School</t>
  </si>
  <si>
    <t>Central Board of Secondary Education/Kerala</t>
  </si>
  <si>
    <t xml:space="preserve">MES HSS MAMPAD </t>
  </si>
  <si>
    <t>KERALA BOARD OF HIGHER SECONDARY EDUCATION/KERALA</t>
  </si>
  <si>
    <t>A.P.J. ABDUL KALAM TECHNOLOGICAL UNIVERSITY, KERALA</t>
  </si>
  <si>
    <t>COLLEGE OF ENGINEERING TRIVANDRUM/KERALA</t>
  </si>
  <si>
    <t>AUTOCAD,MS OFFICE,MS PROJECT</t>
  </si>
  <si>
    <t>P26700617</t>
  </si>
  <si>
    <t>Sarthak</t>
  </si>
  <si>
    <t xml:space="preserve">Digambar </t>
  </si>
  <si>
    <t>Chintaman</t>
  </si>
  <si>
    <t>Sarthak Digambar  Chintaman</t>
  </si>
  <si>
    <t>chintamansarthak@gmail.com</t>
  </si>
  <si>
    <t>P26700617@student.nicmar.ac.in</t>
  </si>
  <si>
    <t>10-Dec-2003</t>
  </si>
  <si>
    <t>hindi,english,marathi</t>
  </si>
  <si>
    <t>Swiming,Sports</t>
  </si>
  <si>
    <t>Digambar Chintaman</t>
  </si>
  <si>
    <t>Swati Chintaman</t>
  </si>
  <si>
    <t xml:space="preserve">24,shraddha nivas,uplai road,deshmukh plot,shrikrishna colony,Barshi </t>
  </si>
  <si>
    <t>Chintaman Sarthak Digambar</t>
  </si>
  <si>
    <t>Kolhapur/Maharastra</t>
  </si>
  <si>
    <t xml:space="preserve">Sanjay Ghodawat Polytechnic,Kolhapur </t>
  </si>
  <si>
    <t>Sanjay Ghodawat University, Kolhapur</t>
  </si>
  <si>
    <t xml:space="preserve">Sanjay Ghodawat University, Kolhapur </t>
  </si>
  <si>
    <t>AutoCAD,MSProject</t>
  </si>
  <si>
    <t>AIM Constructors  | Site Engineer  | Barshi Dist-Solapur  | Jan 2026 | May 2026 | 16 Weeks</t>
  </si>
  <si>
    <t>P26700618</t>
  </si>
  <si>
    <t>AMEY</t>
  </si>
  <si>
    <t>ANGDRAO</t>
  </si>
  <si>
    <t>MAILARE</t>
  </si>
  <si>
    <t>Amey Angdrao Mailare</t>
  </si>
  <si>
    <t>P26700618@student.nicmar.ac.in</t>
  </si>
  <si>
    <t>30-Oct-2002</t>
  </si>
  <si>
    <t xml:space="preserve">TRAVELLING,Treking ,REEL MAKER </t>
  </si>
  <si>
    <t>ANGAD UDHAVRAO MAILARE</t>
  </si>
  <si>
    <t>JAYSHREE ANGADRAO MAILARE</t>
  </si>
  <si>
    <t>Gurukrupa Niwas Tilak Nagar Narsi Road Mukhed, Tq Mukhed Dist Nanded-431715</t>
  </si>
  <si>
    <t>CAMBRIDGE VIDYALAYA AND JR COLLEGE</t>
  </si>
  <si>
    <t>STATE BOARD OF MAHARASHTRA NANDED</t>
  </si>
  <si>
    <t>SHIVSHAKTI SECONDARY &amp; HIGHER SECONDARY SCHOOL KAKANDI NANDED</t>
  </si>
  <si>
    <t xml:space="preserve">SAVITRIBAI PHULE PUNE UNIVERSITY </t>
  </si>
  <si>
    <t>PIMPRI CHINCHWAD COLLEGE OF ENGINERRING</t>
  </si>
  <si>
    <t>P26700619</t>
  </si>
  <si>
    <t>P.V.D.K.B</t>
  </si>
  <si>
    <t>MANIKANTA</t>
  </si>
  <si>
    <t>SUBBAIAH</t>
  </si>
  <si>
    <t>P.v.d.k.b Manikanta Subbaiah</t>
  </si>
  <si>
    <t>P26700619@student.nicmar.ac.in</t>
  </si>
  <si>
    <t>26-Feb-2003</t>
  </si>
  <si>
    <t>Telugu, English ,Hindi</t>
  </si>
  <si>
    <t xml:space="preserve">Dancing , kabbadhi ,cinematograpy </t>
  </si>
  <si>
    <t xml:space="preserve">P.V.S.V.PRASAD RAO </t>
  </si>
  <si>
    <t>P.V.L.P.NAGESWARI</t>
  </si>
  <si>
    <t>27-16/18/6/1A 
SKN- 172
SRI KRISHNA NAGAR COLONY NEREDMET</t>
  </si>
  <si>
    <t>27-16/18/6/1A 
SRI KRISHNA NAGAR COLONY NEREDMET</t>
  </si>
  <si>
    <t>NARAYANA CONCEPT SCHOOL MALKAJGIRI, MEDCHAL</t>
  </si>
  <si>
    <t>TELANGANA STATE BOARD</t>
  </si>
  <si>
    <t xml:space="preserve">SRI GAYATRI JUNIOR COLLEGE </t>
  </si>
  <si>
    <t>GANDHI INSTITUTE OF TECHNOLOGY AND MANAGEMENT</t>
  </si>
  <si>
    <t>GANDHI INSTITUTE OF TECHNOLOGY AND MANAGEMENT, HYDERABAD</t>
  </si>
  <si>
    <t>AUTOCAD,MSOFFICE</t>
  </si>
  <si>
    <t>P26700620</t>
  </si>
  <si>
    <t>Surwade</t>
  </si>
  <si>
    <t>Anjali Surwade</t>
  </si>
  <si>
    <t>anjalisurwade04@gmail.com</t>
  </si>
  <si>
    <t>P26700620@student.nicmar.ac.in</t>
  </si>
  <si>
    <t>04-Oct-2004</t>
  </si>
  <si>
    <t xml:space="preserve">Marathi, Hindi, english </t>
  </si>
  <si>
    <t xml:space="preserve">Reading, music </t>
  </si>
  <si>
    <t>Sujit Surwade</t>
  </si>
  <si>
    <t>Aarti Surwade</t>
  </si>
  <si>
    <t>1502, Dhruv Heights, Sector 10, Kharghar, 410210</t>
  </si>
  <si>
    <t>Radcliffe School</t>
  </si>
  <si>
    <t xml:space="preserve">Maharashtra State Board Of Technical Education, Maharashtra </t>
  </si>
  <si>
    <t xml:space="preserve">JSPM Rajarshi Shahu College Of Engineering, Pune </t>
  </si>
  <si>
    <t>Autocad, Staadpro, Etabs,MS word ,Ms Excel</t>
  </si>
  <si>
    <t>Steelsoft Consulting Services | Design Intern  | Pune | Jun 2025 | Jan 2026 | 30 Weeks</t>
  </si>
  <si>
    <t>P26700621</t>
  </si>
  <si>
    <t xml:space="preserve">KULDEEP </t>
  </si>
  <si>
    <t>Kuldeep  .</t>
  </si>
  <si>
    <t>singhkuldip056@gmail.com</t>
  </si>
  <si>
    <t>P26700621@student.nicmar.ac.in</t>
  </si>
  <si>
    <t>26-Feb-1996</t>
  </si>
  <si>
    <t xml:space="preserve">Reading, Travelling, Music </t>
  </si>
  <si>
    <t xml:space="preserve">Rajbir Singh </t>
  </si>
  <si>
    <t>Sunita Devi</t>
  </si>
  <si>
    <t xml:space="preserve">WARD no 3 infront of fire brigade jind road narnaund dist hisar </t>
  </si>
  <si>
    <t>Hisar</t>
  </si>
  <si>
    <t xml:space="preserve">Holy Field Model Sr Sec School </t>
  </si>
  <si>
    <t xml:space="preserve">Board of School Education Haryana/ Haryana </t>
  </si>
  <si>
    <t xml:space="preserve">Upasana Sr Sec School Narnaund </t>
  </si>
  <si>
    <t xml:space="preserve">Board of School Education Haryana/Haryana </t>
  </si>
  <si>
    <t xml:space="preserve">Electrical Engineering </t>
  </si>
  <si>
    <t xml:space="preserve">PDM Polytechnic,Sarai Aurangabad, Bahadurgarh </t>
  </si>
  <si>
    <t xml:space="preserve">Kurukshetra University </t>
  </si>
  <si>
    <t xml:space="preserve">Indus Institute of Engineering and Technology,Jind/ Haryana </t>
  </si>
  <si>
    <t>AutoCAD, MS Office,MS Project</t>
  </si>
  <si>
    <t>Unity Group  | Assistant Manager  | Delhi  | May 2023 | Jul 2026 | 3 Years, 2 Months, 14 Days | 4.2</t>
  </si>
  <si>
    <t>38 month(s)</t>
  </si>
  <si>
    <t>P26700622</t>
  </si>
  <si>
    <t>Bagal</t>
  </si>
  <si>
    <t>Shubham Narayan Bagal</t>
  </si>
  <si>
    <t>shubham87bagal@gmail.com</t>
  </si>
  <si>
    <t>P26700622@student.nicmar.ac.in</t>
  </si>
  <si>
    <t>23-Oct-2000</t>
  </si>
  <si>
    <t>Swimming,tabletennis,drawing,Snooker, Vollyball</t>
  </si>
  <si>
    <t>Rukmini</t>
  </si>
  <si>
    <t>At/post-kurduwadi, bagal nagar , taluka-madha,Dist-Solapur</t>
  </si>
  <si>
    <t>DOWNTOWN,D-402,4th floor,Sr. No.6, Near PICT Model School Behind Mahalunge Balewadi Stadium, Mahalunge Pune 411045.</t>
  </si>
  <si>
    <t>Pravara Public School,Pravaranagar</t>
  </si>
  <si>
    <t>Sanjay Ghodawat Polytechnic/Maharashtra</t>
  </si>
  <si>
    <t>Bharati Vidyapeeth (Deemed to be University)</t>
  </si>
  <si>
    <t>Bharati Vidyapeeth (Deemed to be University) College of Architecture / Maharashtra</t>
  </si>
  <si>
    <t>Autocad,photoshop,MS office,MS project,lumion,sketchup,Enscape,Revit</t>
  </si>
  <si>
    <t>P26700623</t>
  </si>
  <si>
    <t>Meenal</t>
  </si>
  <si>
    <t>Sanjaykumar</t>
  </si>
  <si>
    <t>chougule</t>
  </si>
  <si>
    <t>Meenal Sanjaykumar Chougule</t>
  </si>
  <si>
    <t>meenalchougule96@gmail.com</t>
  </si>
  <si>
    <t>P26700623@student.nicmar.ac.in</t>
  </si>
  <si>
    <t>11-Oct-1999</t>
  </si>
  <si>
    <t xml:space="preserve">Marathi , Hindi , English </t>
  </si>
  <si>
    <t xml:space="preserve">Travelling , Reading books , Playing vallyball ,editing in photoshop </t>
  </si>
  <si>
    <t xml:space="preserve">Sanjaykumar </t>
  </si>
  <si>
    <t>Retired Clerk</t>
  </si>
  <si>
    <t xml:space="preserve">Sharmila </t>
  </si>
  <si>
    <t xml:space="preserve">homemaker </t>
  </si>
  <si>
    <t>MAHAVIR CHOWK SHAHUNAGAR PLOT NM 450, JAIN MANDIR NEAR,  JAYSINGPUR</t>
  </si>
  <si>
    <t xml:space="preserve">Jantara Kalpvruksha Vidyamandir , Jaysingpur. Tal. shirol , Dist. Kolhapur. </t>
  </si>
  <si>
    <t>Maharashtra State Board of Secondary and Higher Secondary Education, Pune – Kolhapur</t>
  </si>
  <si>
    <t xml:space="preserve">J.J.Magdum , polytechnic college, Jaysingpur. </t>
  </si>
  <si>
    <t xml:space="preserve">Appasaheb Birnale college of Architecture, Sangli. </t>
  </si>
  <si>
    <t>Bim ,Autocad   ,Revit  ,ms office ,ms project,photoshop ,enscape ,sketchup ,execel</t>
  </si>
  <si>
    <t>Abhikalpan Architects &amp; Planners | Junior Architect | Pune, Maharashtra | Jan 2025 | Oct 2025 | 0 Years, 8 Months, 24 Days | 2.40
Abhikalpan Architects &amp; Planners | Junior Architect | Pune, Maharashtra | Jan 2025 | Oct 2025 | 0 Years, 8 Months, 24 Days | 2.40</t>
  </si>
  <si>
    <t>MS DESIGNS Architects &amp; Interior Designers  | Intern Architect | Sangli, Maharashtra | Feb 2023 | May 2023 | 13 Weeks</t>
  </si>
  <si>
    <t xml:space="preserve">BIM ( BUILDING INFORMATION MODELING </t>
  </si>
  <si>
    <t>P26700624</t>
  </si>
  <si>
    <t>Raju</t>
  </si>
  <si>
    <t>Sabale</t>
  </si>
  <si>
    <t>Satyam Raju Sabale</t>
  </si>
  <si>
    <t>P26700624@student.nicmar.ac.in</t>
  </si>
  <si>
    <t xml:space="preserve">Music,Reading,Journaling </t>
  </si>
  <si>
    <t>Raju R. Sabale</t>
  </si>
  <si>
    <t>Sunita R. Sabale</t>
  </si>
  <si>
    <t>C,301, Audumber Nest, Morwadi, Pimpri-Chinchwad, Pune 411018</t>
  </si>
  <si>
    <t>Shree Shiv Chhtrapati Shivaji Raje High School, Chinchwad, Pune</t>
  </si>
  <si>
    <t>Maharashtra state board of secondary and Higher secondary education, Pune</t>
  </si>
  <si>
    <t xml:space="preserve">Government Polytechnic, Pune, Maharashtra </t>
  </si>
  <si>
    <t xml:space="preserve">Sinhgad Institute of Technology and Science, Narhe, Pune, Maharashtra </t>
  </si>
  <si>
    <t>AutoCAD,Ms office,MS Project,Project Coordination</t>
  </si>
  <si>
    <t>Darrvesh Construction  | Junior Engineer | Pune | Mar 2025 | Apr 2026 | 1 Years, 1 Months, 21 Days | 2.88</t>
  </si>
  <si>
    <t>P26700626</t>
  </si>
  <si>
    <t>SAMRUDDHI</t>
  </si>
  <si>
    <t>KAPOTE</t>
  </si>
  <si>
    <t>Samruddhi Vivek Kapote</t>
  </si>
  <si>
    <t>P26700626@student.nicmar.ac.in</t>
  </si>
  <si>
    <t>28-Dec-2002</t>
  </si>
  <si>
    <t>painting,music,travel</t>
  </si>
  <si>
    <t>Snehal</t>
  </si>
  <si>
    <t>Flat no.1, Kamla Park Appt., Govind Nagar, Nashik.</t>
  </si>
  <si>
    <t>Kilbil st. Joseph's High School</t>
  </si>
  <si>
    <t>Maharashtra State Board Of Secondary and Higher Secondary Education, Pune.</t>
  </si>
  <si>
    <t>Shri Pramod Patil (SPPAC) Jr. College, Nashik</t>
  </si>
  <si>
    <t>AutoCAD, SketchUp,d5,Lumion,revit,Photoshop,MS Office,MS Project</t>
  </si>
  <si>
    <t>PRC Architects  | Intern | Khar, Mumbai | Dec 2024 | Apr 2025 | 17 Weeks</t>
  </si>
  <si>
    <t>P26700627</t>
  </si>
  <si>
    <t>Saurabh Krishna Patil</t>
  </si>
  <si>
    <t>patilsk2000@gmail.com</t>
  </si>
  <si>
    <t>P26700627@student.nicmar.ac.in</t>
  </si>
  <si>
    <t>09-May-2000</t>
  </si>
  <si>
    <t>Hindi, Marathi, English</t>
  </si>
  <si>
    <t>Coding,Data Wrangling,Reading</t>
  </si>
  <si>
    <t>Krishna Patil</t>
  </si>
  <si>
    <t>Suvarna Patil</t>
  </si>
  <si>
    <t>PLOT 228/C-20, PRASAD CHS, GORAI2 , BORIVALI WEST
BORIVALI WEST</t>
  </si>
  <si>
    <t>St Rock's high School</t>
  </si>
  <si>
    <t>Swami Vivekanand Jr College Of Science</t>
  </si>
  <si>
    <t>Maharashtra state Board of higher Secondary Education</t>
  </si>
  <si>
    <t>Dr Dy Patil Institute Of Engineering And Technology</t>
  </si>
  <si>
    <t>Autocad , Ms office,Ms project,Python,SQL,Power BI,Tableau,Excel</t>
  </si>
  <si>
    <t xml:space="preserve">Ansh Infratech Private Limited  | Jr Engineer  | STP Malwani Malad West Mumbai  | Jun 2022 | Jul 2023 | 1 Years, 1 Months, 13 Days | 2.5 </t>
  </si>
  <si>
    <t>Bajaj Life Insurance  | Data Engineer  | Viman Nagar, Pune | Sep 2025 | Mar 2026 | 26 Weeks</t>
  </si>
  <si>
    <t>AutoCAD For Civil Engineers And Architects
Post Graduate Diploma In Big Data Analytics
Tata Group: Data Visualisation : Empowering Business with Effective Insights and Job Simulation
Post Graduate Diploma in Project Planning</t>
  </si>
  <si>
    <t>P26700628</t>
  </si>
  <si>
    <t>VIGNESHWAR</t>
  </si>
  <si>
    <t>N S A</t>
  </si>
  <si>
    <t>Vigneshwar N S A</t>
  </si>
  <si>
    <t>nsavigneshwar@gmail.com</t>
  </si>
  <si>
    <t>P26700628@student.nicmar.ac.in</t>
  </si>
  <si>
    <t>03-Sep-1998</t>
  </si>
  <si>
    <t>ENGLISH TAMIL HINDI</t>
  </si>
  <si>
    <t xml:space="preserve">MUSIC MOVIES COOKING </t>
  </si>
  <si>
    <t>SREE ANBASARU N K S</t>
  </si>
  <si>
    <t>DIVISIONAL ENGINEER</t>
  </si>
  <si>
    <t>VANITHA A</t>
  </si>
  <si>
    <t>ASSOCIATE PROFFESOR</t>
  </si>
  <si>
    <t xml:space="preserve">3B3 GANAPATHY LAYOUT, 3RD CROSS, KK PUDUR, COIMBATORE </t>
  </si>
  <si>
    <t>The Camford International School</t>
  </si>
  <si>
    <t>AVB matriculation higher secondary school</t>
  </si>
  <si>
    <t>State Board of School Examinations, Tamilnadu</t>
  </si>
  <si>
    <t>MAASS FOUNDATION IND(P) LTD | Site Engioneer, Site coordinator | COIMBATORE | Jan 2024 | Jun 2026 | 2 Years, 5 Months, 8 Days | 3</t>
  </si>
  <si>
    <t>MS Associates | Civil Engineering Intern - Building Design &amp; Planning | Coimbatore | May 2018 | Jun 2018 | 6 Weeks</t>
  </si>
  <si>
    <t>P26700629</t>
  </si>
  <si>
    <t xml:space="preserve">Gautam </t>
  </si>
  <si>
    <t>Hooda</t>
  </si>
  <si>
    <t>Gautam  Hooda</t>
  </si>
  <si>
    <t>gautamhooda444@gmail.com</t>
  </si>
  <si>
    <t>P26700629@student.nicmar.ac.in</t>
  </si>
  <si>
    <t xml:space="preserve">Sports, Music </t>
  </si>
  <si>
    <t xml:space="preserve">Mr. Surender kumar </t>
  </si>
  <si>
    <t xml:space="preserve">Self-employed </t>
  </si>
  <si>
    <t xml:space="preserve">Mrs. Pramila hooda </t>
  </si>
  <si>
    <t xml:space="preserve">VPO.barota tehsil Gohana district sonipat </t>
  </si>
  <si>
    <t>Sonipat</t>
  </si>
  <si>
    <t xml:space="preserve">Holy family convert school gohana </t>
  </si>
  <si>
    <t xml:space="preserve">Ishwar international School gohana </t>
  </si>
  <si>
    <t xml:space="preserve">Deen Bandhu chhotu Ram university of science and technology </t>
  </si>
  <si>
    <t>MS projects , MS excel</t>
  </si>
  <si>
    <t>Adani realty  | Assistant manager- projects | Gurgaon  | Jul 2024 | Jul 2026 | 2 Years, 0 Months, 0 Days | 8.26</t>
  </si>
  <si>
    <t>M/s URS Scott Wilson India Pvt. Ltd. | Execution consultant Intern | Delhi | Jul 2023 | Dec 2023 | 22 Weeks</t>
  </si>
  <si>
    <t>P26700630</t>
  </si>
  <si>
    <t>Anjali Ashok Jadhav</t>
  </si>
  <si>
    <t>anjalijadhav901156@gmail.com</t>
  </si>
  <si>
    <t>P26700630@student.nicmar.ac.in</t>
  </si>
  <si>
    <t>06-Nov-1999</t>
  </si>
  <si>
    <t>Marathi,English, Hindi</t>
  </si>
  <si>
    <t xml:space="preserve">Music, drawing </t>
  </si>
  <si>
    <t>Ashok Dattatray Jadhav</t>
  </si>
  <si>
    <t>Shesha Ashok Jadhav</t>
  </si>
  <si>
    <t>At post Salgar Bk, Salgar vasti, Taluka Mangalwedha, District Solapur.</t>
  </si>
  <si>
    <t>B/13, 4th floor, Sharada Heritage, Hingne Chowk, Sinhagad Road, Hingne Khurd</t>
  </si>
  <si>
    <t>Vidyamandir High School and Junior College, Salgar bk</t>
  </si>
  <si>
    <t>Maharashtra State Board of Secondary and Higher Secondary, Pune</t>
  </si>
  <si>
    <t>Diploma in Civil</t>
  </si>
  <si>
    <t>S.H.Jondhale Polytechnic, Dombivili West</t>
  </si>
  <si>
    <t>JSPM's Imperial College of Engineering and Research, Wagholi Pune</t>
  </si>
  <si>
    <t>AutoCAD,Revit, MS Office,MS Project,STAAD.Pro</t>
  </si>
  <si>
    <t>M/s. Sri  ASR Constructions | Planning Engineer  | Pune | Jan 2023 | Feb 2026 | 3 Years, 1 Months, 4 Days | 4.74</t>
  </si>
  <si>
    <t>J.Kumar Infrastructure Pvt. Ltd. | Intern | Pune | Jul 2021 | Nov 2021 | 17 Weeks
Maharashtra Metro Rail Corporation Ltd. | Intern | Pune | Aug 2021 | Oct 2021 | 6 Weeks</t>
  </si>
  <si>
    <t>P26700631</t>
  </si>
  <si>
    <t>Tejas Satish Gaikwad</t>
  </si>
  <si>
    <t>tejasg978@gmail.com</t>
  </si>
  <si>
    <t>P26700631@student.nicmar.ac.in</t>
  </si>
  <si>
    <t>06-Jan-2002</t>
  </si>
  <si>
    <t>Scuba Diving,Sky Diving ,Music,Fitness,Driving</t>
  </si>
  <si>
    <t>Ashwini</t>
  </si>
  <si>
    <t>Rushiraj Hi-Rise, Gangapur Road, Nashik, Maharashtra- 422013.</t>
  </si>
  <si>
    <t>Horizon Academy</t>
  </si>
  <si>
    <t>Indian Certificate of Secondary Education (ICSE), Nashik, Maharashtra</t>
  </si>
  <si>
    <t>Commerce, Management &amp; Computer Science (C.M.C.S.) College</t>
  </si>
  <si>
    <t xml:space="preserve">Maharashtra State Board of Secondary and Higher Education, Nashik, Maharashtra </t>
  </si>
  <si>
    <t>Ajeenkya D.Y. Patil University</t>
  </si>
  <si>
    <t>Ajeenkya D.Y. Patil School of Architecture, Lohegaon, Pune</t>
  </si>
  <si>
    <t>Autocad,Sketchup,Enscape,Lumion,Microsoft Projects,Microsoft Suite,Communication Skills,Revit,Presentation Skills,D5 Render</t>
  </si>
  <si>
    <t>Insignis Theorem | Junior Architect | Ahmedabad, Gujarat | Sep 2025 | Apr 2026 | 0 Years, 7 Months, 29 Days</t>
  </si>
  <si>
    <t>EssTeam Architects | Intern Architect | Surat, Gujarat, India | Jun 2024 | Dec 2024 | 29 Weeks</t>
  </si>
  <si>
    <t>Mud Workshop
Human Rights</t>
  </si>
  <si>
    <t>P26700632</t>
  </si>
  <si>
    <t>Shreyasi</t>
  </si>
  <si>
    <t>Prakashrao</t>
  </si>
  <si>
    <t>Shreyasi Prakashrao Modak</t>
  </si>
  <si>
    <t>modakshreyasi03@gmail.com</t>
  </si>
  <si>
    <t>P26700632@student.nicmar.ac.in</t>
  </si>
  <si>
    <t>19-Mar-2000</t>
  </si>
  <si>
    <t>English Marathi Hindi</t>
  </si>
  <si>
    <t>Singing, Reading,Film and Art Analysis</t>
  </si>
  <si>
    <t>35, Aradhana Nagar, Kharbi Ring Road</t>
  </si>
  <si>
    <t>Zolo Townhouse, Balewadi</t>
  </si>
  <si>
    <t>Sanjuba High School</t>
  </si>
  <si>
    <t>Central Board of Secondary Education, Nagpur, Maharashtra</t>
  </si>
  <si>
    <t>Kamla Nehru Mahavidyalaya</t>
  </si>
  <si>
    <t>Maharashtra State Board of secondary and Higher Education</t>
  </si>
  <si>
    <t>Rashtrasanta Tukdoji Maharaj Nagpur University</t>
  </si>
  <si>
    <t>MS Office,AutoCAD,Staad Pro,Etabs,Construction Planning and Scheduling,Navisworks,Data Driven decision making,Technical Documentation,Cross functional Coordination</t>
  </si>
  <si>
    <t>M2K Creations | Junior Designer | Nagpur | Nov 2022 | Oct 2023 | 0 Years, 11 Months, 29 Days | 1.8
Vijay Vishwakarma Structural Consultancy | Structural Design Engineer | Nagpur | Nov 2023 | Oct 2025 | 1 Years, 11 Months, 30 Days | 4.2</t>
  </si>
  <si>
    <t>Lexie Healthcare Pvt. Ltd. | Marketing Intern | Nagpur | Dec 2021 | Mar 2022 | 14 Weeks</t>
  </si>
  <si>
    <t>Staad Pro Training Certificate
Agile for Beginners
WAD Certification</t>
  </si>
  <si>
    <t>P26700633</t>
  </si>
  <si>
    <t xml:space="preserve">Pratik </t>
  </si>
  <si>
    <t>Jaiprakash</t>
  </si>
  <si>
    <t>Baldawa</t>
  </si>
  <si>
    <t>Pratik  Jaiprakash Baldawa</t>
  </si>
  <si>
    <t>baldawapratik1108@gmail.com</t>
  </si>
  <si>
    <t>P26700633@student.nicmar.ac.in</t>
  </si>
  <si>
    <t>11-Aug-2003</t>
  </si>
  <si>
    <t>Sketching,Painting,Sports,Music,Photography</t>
  </si>
  <si>
    <t xml:space="preserve">Shiri Krishna Mandir Road, Bodha Nagar Hadgaon, dist. Nanded </t>
  </si>
  <si>
    <t>Shree Swaminarayan Gurukul INTL. School Solapur</t>
  </si>
  <si>
    <t xml:space="preserve">Center  Board Of Secondary Education Solapur, Maharashtra </t>
  </si>
  <si>
    <t>Shri Datt Kalavani College Hadgaon, Nanded</t>
  </si>
  <si>
    <t>Maharashtra State Board Of Secondary and Higher Education Hadgaon, DIST. Nanded</t>
  </si>
  <si>
    <t>Savitribai Phule Pune University.</t>
  </si>
  <si>
    <t>Autocad,MS project,Photoshop,Sketchup,Lumion,D-5 renders,Adobe Premier Pro,After Effects,MS Office</t>
  </si>
  <si>
    <t>The Grid Architects  | Intern Architect | Ahmedabad | Jun 2025 | Dec 2025 | 26 Weeks</t>
  </si>
  <si>
    <t>P26700634</t>
  </si>
  <si>
    <t>Mayuri</t>
  </si>
  <si>
    <t>Latpate</t>
  </si>
  <si>
    <t>Mayuri Dattatray Latpate</t>
  </si>
  <si>
    <t>mayurilatpate867@gmail.com</t>
  </si>
  <si>
    <t>P26700634@student.nicmar.ac.in</t>
  </si>
  <si>
    <t>15-Feb-2002</t>
  </si>
  <si>
    <t>Classical dance</t>
  </si>
  <si>
    <t>Dattatray Kundlikrao Latpate</t>
  </si>
  <si>
    <t>Rekha Dattatray Latpate</t>
  </si>
  <si>
    <t>Dhanlaxmi apartment, dhanlaxmi nagar
jintur road</t>
  </si>
  <si>
    <t>Aurbindo Aksharjyoti School</t>
  </si>
  <si>
    <t>Maharashtra State Board, Parbhani, Maharashtra</t>
  </si>
  <si>
    <t xml:space="preserve">Mahatma Phule Junior college </t>
  </si>
  <si>
    <t>COEP Technological University, Pune, Maharashtra</t>
  </si>
  <si>
    <t>Bachelor of Planning (B.Plan)</t>
  </si>
  <si>
    <t>Bachelor of Planning</t>
  </si>
  <si>
    <t>AutoCAD,GIS</t>
  </si>
  <si>
    <t>Vikram Infra | Intern | Pune | Jun 2023 | Jun 2024 | 52 Weeks</t>
  </si>
  <si>
    <t>P26700635</t>
  </si>
  <si>
    <t xml:space="preserve">Deshmukh </t>
  </si>
  <si>
    <t xml:space="preserve">Deshmukh  Yash Rajesh </t>
  </si>
  <si>
    <t>deshmukhyash440@gmail.com</t>
  </si>
  <si>
    <t>P26700635@student.nicmar.ac.in</t>
  </si>
  <si>
    <t>02-Dec-2000</t>
  </si>
  <si>
    <t xml:space="preserve">Hindi, English, Marathi </t>
  </si>
  <si>
    <t>Playing cricket,Learning Technological Advancements in Construction</t>
  </si>
  <si>
    <t xml:space="preserve">Rajesh Deshmukh </t>
  </si>
  <si>
    <t xml:space="preserve">Archana Deshmukh </t>
  </si>
  <si>
    <t xml:space="preserve">27,Shree Path Nagar,Bhadgaon Road Chalisgaon </t>
  </si>
  <si>
    <t>51,Kabir Baug Matha Sanstha Narayan peth pune</t>
  </si>
  <si>
    <t xml:space="preserve">Good Shepherd Academy, Chalisgaon </t>
  </si>
  <si>
    <t xml:space="preserve">Maharashtra State Board of Secondary and Higher secondary education,Pune Maharashtra </t>
  </si>
  <si>
    <t>Maharashtra State Board of Technical Education</t>
  </si>
  <si>
    <t>AISSMS,COE,Pune</t>
  </si>
  <si>
    <t>AISSMS,COE,PUNE</t>
  </si>
  <si>
    <t>Master of Engineering (M.E.)</t>
  </si>
  <si>
    <t>AutoCAD,ETABS,STAAD.Pro,MS Office,MS Project,Primavera</t>
  </si>
  <si>
    <t>Z.P Work Department, Sub-division Haveli,Pune | Sub-Supervisor | Khanapur Haveli Taluka,pune | May 2019 | Jun 2019 | 6 Weeks
PrithviCo | Civil Engineering Intern | PrithviCo. — Gulmohar Road, Savedi, Ahilyanagar (Ahmednagar), Maharashtra – 414003. | May 2022 | Jul 2022 | 7 Weeks
MAHA Metro Rail Corporation Ltd., Pune Metro Project (Reach 2) | Site Engineer Intern | Pune Metro Office, Near Lagu Bandhu shop, Nalstop, Pune | May 2023 | Jun 2023 | 4 Weeks</t>
  </si>
  <si>
    <t>P26700636</t>
  </si>
  <si>
    <t>Bandoba</t>
  </si>
  <si>
    <t>Ghadage</t>
  </si>
  <si>
    <t>Priya Bandoba Ghadage</t>
  </si>
  <si>
    <t>ghadagepriya82@gmail.com</t>
  </si>
  <si>
    <t>P26700636@student.nicmar.ac.in</t>
  </si>
  <si>
    <t>Book Reading, Wild life photography</t>
  </si>
  <si>
    <t>Bandoba Vasudev Ghadage</t>
  </si>
  <si>
    <t>Sneha Bandoba Ghadage</t>
  </si>
  <si>
    <t>Banawadi, Karad</t>
  </si>
  <si>
    <t>A 302, Olympia Sociaty,
Bhumker chauk, Wakad, Pune.</t>
  </si>
  <si>
    <t>Jagruti Vidyamandir, Banawadi</t>
  </si>
  <si>
    <t xml:space="preserve">SSc board, Maharashtra </t>
  </si>
  <si>
    <t>Sadguru Gadage Maharaj collage, karad</t>
  </si>
  <si>
    <t>HSC board, Maharashtra</t>
  </si>
  <si>
    <t>Shivaji University Karad</t>
  </si>
  <si>
    <t>Rajarambapu Institute Of Technology, Sangli</t>
  </si>
  <si>
    <t>Auto CAD,MS Project,primavera,Staadpro,Etabs</t>
  </si>
  <si>
    <t>B. U. Bandary Energy Pvt. Ltd. | Quality Control Intern | Wakad, Pune. | Dec 2025 | Jul 2026 | 30 Weeks</t>
  </si>
  <si>
    <t>P26700637</t>
  </si>
  <si>
    <t>ANISH REDDY</t>
  </si>
  <si>
    <t>MADI REDDY</t>
  </si>
  <si>
    <t>Anish Reddy Madi Reddy</t>
  </si>
  <si>
    <t>anishreddy.madireddy@gmail.com</t>
  </si>
  <si>
    <t>P26700637@student.nicmar.ac.in</t>
  </si>
  <si>
    <t>Telugu,English,hindi</t>
  </si>
  <si>
    <t>Drawing,badminton,music,reading</t>
  </si>
  <si>
    <t>M. Venkat Ram Reddy</t>
  </si>
  <si>
    <t>M. Swathi</t>
  </si>
  <si>
    <t>22-57/2/558/A/1</t>
  </si>
  <si>
    <t>GMR Chinmaya Vidyalaya</t>
  </si>
  <si>
    <t>CBSE, Hyderabad</t>
  </si>
  <si>
    <t xml:space="preserve">Geetanjali High School </t>
  </si>
  <si>
    <t>Vardhaman College Of Engineering</t>
  </si>
  <si>
    <t>Vardhaman College Of Engineering, Hyderabad</t>
  </si>
  <si>
    <t>AutoCAD,MS Project,Revit</t>
  </si>
  <si>
    <t>P26700638</t>
  </si>
  <si>
    <t>Darshan</t>
  </si>
  <si>
    <t>Suppannavar</t>
  </si>
  <si>
    <t>Darshan V Suppannavar</t>
  </si>
  <si>
    <t>vppdarshansuppannavar@gmail.com</t>
  </si>
  <si>
    <t>P26700638@student.nicmar.ac.in</t>
  </si>
  <si>
    <t>English,kannada,Marathi,Hindi</t>
  </si>
  <si>
    <t>Swimming ,Music</t>
  </si>
  <si>
    <t>Vijay P Suppannavar</t>
  </si>
  <si>
    <t>Asha V Suppannavar</t>
  </si>
  <si>
    <t>Sr no 376 Aditiya Building , Main Road , Majagavi , Belagavi.</t>
  </si>
  <si>
    <t>Amrita Vidyalayam</t>
  </si>
  <si>
    <t>Belagavi/Karanataka</t>
  </si>
  <si>
    <t>KLS Shri Vasant Rao Potdar Polytechnic. Belagavi, Karnataka.</t>
  </si>
  <si>
    <t>Visvesvaraya Technological University VTU</t>
  </si>
  <si>
    <t>KLS Gogte Institute of Technology, Belagavi , Karnataka.</t>
  </si>
  <si>
    <t>AutoCAD,Revit,STAAD.Pro,Microsoft project,MS Office,Idea StatiCa</t>
  </si>
  <si>
    <t>Nabh Infracon LLP - B.E. Internship | Civil Engineering Intern | Pune, Maharashtra. | Jan 2026 | May 2026 | 16 Weeks
Ashoka Builcon Pvt.Ltd. - Diploma Internship | Civil Engineering Intern | Belagavi , Karnataka. | Feb 2023 | May 2023 | 11 Weeks</t>
  </si>
  <si>
    <t>NPTEL- Remote sensing and GIS
BIM Using Revit - Skill Lab
Analysis , Design and Detailing with BBS of RCC Buildings
BIM using ArchiCAD
NPTEL- Plastic waste Management
NPTEL- Maintenance and Repair of concrete structure
Artificial Intelligence and Data Science – 3-Credit Certification Penlio Edufab Pvt. Ltd., in association with Tejomarg Foundation | 96 Hours (12 Weeks) | 2026</t>
  </si>
  <si>
    <t>P26700639</t>
  </si>
  <si>
    <t>Devkar</t>
  </si>
  <si>
    <t>Sahil Rajendra  Devkar</t>
  </si>
  <si>
    <t>sahilrajendradevkar@gmail.com</t>
  </si>
  <si>
    <t>P26700639@student.nicmar.ac.in</t>
  </si>
  <si>
    <t>02-Dec-1999</t>
  </si>
  <si>
    <t xml:space="preserve">Marathi hindi English </t>
  </si>
  <si>
    <t>Music, reading books</t>
  </si>
  <si>
    <t xml:space="preserve">Rajendra rangrao Devkar </t>
  </si>
  <si>
    <t xml:space="preserve">Gramsevak </t>
  </si>
  <si>
    <t xml:space="preserve">Anita rajendra Devkar </t>
  </si>
  <si>
    <t>ATP /Malkapur Tal.Karad  Dis. Satara</t>
  </si>
  <si>
    <t>Devkar Sahil Raghu</t>
  </si>
  <si>
    <t>SINHGAD INSTI.OF TECH.&amp;SC.,NARHE-AMBEGAON</t>
  </si>
  <si>
    <t>Autocad,stadpro</t>
  </si>
  <si>
    <t>Prashant Limye Engineers And Contractors,pune | Site Engineer | Baner,Pune | Jun 2023 | Jun 2024 | 1 Years, 0 Months, 17 Days | 1.8 
GADA GROUP | JR.Site Engineer | Hadapsar ,Pune | Nov 2024 | Nov 2025 | 0 Years, 11 Months, 11 Days | 2.85
Millenium Developers | JR.Site Engineer | Tathawade ,Pune | Jan 2026 | Apr 2026 | 0 Years, 3 Months, 18 Days | 3.84</t>
  </si>
  <si>
    <t>P26700640</t>
  </si>
  <si>
    <t>P26700640@student.nicmar.ac.in</t>
  </si>
  <si>
    <t>P26700641</t>
  </si>
  <si>
    <t>Aditya  Sanjay Jadhav</t>
  </si>
  <si>
    <t>adityajadhav312002@gmail.com</t>
  </si>
  <si>
    <t>P26700641@student.nicmar.ac.in</t>
  </si>
  <si>
    <t>31-Oct-2002</t>
  </si>
  <si>
    <t>Reading,Fitness Training,cooking</t>
  </si>
  <si>
    <t>Shrihari complex ,shikrapur road ,chakan ,Pune</t>
  </si>
  <si>
    <t>Pius Memorial High School</t>
  </si>
  <si>
    <t>Government Polytechnic,Pune</t>
  </si>
  <si>
    <t>AutoCAD,MS Project,Sketchup</t>
  </si>
  <si>
    <t>Generic Engineering Construction And Projects Ltd. | Junior Site Engineer | Pune | Dec 2023 | Jan 2024 | 4 Weeks | Campus Internship</t>
  </si>
  <si>
    <t>Construction Project Management an online course authorized by Columbia University and offered through Coursera
AI for Construction Management &amp; Design an online course authorized by AI CERTs and offered through Coursera
Introduction to HSE Engineering an online course authorized by Khalifa University and offered through Coursera
Concreting materials an online course authorized by L&amp;T EduTech and offered through Coursera
Production of concrete an online course authorized by L&amp;T EduTech and offered through Coursera</t>
  </si>
  <si>
    <t>P26700642</t>
  </si>
  <si>
    <t xml:space="preserve">Bhausaheb </t>
  </si>
  <si>
    <t>Mate</t>
  </si>
  <si>
    <t>Rutik Bhausaheb  Mate</t>
  </si>
  <si>
    <t>P26700642@student.nicmar.ac.in</t>
  </si>
  <si>
    <t>21-Feb-2002</t>
  </si>
  <si>
    <t>Travelling, fitness, etc</t>
  </si>
  <si>
    <t>D.I.A.T Road Khadakwasla, Pune-411024</t>
  </si>
  <si>
    <t>Line Design Studio | Documentation and sanctioning of the plan | Pune | May 2024 | Jun 2026 | 2 Years, 1 Months, 4 Days | 2.4</t>
  </si>
  <si>
    <t>P26700643</t>
  </si>
  <si>
    <t>Shreyash</t>
  </si>
  <si>
    <t>Aher Shreyash Mahesh</t>
  </si>
  <si>
    <t>shreyashaher61@gmail.com</t>
  </si>
  <si>
    <t>P26700643@student.nicmar.ac.in</t>
  </si>
  <si>
    <t>19-Apr-2004</t>
  </si>
  <si>
    <t>Music,Reading,Playing Cricket</t>
  </si>
  <si>
    <t>Mahesh Kacharu Aher</t>
  </si>
  <si>
    <t>Shalini Mahesh Aher</t>
  </si>
  <si>
    <t>A/p Loni kh Tal-rahata Nirmal Primpri Road near church</t>
  </si>
  <si>
    <t>Pravara Public School Pravaranagar</t>
  </si>
  <si>
    <t>Maharastra State Board Of Secondary and Higher Secondary Education ,Pune, Maharastra</t>
  </si>
  <si>
    <t>Maharastra State Board Of Secondary and Higher Secondary Education,Pune,Maharastra</t>
  </si>
  <si>
    <t>Amrutvahini College Of Engineering (AVCOE) ,Sangamner,Maharashtra</t>
  </si>
  <si>
    <t>Microsoft Excel ,MS office,MS Project  ,Autocad</t>
  </si>
  <si>
    <t>Grow High Engineers | Junior Engineer | Nashik | Dec 2024 | Jan 2025 | 4 Weeks</t>
  </si>
  <si>
    <t>P26700644</t>
  </si>
  <si>
    <t>Ujwal</t>
  </si>
  <si>
    <t>Ujwal Dubey</t>
  </si>
  <si>
    <t>ujwaldubey.27@gmail.com</t>
  </si>
  <si>
    <t>P26700644@student.nicmar.ac.in</t>
  </si>
  <si>
    <t>27-Jan-2001</t>
  </si>
  <si>
    <t>Reading,Dancing,Music,Volleyball</t>
  </si>
  <si>
    <t>Sanjeev Kumar</t>
  </si>
  <si>
    <t>Renu Bala</t>
  </si>
  <si>
    <t>H No. 94, Mangal Nagar, Patta Paloura, Talab Tillo, Jammu</t>
  </si>
  <si>
    <t>G D Goenka Public School</t>
  </si>
  <si>
    <t>Central Board of Secondary Education , Jammu</t>
  </si>
  <si>
    <t>Shri Mata Vaishno Devi University</t>
  </si>
  <si>
    <t>AutoCAD, MS Project</t>
  </si>
  <si>
    <t>MCCS Infra PVT. LTD. | Site Engineer | Vijaypur, Jammu | Apr 2024 | Nov 2025 | 1 Years, 7 Months, 11 Days | 3.36
M/S Ankit Gupta | Site Engineer | Nagrota, Jammu | Jan 2025 | Mar 2026 | 1 Years, 2 Months, 9 Days | 4</t>
  </si>
  <si>
    <t>Vikas &amp; Associates | Intern | Jammu | Apr 2021 | Sep 2021 | 26 Weeks | Campus Internship</t>
  </si>
  <si>
    <t>P26700645</t>
  </si>
  <si>
    <t>Ghumatkar.</t>
  </si>
  <si>
    <t>Tejas Ganesh Ghumatkar.</t>
  </si>
  <si>
    <t>P26700645@student.nicmar.ac.in</t>
  </si>
  <si>
    <t>hindi english</t>
  </si>
  <si>
    <t>playing football</t>
  </si>
  <si>
    <t>Ganesh Shantaram Ghumatkar</t>
  </si>
  <si>
    <t>Sarika Ganesh Ghumatkar</t>
  </si>
  <si>
    <t>Politician</t>
  </si>
  <si>
    <t>Sobhagyaaishwerya bunglo wada road Rajgurunagar t khed d pune</t>
  </si>
  <si>
    <t>Pius ,Memorial High School</t>
  </si>
  <si>
    <t>Maharashtra State Board Of Secondary And Higher Pune</t>
  </si>
  <si>
    <t>Mahatma Gandhi Vidhalay Rajgurunagar</t>
  </si>
  <si>
    <t>Maharashtra State Board of Higher And Secondary Education Pune</t>
  </si>
  <si>
    <t>Savitribai Phule Pune Univercity Pune</t>
  </si>
  <si>
    <t>Marathwada Mitra Mandals Collage Of Architecturer</t>
  </si>
  <si>
    <t>AutoCad , Sketchup , Vray . 3D Max</t>
  </si>
  <si>
    <t>Prashant Deshmukh And Associates | Intern | Swargate near Green Park PUNE | Jun 2025 | Dec 2025 | 30 Weeks</t>
  </si>
  <si>
    <t>P26700646</t>
  </si>
  <si>
    <t>Subodh</t>
  </si>
  <si>
    <t>Shravani Subodh Bhosale</t>
  </si>
  <si>
    <t>shravanisbhosale7777@gmail.com</t>
  </si>
  <si>
    <t>P26700646@student.nicmar.ac.in</t>
  </si>
  <si>
    <t>dancing,trekking,travelling and exploring ne places,volunteering and community activities</t>
  </si>
  <si>
    <t>Shaila</t>
  </si>
  <si>
    <t>4,Sai Nakshatra Apt behind Signus hospital eco-city Pathardi Phata ,Nashik</t>
  </si>
  <si>
    <t>St.Francis High School</t>
  </si>
  <si>
    <t xml:space="preserve">Maharashtra State Board of Secondary and Higher Secondary Education,Pune/Maharashtra   </t>
  </si>
  <si>
    <t xml:space="preserve">Guru Gobind Singh Jr College </t>
  </si>
  <si>
    <t>Pune University</t>
  </si>
  <si>
    <t>Maratha Vidya Prasarak Samaj's Sharadchandraji Pawar College of Architecture,Nashik</t>
  </si>
  <si>
    <t>AutoCad,Sketchup ,Revit , Photoshop</t>
  </si>
  <si>
    <t>KAF Architects | Intern | Bangalore | Jun 2025 | Nov 2025 | 23 Weeks | Campus Internship</t>
  </si>
  <si>
    <t>P26700647</t>
  </si>
  <si>
    <t>Anmol</t>
  </si>
  <si>
    <t>Gondchar</t>
  </si>
  <si>
    <t>Anmol Kailas Gondchar</t>
  </si>
  <si>
    <t>akgondchar@gmail.com</t>
  </si>
  <si>
    <t>P26700647@student.nicmar.ac.in</t>
  </si>
  <si>
    <t>25-Sep-2003</t>
  </si>
  <si>
    <t>Reading books,Exploring,Riding car</t>
  </si>
  <si>
    <t>Kailas Gondchar</t>
  </si>
  <si>
    <t>Vaishali Kailas Gondchar</t>
  </si>
  <si>
    <t>Akola road, kisan mechanical centre, Akot, Akola</t>
  </si>
  <si>
    <t>Saint Paul's Academy Akot</t>
  </si>
  <si>
    <t>Maharashtra state board of secondary and higher secondary education, Pune</t>
  </si>
  <si>
    <t>Vidya Pratishthan's Kamalnayan Bajaj Institute of Engineering &amp; Technology, Baramati, Maharashtra</t>
  </si>
  <si>
    <t>Autocad,MS office,MS Project</t>
  </si>
  <si>
    <t>Muktai Construction | Site Engineer [Intern] | Baramati | Dec 2023 | Feb 2024 | 8 Weeks</t>
  </si>
  <si>
    <t>P26700648</t>
  </si>
  <si>
    <t>Ramakant</t>
  </si>
  <si>
    <t>Korde</t>
  </si>
  <si>
    <t>Harshal Ramakant Korde</t>
  </si>
  <si>
    <t>harshalkorde07@gmail.com</t>
  </si>
  <si>
    <t>P26700648@student.nicmar.ac.in</t>
  </si>
  <si>
    <t xml:space="preserve"> English,Hindi,marathi</t>
  </si>
  <si>
    <t>Gym,cricket ,drama ,football, music, travelling, photography</t>
  </si>
  <si>
    <t xml:space="preserve">Ramakant </t>
  </si>
  <si>
    <t>Vivanta Life Vishaka,D-404,near Kamal Park,Dhanori</t>
  </si>
  <si>
    <t xml:space="preserve">St.Patrick Convent High School </t>
  </si>
  <si>
    <t>MSBSHSE,Nashik,Maharashtra</t>
  </si>
  <si>
    <t>Fergusson College</t>
  </si>
  <si>
    <t>MSBSHSE,Pune,Maharashta</t>
  </si>
  <si>
    <t>Savitribai Phule University of Pune</t>
  </si>
  <si>
    <t>D.Y.Patil College of Engineering,Lohegaon</t>
  </si>
  <si>
    <t>MS Office,MS Project ,ms excel, autocad, ms powerpoint</t>
  </si>
  <si>
    <t>Ammunition Factory Khadki (Ministry of Defence) | Engineering Graduate Apprentice | pune | May 2025 | May 2026 | 0 Years, 11 Months, 29 Days | 0</t>
  </si>
  <si>
    <t>Pride Purple Group | Engineer Trainee | pune | Mar 2023 | Mar 2023 | 4 Weeks | Campus Internship</t>
  </si>
  <si>
    <t>P26700649</t>
  </si>
  <si>
    <t>YASH</t>
  </si>
  <si>
    <t>VIJAY</t>
  </si>
  <si>
    <t>Yash Vijay Patil</t>
  </si>
  <si>
    <t>yashrajepatil101@gmail.com</t>
  </si>
  <si>
    <t>P26700649@student.nicmar.ac.in</t>
  </si>
  <si>
    <t>Savita</t>
  </si>
  <si>
    <t>Patil Wasti , Chandapuri Taluka: Malshiras , District:Solapur</t>
  </si>
  <si>
    <t>SMP English School Akluj</t>
  </si>
  <si>
    <t>Maharashtra State board of secondary and higher secondary education pune</t>
  </si>
  <si>
    <t>Savitribai Phule Pune University Pune</t>
  </si>
  <si>
    <t>D Y Patil College of Engineering Akurdi, Pune</t>
  </si>
  <si>
    <t>Autocad,MS Office ,MS Project,MS Excel</t>
  </si>
  <si>
    <t>Sohan Nevrutti Sul | Site Internship  | Chandapuri  | Dec 2023 | Jan 2024 | 5 Weeks</t>
  </si>
  <si>
    <t>P26700650</t>
  </si>
  <si>
    <t>Rushikesh Pawar</t>
  </si>
  <si>
    <t>pawarrushi353@gmail.com</t>
  </si>
  <si>
    <t>P26700650@student.nicmar.ac.in</t>
  </si>
  <si>
    <t>02-Sep-2000</t>
  </si>
  <si>
    <t>Hindi, English,Marathi</t>
  </si>
  <si>
    <t>Uday Pawar</t>
  </si>
  <si>
    <t>Sonali Pawar</t>
  </si>
  <si>
    <t>House no 642 ward no 14 chapora district burhanpur  
(Madhya Pradesh)</t>
  </si>
  <si>
    <t>Burhanpur</t>
  </si>
  <si>
    <t>Seva Sadan higher Secondary School</t>
  </si>
  <si>
    <t>Madhya Pradesh state board Bhopal</t>
  </si>
  <si>
    <t>GH Raisoni college of Polytechnic</t>
  </si>
  <si>
    <t>Chameli Devi Group of Institute</t>
  </si>
  <si>
    <t>MS OFFICE,MS PROJECT,ERP. SAP</t>
  </si>
  <si>
    <t>UST | Enterprise Structure developer I | Thiruvananthapuram | May 2024 | Jul 2026 | 2 Years, 1 Months, 27 Days | 5.65</t>
  </si>
  <si>
    <t>P26700651</t>
  </si>
  <si>
    <t>Machindra</t>
  </si>
  <si>
    <t>Tanmay Machindra Deshmukh</t>
  </si>
  <si>
    <t>tanmaymd.work07@gmail.com</t>
  </si>
  <si>
    <t>P26700651@student.nicmar.ac.in</t>
  </si>
  <si>
    <t xml:space="preserve">English , Hindi , Marathi </t>
  </si>
  <si>
    <t xml:space="preserve">Reading ,travelling </t>
  </si>
  <si>
    <t>Shubhangi</t>
  </si>
  <si>
    <t>Atpost-jaigaon, tal-khatav, dist-Satara</t>
  </si>
  <si>
    <t>SUNSHINE ENGLISH MEDIUM SCHOOL KHATAV</t>
  </si>
  <si>
    <t>RAMCHANDRA MASU MAHADIK Jr. COLLEGE , PETH</t>
  </si>
  <si>
    <t>MAHARASHTRA</t>
  </si>
  <si>
    <t>DR D Y PATIL COLLEGE OF ARCHITECTURE , AKURDI ,PUNE</t>
  </si>
  <si>
    <t>AUTOCAD,MS OFFICE ,SKETCHUP ,LUMION ,MS PROJECT ,PROJECT COORDINATION ,POWER BI (BASIC)</t>
  </si>
  <si>
    <t>PIANKH DESIGN SPACES | JR ARCHITECT | PUNE | Jun 2024 | Dec 2025 | 1 Years, 6 Months, 30 Days | 3.3
MENLO REALTY | ARCHITECT - PROJET COORDINATOR | SHIVAJINAGAR , PUNE | Feb 2026 | Aug 2026 | 0 Years, 6 Months, 0 Days | 4.20</t>
  </si>
  <si>
    <t>Advantage Archirecture | Architectural Intern | Pune | May 2023 | Sep 2023 | 21 Weeks</t>
  </si>
  <si>
    <t>P26700652</t>
  </si>
  <si>
    <t>Ramrao</t>
  </si>
  <si>
    <t>Swapnil Ramrao Rathod</t>
  </si>
  <si>
    <t>swapnilrathod306@gmail.com</t>
  </si>
  <si>
    <t>P26700652@student.nicmar.ac.in</t>
  </si>
  <si>
    <t>14-Mar-2001</t>
  </si>
  <si>
    <t>Travelling ,Playing Cricket</t>
  </si>
  <si>
    <t>Ramrao Khiru Rathod</t>
  </si>
  <si>
    <t>Laxmi</t>
  </si>
  <si>
    <t>Om Sai Apartment, Flat no- 103, Airoli Navi Mumbai, Sector 9, Diva Gaon</t>
  </si>
  <si>
    <t xml:space="preserve">Smt. Shushiladevi deshmukh vidyalaya </t>
  </si>
  <si>
    <t xml:space="preserve">Mumbai </t>
  </si>
  <si>
    <t xml:space="preserve">Smt.sushiladevi deshmukh vidyalaya </t>
  </si>
  <si>
    <t xml:space="preserve">Saraswati college of engineering Navi mumbai </t>
  </si>
  <si>
    <t>Autocad,msp</t>
  </si>
  <si>
    <t>ACE Realty | Jr.Site Engineer | Thane | Jan 2024 | Jul 2026 | 2 Years, 6 Months, 2 Days | 2.4</t>
  </si>
  <si>
    <t>P26700654</t>
  </si>
  <si>
    <t>kUMAR</t>
  </si>
  <si>
    <t>Divyanshu Kumar</t>
  </si>
  <si>
    <t>itsmedivyansh001@gmail.com</t>
  </si>
  <si>
    <t>P26700654@student.nicmar.ac.in</t>
  </si>
  <si>
    <t>24-Jan-2003</t>
  </si>
  <si>
    <t xml:space="preserve">HINDI ENGLISH </t>
  </si>
  <si>
    <t>PLAYING CRICKET , READING BOOKS</t>
  </si>
  <si>
    <t xml:space="preserve">KRISHNA KUMAR SINGH </t>
  </si>
  <si>
    <t>PUJA KUMARI</t>
  </si>
  <si>
    <t>Mehdasahpur begusarai bihar
851132</t>
  </si>
  <si>
    <t>Begusarai</t>
  </si>
  <si>
    <t xml:space="preserve">MARWARI HIGH SCHOOL </t>
  </si>
  <si>
    <t>JHARKHAND UNIVERSITY OF TECHNOLOGY / RANCHI JHARKHAND</t>
  </si>
  <si>
    <t xml:space="preserve">marwari high school </t>
  </si>
  <si>
    <t>MARWARI HIGH SCHOOL / RANCHI / JHARKHAND</t>
  </si>
  <si>
    <t xml:space="preserve">cambridge institute of technology </t>
  </si>
  <si>
    <t xml:space="preserve">cambridge institute of technology  / RANCHI / JHARKHAND </t>
  </si>
  <si>
    <t>ms office ms project</t>
  </si>
  <si>
    <t>P26700655</t>
  </si>
  <si>
    <t>Kaushik</t>
  </si>
  <si>
    <t>Sejal Kaushik</t>
  </si>
  <si>
    <t>sejalkaushik.work@gmail.com</t>
  </si>
  <si>
    <t>P26700655@student.nicmar.ac.in</t>
  </si>
  <si>
    <t>28-Oct-2000</t>
  </si>
  <si>
    <t>Reading,Dancing,Yoga,Photography,Driving</t>
  </si>
  <si>
    <t>Rajesh Kumar Kaushik</t>
  </si>
  <si>
    <t>Meenu Kaushik</t>
  </si>
  <si>
    <t>G-5/ 24-25, Sector-11, Rohini, Delhi-110085</t>
  </si>
  <si>
    <t>Titiksha Public School</t>
  </si>
  <si>
    <t>MBS School of Planning and Architecture, Delhi</t>
  </si>
  <si>
    <t>School of Planning and Architecture, New Delhi</t>
  </si>
  <si>
    <t>School of Planning and Architecture, Delhi</t>
  </si>
  <si>
    <t>Master of Planning (M.Plan)</t>
  </si>
  <si>
    <t>Urban Planning</t>
  </si>
  <si>
    <t>AutoCAD,Revit,MS Project,Photoshop,QGIS,ArcGIS,Sketchup,MS Powerpoint,MS Excel,MS Word,Lumion</t>
  </si>
  <si>
    <t>Institute of Urban Transport (India), Ministry of Housing and Urban Affairs | Urban Transport Intern | New Delhi | Jun 2025 | Jul 2025 | 8 Weeks
JB Design Consultants | Architectural Intern | New Delhi | Jul 2023 | Nov 2023 | 17 Weeks</t>
  </si>
  <si>
    <t>4-week Advance Revit and BIM training by Karwaan
4-week Training program by ecospatial lab on Basics and Advance ArcGIS.
GATE AR 2024: AIR 450, Score - 525
Professional and Faculty Development Programme (PFDP) (2024-25), Future ready Infrastructure for cities, Dept of Urban Planning, SPA New Delhi
Certified course on Gender-Responsive Monitoring &amp; Evaluation by UNICEF</t>
  </si>
  <si>
    <t>P26700656</t>
  </si>
  <si>
    <t>Vinit</t>
  </si>
  <si>
    <t>Humane</t>
  </si>
  <si>
    <t>Vinit Prakash Humane</t>
  </si>
  <si>
    <t>vinithumane21@gmail.com</t>
  </si>
  <si>
    <t>P26700656@student.nicmar.ac.in</t>
  </si>
  <si>
    <t xml:space="preserve">photography,Cricket ,Adventurous sports </t>
  </si>
  <si>
    <t>Prakash Janardhan Humane</t>
  </si>
  <si>
    <t>Clerk</t>
  </si>
  <si>
    <t>Pradnya Prakash Humane</t>
  </si>
  <si>
    <t>Room No. 4, R. C. Marg, Near Shankar Temple, Anik Village, Chembur, Mumbai - 400074</t>
  </si>
  <si>
    <t xml:space="preserve">St Teresa's High School </t>
  </si>
  <si>
    <t xml:space="preserve">SSC, Mumbai, Maharashtra </t>
  </si>
  <si>
    <t>Vivekanand Education Society's Polytechnic, Chembur, Mumbai</t>
  </si>
  <si>
    <t>Saraswati College of Engineering, Navi Mumbai</t>
  </si>
  <si>
    <t>Auto cad,MS office</t>
  </si>
  <si>
    <t>New Consolidated Construction Company Limited | Trainee Billing &amp; Planning Engineering  | Wadala, Mumbai  | Jun 2025 | Jun 2026 | 1 Years, 0 Months, 0 Days | 2.88</t>
  </si>
  <si>
    <t>Rashtriya Chemicals and Fertilizers Limited | Intern  | Chembur, Mumbai | Jun 2023 | Jul 2023 | 3 Weeks</t>
  </si>
  <si>
    <t>P26700657</t>
  </si>
  <si>
    <t>Kashid</t>
  </si>
  <si>
    <t>Atharva Sanjay Kashid</t>
  </si>
  <si>
    <t>atharvakashid0304@gmail.com</t>
  </si>
  <si>
    <t>P26700657@student.nicmar.ac.in</t>
  </si>
  <si>
    <t>03-Aug-2004</t>
  </si>
  <si>
    <t>Sanjay Kashid</t>
  </si>
  <si>
    <t>Dipali Kashid</t>
  </si>
  <si>
    <t>srno.103, Gandhinagar, Yerwada, Pune 411006</t>
  </si>
  <si>
    <t>Shivneri co-op society, PMAY, Tuljabhawani nagar, kharadi ,pune</t>
  </si>
  <si>
    <t>Agrasen High School</t>
  </si>
  <si>
    <t>Cusrow Wadia Institute of Technology, Pune, Maharashtra</t>
  </si>
  <si>
    <t>Ajeenkya D.Y Patil school of engineering</t>
  </si>
  <si>
    <t>Auto Cad,excel,revit,MS project</t>
  </si>
  <si>
    <t>CADD CENTRE  | Trainee | Pune | Dec 2024 | Jan 2025 | 4 Weeks</t>
  </si>
  <si>
    <t>P26700658</t>
  </si>
  <si>
    <t xml:space="preserve">Khanapure </t>
  </si>
  <si>
    <t xml:space="preserve">Tejas Kailas Khanapure </t>
  </si>
  <si>
    <t>Tejaskhanapure2@gmail.com</t>
  </si>
  <si>
    <t>P26700658@student.nicmar.ac.in</t>
  </si>
  <si>
    <t>24-May-2004</t>
  </si>
  <si>
    <t xml:space="preserve">Marathi ,  hindi , english </t>
  </si>
  <si>
    <t xml:space="preserve">Travelling , exploring new places ,Music,Learning Forex and crypto </t>
  </si>
  <si>
    <t xml:space="preserve">Kailas khanapure </t>
  </si>
  <si>
    <t>Secretary In DCC Bank latur</t>
  </si>
  <si>
    <t xml:space="preserve">Smita khanapure </t>
  </si>
  <si>
    <t>Guruganga niwas sutmil road latur</t>
  </si>
  <si>
    <t xml:space="preserve">Yes R living pg 1 wakad , pune </t>
  </si>
  <si>
    <t xml:space="preserve">Raja narayanlal lahoti english school latur </t>
  </si>
  <si>
    <t xml:space="preserve">CBSE board Latur , Maharashtra </t>
  </si>
  <si>
    <t xml:space="preserve">Vishveshwarayya  Abhiyantriki Padvika  Mahavidyalay, Almala,  Ausa , Maharashtra </t>
  </si>
  <si>
    <t xml:space="preserve">Savitribai phule pune University </t>
  </si>
  <si>
    <t xml:space="preserve">AISSMS College of Engineering pune , Maharashtra </t>
  </si>
  <si>
    <t>Ms Office,  sketchup</t>
  </si>
  <si>
    <t>Shri balaji siddhi developers  | Tarinee | Pune | Dec 2024 | Jan 2025 | 5 Weeks</t>
  </si>
  <si>
    <t>P26700659</t>
  </si>
  <si>
    <t xml:space="preserve">PATIYAL </t>
  </si>
  <si>
    <t xml:space="preserve">Aryan Patiyal </t>
  </si>
  <si>
    <t>aryanpatiyal74@gmail.com</t>
  </si>
  <si>
    <t>P26700659@student.nicmar.ac.in</t>
  </si>
  <si>
    <t>15-Sep-2000</t>
  </si>
  <si>
    <t xml:space="preserve">Hindi , English </t>
  </si>
  <si>
    <t>Trekking and sports</t>
  </si>
  <si>
    <t>Sushil kumar</t>
  </si>
  <si>
    <t xml:space="preserve">Govt Employee </t>
  </si>
  <si>
    <t>Asha kumari</t>
  </si>
  <si>
    <t xml:space="preserve">Village bassi P.O bhoranj Tehsil bhoranj Distt Hamirpur </t>
  </si>
  <si>
    <t>Hamirpur</t>
  </si>
  <si>
    <t>DAV SR SEC PUB SCHOOL LAKKAR BAZAR SHIMLA HP</t>
  </si>
  <si>
    <t>2014-Jan</t>
  </si>
  <si>
    <t xml:space="preserve">Government Polytechnic,Hamirpur HP </t>
  </si>
  <si>
    <t xml:space="preserve">Alakh Prakash Goyal Shimla University </t>
  </si>
  <si>
    <t>MS PROJECT , MS OFFICE</t>
  </si>
  <si>
    <t>Patel Engineering Ltd. | Engineer Civil | Shongtong Karcham HEP,Himachal Pradesh  | Jan 2025 | Jun 2026 | 1 Years, 5 Months, 3 Days | 5
Rithwik Projects Private Limited  | Assistant Engineer  | Sunni Dam Hydro Electric Project,Distt.Shimla ,Himachal Pradesh  | Sep 2023 | Jan 2025 | 1 Years, 4 Months, 6 Days | 3
Dogra Construction Co.Pvt.Ltd | Site Engineer  | Hamirpur and kangra  | Aug 2022 | Aug 2023 | 1 Years, 0 Months, 0 Days | 2.0</t>
  </si>
  <si>
    <t>HPPWD Sub Division Chhotta Shimla  | Site Engineer  | Fagu | Aug 2020 | Sep 2020 | 5 Weeks | Campus Internship</t>
  </si>
  <si>
    <t>P26700660</t>
  </si>
  <si>
    <t>Bibhishan</t>
  </si>
  <si>
    <t>Kale</t>
  </si>
  <si>
    <t>Govind Bibhishan Kale</t>
  </si>
  <si>
    <t>P26700660@student.nicmar.ac.in</t>
  </si>
  <si>
    <t>03-Mar-2000</t>
  </si>
  <si>
    <t>Music,Sports,Journling</t>
  </si>
  <si>
    <t>M-2,20/6,Tanajinagar,N-2,Cidco</t>
  </si>
  <si>
    <t>Ujjwalatai Pawar English High School</t>
  </si>
  <si>
    <t>Kulbhushan Junior College</t>
  </si>
  <si>
    <t>Government College of Engineering and Research, Awsari Kh, Pune</t>
  </si>
  <si>
    <t>AutoCAD,MS Office,MS Project,Revit</t>
  </si>
  <si>
    <t>P26700661</t>
  </si>
  <si>
    <t xml:space="preserve">balaji </t>
  </si>
  <si>
    <t>Dhotre</t>
  </si>
  <si>
    <t>Aryan Balaji  Dhotre</t>
  </si>
  <si>
    <t>aryandhotre2024@gmail.com</t>
  </si>
  <si>
    <t>P26700661@student.nicmar.ac.in</t>
  </si>
  <si>
    <t xml:space="preserve">hindi,marathi ,english ,marwadi </t>
  </si>
  <si>
    <t xml:space="preserve">music, movies, snooker ,communication </t>
  </si>
  <si>
    <t>balaji dhotre</t>
  </si>
  <si>
    <t xml:space="preserve">optometrist </t>
  </si>
  <si>
    <t>jyoti dhotrer</t>
  </si>
  <si>
    <t>row house no-=8 sachin appt , gopikishan nagar ,jalna</t>
  </si>
  <si>
    <t>Jalna</t>
  </si>
  <si>
    <t xml:space="preserve">St marys high school , jalna </t>
  </si>
  <si>
    <t xml:space="preserve">maharashtra state board of secondary and higher secondary education ,pune </t>
  </si>
  <si>
    <t xml:space="preserve">diploma in civil engineering </t>
  </si>
  <si>
    <t xml:space="preserve">government polytechnic, jalna </t>
  </si>
  <si>
    <t xml:space="preserve">savitribai phule pune university </t>
  </si>
  <si>
    <t xml:space="preserve">All India Shri Shivaji Memorial Society's College of Engineering,pune </t>
  </si>
  <si>
    <t>autocad ,etabs ,communication,entrepreneurship,leadership</t>
  </si>
  <si>
    <t>Smu construction  | Assistant site engineer | Pune | Dec 2025 | Jan 2026 | 3 Weeks</t>
  </si>
  <si>
    <t>P26700662</t>
  </si>
  <si>
    <t>Ramya</t>
  </si>
  <si>
    <t>Pothuraju</t>
  </si>
  <si>
    <t>Ramya Pothuraju</t>
  </si>
  <si>
    <t>ramyapp1517@gmail.com</t>
  </si>
  <si>
    <t>P26700662@student.nicmar.ac.in</t>
  </si>
  <si>
    <t>10-Jun-2000</t>
  </si>
  <si>
    <t>Telugu,english,hindi</t>
  </si>
  <si>
    <t xml:space="preserve">COOKING </t>
  </si>
  <si>
    <t>Pothuraju Ravinder</t>
  </si>
  <si>
    <t xml:space="preserve">Pothuraju Radhamma </t>
  </si>
  <si>
    <t xml:space="preserve">2-90 yenkepally (village) , moinabad (mondal), Rangareddy (district), Telangana ( State) </t>
  </si>
  <si>
    <t>Ranga Reddy</t>
  </si>
  <si>
    <t>ZPHS Yenkepally</t>
  </si>
  <si>
    <t>Telangana State Board of Secondary Education</t>
  </si>
  <si>
    <t xml:space="preserve">Abhinav Hi tech College of Engineering </t>
  </si>
  <si>
    <t>JNTU Hyderabad</t>
  </si>
  <si>
    <t>Vidya Jyothi Institute of Technology</t>
  </si>
  <si>
    <t>MS OFfice,AutoCad,Assemble,Autodesk Construction Cloud,MS Project</t>
  </si>
  <si>
    <t>SATTVA DEVOLOPERS PRIVATE LIMITED  | Planning and QS Engineer | Nanakramguda , hyderabad ,500032 | Sep 2023 | Jul 2026 | 2 Years, 9 Months, 28 Days | 4.03</t>
  </si>
  <si>
    <t>AGA INFRA PROJECTS PRIVATE LIMITED | Trainee engineer | My Home Ankura villas , Tellapur , Hyderabad | Nov 2018 | Mar 2019 | 21 Weeks</t>
  </si>
  <si>
    <t xml:space="preserve">Adoption of Generative AI in Real Estate Construction Sites
Design Integration and Project Management
Construction Finishes
GET Young Engineers Training Program
Certificate for Best Intern Award </t>
  </si>
  <si>
    <t>P26700663</t>
  </si>
  <si>
    <t>Mali</t>
  </si>
  <si>
    <t>Shraddha Avinash Mali</t>
  </si>
  <si>
    <t>shradddhamali3@gmail.com</t>
  </si>
  <si>
    <t>P26700663@student.nicmar.ac.in</t>
  </si>
  <si>
    <t>Traveling, Playing Sports ,Event Management</t>
  </si>
  <si>
    <t>Avinash Mahadev Mali</t>
  </si>
  <si>
    <t>Head Surveyor in MIDC</t>
  </si>
  <si>
    <t>Savita Avinash Mali</t>
  </si>
  <si>
    <t>D 501 Shree Sai Datta Co Housing Society MIDC, Premlok Park Road, Bijlinagar, Chinchwad Pune</t>
  </si>
  <si>
    <t>Modern High School Nigdi</t>
  </si>
  <si>
    <t>Sant Tukaran English Medium School and Jr College</t>
  </si>
  <si>
    <t>Savitribai Phule University</t>
  </si>
  <si>
    <t xml:space="preserve"> Dr. D. Y. Patil Institute of Engineering, Management, and Research Akurdi Pune</t>
  </si>
  <si>
    <t>AutoCAD MS Projects</t>
  </si>
  <si>
    <t>Rajmane Earthmovers | Junior Engineer | Pune | May 2025 | May 2026 | 1 Years, 0 Months, 29 Days | 1.8</t>
  </si>
  <si>
    <t>P26700664</t>
  </si>
  <si>
    <t>Prasad</t>
  </si>
  <si>
    <t xml:space="preserve">Pandit </t>
  </si>
  <si>
    <t>Doke</t>
  </si>
  <si>
    <t>Prasad Pandit  Doke</t>
  </si>
  <si>
    <t>dokeprasad17@gmail.com</t>
  </si>
  <si>
    <t>P26700664@student.nicmar.ac.in</t>
  </si>
  <si>
    <t>31-Jan-2004</t>
  </si>
  <si>
    <t xml:space="preserve">Travelling , Reading  </t>
  </si>
  <si>
    <t xml:space="preserve">Pandit Narayan Doke </t>
  </si>
  <si>
    <t xml:space="preserve">Lawyer </t>
  </si>
  <si>
    <t xml:space="preserve">Ranjana Pandit Doke </t>
  </si>
  <si>
    <t xml:space="preserve">Flat no 304 wong A RaghuPushpa Nagari Samata Nagar Link Road Pandhapur </t>
  </si>
  <si>
    <t xml:space="preserve">DHK PRASHALA PANDHAPUR </t>
  </si>
  <si>
    <t xml:space="preserve">Maharashtra State board of secondary and higher secondary education Pune </t>
  </si>
  <si>
    <t xml:space="preserve">KBP Mahavidyalaya Pandhapur </t>
  </si>
  <si>
    <t>PAHSUS</t>
  </si>
  <si>
    <t xml:space="preserve">SKN SINHGAD COLLAGE OF ENGINEERING KORTI PANDHAPUR </t>
  </si>
  <si>
    <t>AutoCAD , revit, MS office</t>
  </si>
  <si>
    <t>IKA CHEMICALS PVT LTD  | Technosales Engineer  | Nashik  | Sep 2025 | Mar 2026 | 0 Years, 6 Months, 30 Days | 4</t>
  </si>
  <si>
    <t>P26700665</t>
  </si>
  <si>
    <t xml:space="preserve">Nivrutti </t>
  </si>
  <si>
    <t>Javare</t>
  </si>
  <si>
    <t>Pallavi Nivrutti  Javare</t>
  </si>
  <si>
    <t>pallavijavare@gmail.com</t>
  </si>
  <si>
    <t>P26700665@student.nicmar.ac.in</t>
  </si>
  <si>
    <t>08-Nov-2004</t>
  </si>
  <si>
    <t>Reading,Music,writing</t>
  </si>
  <si>
    <t xml:space="preserve">Nivrutti Javare </t>
  </si>
  <si>
    <t xml:space="preserve">Asha Javare </t>
  </si>
  <si>
    <t>Niphad
Niphad</t>
  </si>
  <si>
    <t xml:space="preserve">Vainteya Vidyalaya Niphad </t>
  </si>
  <si>
    <t>Maharashtra State Board,Nashik</t>
  </si>
  <si>
    <t xml:space="preserve">Government Polytechnic Nashik </t>
  </si>
  <si>
    <t>Singhgad Institute of Technology and science Narhe, Pune</t>
  </si>
  <si>
    <t>Ms office</t>
  </si>
  <si>
    <t>P26700666</t>
  </si>
  <si>
    <t>P26700666@student.nicmar.ac.in</t>
  </si>
  <si>
    <t>P26700667</t>
  </si>
  <si>
    <t>Kush</t>
  </si>
  <si>
    <t>Dipesh</t>
  </si>
  <si>
    <t>Sinroja</t>
  </si>
  <si>
    <t>Kush Dipesh Sinroja</t>
  </si>
  <si>
    <t>kdsinroja12@gmail.com</t>
  </si>
  <si>
    <t>P26700667@student.nicmar.ac.in</t>
  </si>
  <si>
    <t>12-Feb-2003</t>
  </si>
  <si>
    <t>Gujarati,Marathi,Hindi,English</t>
  </si>
  <si>
    <t xml:space="preserve">Music,Cycling </t>
  </si>
  <si>
    <t xml:space="preserve">B-205 , Second Floor , Param Residency, Near Kachigam Checkpost , Daman </t>
  </si>
  <si>
    <t>Little Angle's English Medium School</t>
  </si>
  <si>
    <t>Maharashtra State Board, Maharashtra</t>
  </si>
  <si>
    <t>Anand Laxman Chandawarkar Junior College of Science, Arts and Commerce</t>
  </si>
  <si>
    <t>Maharashtra State Board , Maharashtra</t>
  </si>
  <si>
    <t>Parul University</t>
  </si>
  <si>
    <t>Parul University , Vadodara</t>
  </si>
  <si>
    <t>AutoCAD, MS Excel.</t>
  </si>
  <si>
    <t>L&amp;T Realty | Executive Engineer Intern | Powai, Mumbai | Oct 2025 | Jun 2026 | 34 Weeks
Siddhi Consultant | Project Management Engineer | Umargam, Gujarat | Jul 2025 | Sep 2025 | 11 Weeks
PRAMUKH GROUP | Site Engineer | Vapi , Gujarat | May 2024 | Jun 2024 | 4 Weeks</t>
  </si>
  <si>
    <t>Introduction to IoT 
AutoCAD Certificate
Copilot Fundaments &amp; Excel
Coursera - Excel with Copilot Fundamentals</t>
  </si>
  <si>
    <t>P26700668</t>
  </si>
  <si>
    <t xml:space="preserve">Birajdar </t>
  </si>
  <si>
    <t>Ankit</t>
  </si>
  <si>
    <t xml:space="preserve">Basavaraj </t>
  </si>
  <si>
    <t xml:space="preserve">Birajdar  Ankit Basavaraj </t>
  </si>
  <si>
    <t>ankitbirajdar2300@email.com</t>
  </si>
  <si>
    <t>P26700668@student.nicmar.ac.in</t>
  </si>
  <si>
    <t>19-Mar-2002</t>
  </si>
  <si>
    <t>English,marathi,kannada,hindi</t>
  </si>
  <si>
    <t>exploring,travelling</t>
  </si>
  <si>
    <t>Vijayalaxmi</t>
  </si>
  <si>
    <t>01,vrundavan park,jyoti society,near bombay park,jule solapur</t>
  </si>
  <si>
    <t>Mahavir highschool</t>
  </si>
  <si>
    <t>Maharashtra state board of secondary and higher education ,pune</t>
  </si>
  <si>
    <t>Maharashtra state board of technical education</t>
  </si>
  <si>
    <t>dr.babasaheb ambedkar technological university</t>
  </si>
  <si>
    <t>N.K.Orchid Collage of Engineering and Technology</t>
  </si>
  <si>
    <t>Autocad,MS office</t>
  </si>
  <si>
    <t xml:space="preserve">AGS construction | Site Engineer | Solapur | Oct 2023 | Jun 2026 | 2 Years, 7 Months, 30 Days | 4.5 </t>
  </si>
  <si>
    <t>P26700669</t>
  </si>
  <si>
    <t>Mudassar</t>
  </si>
  <si>
    <t>Abdullah Mudassar Patel</t>
  </si>
  <si>
    <t>abdpatel24@gmail.com</t>
  </si>
  <si>
    <t>P26700669@student.nicmar.ac.in</t>
  </si>
  <si>
    <t>24-Sep-2004</t>
  </si>
  <si>
    <t>Hindi, English, Memoni,Marathi, Arabic</t>
  </si>
  <si>
    <t>Reading, Singing</t>
  </si>
  <si>
    <t>Mudassar Patel</t>
  </si>
  <si>
    <t>Humaira Mudassar Patel</t>
  </si>
  <si>
    <t xml:space="preserve">132/D, Makhdoom Sea Palace, A wing, 3rd floor, 301, Cadel Road, Mahim, Mumbai-400016 </t>
  </si>
  <si>
    <t>Bombay Scottish School, Mahim</t>
  </si>
  <si>
    <t>Veermata Jijabai Technological Institute, Mumbai</t>
  </si>
  <si>
    <t>M.H. Saboo Sidik College of Engineering, Mumbai</t>
  </si>
  <si>
    <t>AutoCAD 2D,ETABS,Microsoft projects</t>
  </si>
  <si>
    <t>Prestige Group | Site Intern | Mumbai | Dec 2025 | Dec 2025 | 4 Weeks
Mahimtura Consultants Pvt Ltd | Office Intern | Mumbai | Jun 2025 | Jul 2025 | 2 Weeks
Texas A&amp;M University, Texarkana, Texas, USA | Summer Intern | Texarkana, Texas, USA | Jun 2024 | Jul 2024 | 3 Weeks
CBRE | Intern at PJM advisory | Mumbai | Jun 2022 | Aug 2022 | 6 Weeks</t>
  </si>
  <si>
    <t xml:space="preserve">2D AutoCAD : Drafting &amp; Plotting </t>
  </si>
  <si>
    <t>P26700670</t>
  </si>
  <si>
    <t>MADANKUMAR</t>
  </si>
  <si>
    <t>RAJENDRAN</t>
  </si>
  <si>
    <t>Madankumar Rajendran Reddy</t>
  </si>
  <si>
    <t>madankumarreddy2004@gmail.com</t>
  </si>
  <si>
    <t>P26700670@student.nicmar.ac.in</t>
  </si>
  <si>
    <t>English,Tamil,Hindi,Marathi</t>
  </si>
  <si>
    <t>Football,Self introspection</t>
  </si>
  <si>
    <t>Rajendran Reddy</t>
  </si>
  <si>
    <t>Vijaya Reddy</t>
  </si>
  <si>
    <t>B-103,Utsav CHS, Plot no-21, Sector-34B, Kharghar, Navi Mumbai, Maharashtra, 410210</t>
  </si>
  <si>
    <t>RAMSHETH THAKUR PUBLIC SCHOOL</t>
  </si>
  <si>
    <t>Autocad,Revit,Excel for Estimation,Microsoft Projects</t>
  </si>
  <si>
    <t>Aegis Scaffolding Services Private Limited  | Site Engineer  | Navi Mumbai | Dec 2025 | Apr 2026 | 17 Weeks</t>
  </si>
  <si>
    <t>P26700671</t>
  </si>
  <si>
    <t>Vishwakarma</t>
  </si>
  <si>
    <t>Rahul Manoj Vishwakarma</t>
  </si>
  <si>
    <t>rahulkv1890@gmail.com</t>
  </si>
  <si>
    <t>P26700671@student.nicmar.ac.in</t>
  </si>
  <si>
    <t>20-Jun-1998</t>
  </si>
  <si>
    <t>Cooking</t>
  </si>
  <si>
    <t>Manoj Vishwakarma</t>
  </si>
  <si>
    <t>Carpenter</t>
  </si>
  <si>
    <t>Rekha Vishwakarma</t>
  </si>
  <si>
    <t>Room No. 12, Om Chawl, Nr Rajiv Gandhi School, Moregaon, Nallasopara East</t>
  </si>
  <si>
    <t>Thakur Vidya Mandir High School and Jr. College</t>
  </si>
  <si>
    <t>Thakur college of Engineering and Technology</t>
  </si>
  <si>
    <t>Prime Realtors | Site Engineer | Prime Square, SV road, Kandivali West | Aug 2022 | Jan 2023 | 0 Years, 5 Months, 30 Days | 1.32
JNV Infra Pvt Ltd | Site Engineer | Borivali East Mumbai | Feb 2023 | Sep 2023 | 0 Years, 7 Months, 29 Days | 2.16
North Life Spaces LLP | Site Engineer  | Mumbai | Feb 2024 | Jun 2025 | 1 Years, 4 Months, 5 Days | 3.43
HARSHAD MAANOHAAR MORE  | Site Engineer | Mumbai | Jun 2025 | Jun 2026 | 1 Years, 0 Months, 12 Days | 3.6</t>
  </si>
  <si>
    <t>P26700672</t>
  </si>
  <si>
    <t>Bedarakar</t>
  </si>
  <si>
    <t>Omnath</t>
  </si>
  <si>
    <t>Bedarakar Omnath Shashikant</t>
  </si>
  <si>
    <t>bedarkaromnath@gmail.com</t>
  </si>
  <si>
    <t>P26700672@student.nicmar.ac.in</t>
  </si>
  <si>
    <t>Shridevi</t>
  </si>
  <si>
    <t>151, Shivratna Nagar, Near Vasundhara College, Jule Solapur, Solapur</t>
  </si>
  <si>
    <t>Unique English Medium School, Solapur</t>
  </si>
  <si>
    <t>A.G. Patil Polytechnic Institute, Solapur</t>
  </si>
  <si>
    <t>Dr. Babasaheb Ambedkar Technological University Lonere, Raigad, Maharashtra</t>
  </si>
  <si>
    <t>Nagesh Karajagi Orchid College of Engineering And Technology, Solapur</t>
  </si>
  <si>
    <t>AutoCAD, MS Office,CCC</t>
  </si>
  <si>
    <t>P26700673</t>
  </si>
  <si>
    <t>PRASAD</t>
  </si>
  <si>
    <t>REDDY V</t>
  </si>
  <si>
    <t>Dilip Prasad Reddy V</t>
  </si>
  <si>
    <t>dilipreddy606@gmail.com</t>
  </si>
  <si>
    <t>P26700673@student.nicmar.ac.in</t>
  </si>
  <si>
    <t>06-Jun-2000</t>
  </si>
  <si>
    <t>Kannada,Telugu,English,Hindi</t>
  </si>
  <si>
    <t xml:space="preserve">Listening podcasts,spatial planning,Hosting dinner,Travelling </t>
  </si>
  <si>
    <t>VENKATESH REDDY M</t>
  </si>
  <si>
    <t>ELECTRICAL CONTRACTOR</t>
  </si>
  <si>
    <t>PUSHPAVATHI S</t>
  </si>
  <si>
    <t>37/1 4TH CROSS ADHARSH NAGAR NAGARABHAVI MAIN ROAD</t>
  </si>
  <si>
    <t>PINE WOODS ENGLISH HIGH SCHOOL</t>
  </si>
  <si>
    <t xml:space="preserve">KARNATAKA SECONDARY EDUCATION EXAMINATION BOARD </t>
  </si>
  <si>
    <t>ASC PU COLLEGE</t>
  </si>
  <si>
    <t>DEPARTMENT OF PRE-UNIVERSITY EDUCATION</t>
  </si>
  <si>
    <t>SJB INSTITUTE OF TECHNOLOGY</t>
  </si>
  <si>
    <t>MS PROJECT,REVIT,MS EXCEL,AUTOCAD,NAVISWORK,TWINMOTION,ENSCAPE</t>
  </si>
  <si>
    <t>E-BENUS | ASSOCIATE DESIGN ENGINEER | BANGALURU | Sep 2022 | Dec 2023 | 1 Years, 3 Months, 11 Days | 3
INTRADOS | Project Engineer | BANGALURU | Jan 2024 | Jul 2026 | 2 Years, 6 Months, 7 Days | 3</t>
  </si>
  <si>
    <t>NESARA CONSULTANTS | Jr. Site supervisor  | Bangaluru  | Mar 2022 | Apr 2022 | 3 Weeks</t>
  </si>
  <si>
    <t>P26700674</t>
  </si>
  <si>
    <t>P26700674@student.nicmar.ac.in</t>
  </si>
  <si>
    <t>P26700675</t>
  </si>
  <si>
    <t>Amol</t>
  </si>
  <si>
    <t>Bhajipale</t>
  </si>
  <si>
    <t>Amol Prashant Bhajipale</t>
  </si>
  <si>
    <t>amolbhajipale123@gmail.com</t>
  </si>
  <si>
    <t>P26700675@student.nicmar.ac.in</t>
  </si>
  <si>
    <t>13-Aug-2001</t>
  </si>
  <si>
    <t xml:space="preserve">Traveling,Photography,Painting ,Climbing ,Reading </t>
  </si>
  <si>
    <t>Prashant Bhajipale</t>
  </si>
  <si>
    <t>Farmar</t>
  </si>
  <si>
    <t>Vishakha Bhajipale</t>
  </si>
  <si>
    <t>Bhamtipura ward no. 24 Near Shree ram bakery, Wardha.</t>
  </si>
  <si>
    <t>New English Convent, Wardha</t>
  </si>
  <si>
    <t>Maharashtra State board Of secondary and higher Secondary Education, Pune</t>
  </si>
  <si>
    <t>School of Excellent &amp; jr College, wardha</t>
  </si>
  <si>
    <t>Maharashtra State board Of secondary and higher Secondary Education,pune</t>
  </si>
  <si>
    <t>Sipna School Of Planning Architecture, Amaravti</t>
  </si>
  <si>
    <t>AutoCAD,Revit Architecture.  ,3D modelling ,Technical Drawing   ,MS office  ,MS project ,Building information modelling (BIM),Sketch up ,Lumion</t>
  </si>
  <si>
    <t>DESIGN GROUP (India) | JUNIOR ARCHITECT | Mumbai | Jul 2025 | Jul 2026 | 1 Years, 0 Months, 1 Days | 3.00</t>
  </si>
  <si>
    <t>DESIGN GROUP (India) | Architectural Intern | Mumbai  | Jun 2024 | Dec 2024 | 26 Weeks</t>
  </si>
  <si>
    <t>Pinnacle IIT Certificate (BIM)
Be10x of AI TOOL WORKSHOP</t>
  </si>
  <si>
    <t>P26700676</t>
  </si>
  <si>
    <t>Smrithy</t>
  </si>
  <si>
    <t>Elsa</t>
  </si>
  <si>
    <t>Cherian</t>
  </si>
  <si>
    <t>Smrithy Elsa Cherian</t>
  </si>
  <si>
    <t>smrelsche@gmail.com</t>
  </si>
  <si>
    <t>P26700676@student.nicmar.ac.in</t>
  </si>
  <si>
    <t xml:space="preserve">English, Malayalam,Hindi, Tamil </t>
  </si>
  <si>
    <t>Cherian Varghese</t>
  </si>
  <si>
    <t xml:space="preserve">Smitha Cherian </t>
  </si>
  <si>
    <t xml:space="preserve"> Venmalil Valliaparampu, Manimala PO, Vellavoor,
PO:Manimala, DIST:Kottayam, Kerala,
686543</t>
  </si>
  <si>
    <t xml:space="preserve"> Venmalil
Valliaparampu, Manimala PO, Veilavoor,
PO:Manimala, DIST:Koltayam, Kerala,
686543
1947</t>
  </si>
  <si>
    <t xml:space="preserve">THE VILLAGE INTERNATIONAL SCHOOL </t>
  </si>
  <si>
    <t>THODUPUZHA, IDUKKI/ KERALA</t>
  </si>
  <si>
    <t>Cochin University of Science and Technology (CUSAT)</t>
  </si>
  <si>
    <t>TKM School of Architecture, Kollam/Kerala</t>
  </si>
  <si>
    <t>2018-Nov</t>
  </si>
  <si>
    <t>AutoCAD,REVIT,SKETCHUP,PHOTOSHOP,ILLUSTRATER,TWINMOTION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</si>
</sst>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86e1196b4da.png" TargetMode="External"/><Relationship Id="rId_hyperlink_2" Type="http://schemas.openxmlformats.org/officeDocument/2006/relationships/hyperlink" Target="https://nconnect.nicmar.ac.in/storage/profile/6a841b059dfed.png" TargetMode="External"/><Relationship Id="rId_hyperlink_3" Type="http://schemas.openxmlformats.org/officeDocument/2006/relationships/hyperlink" Target="https://nconnect.nicmar.ac.in/storage/profile/6a85c58c1348f.png" TargetMode="External"/><Relationship Id="rId_hyperlink_4" Type="http://schemas.openxmlformats.org/officeDocument/2006/relationships/hyperlink" Target="https://nconnect.nicmar.ac.in/storage/profile/6a85eb1a64777.png" TargetMode="External"/><Relationship Id="rId_hyperlink_5" Type="http://schemas.openxmlformats.org/officeDocument/2006/relationships/hyperlink" Target="https://nconnect.nicmar.ac.in/storage/profile/6a86f128c6393.png" TargetMode="External"/><Relationship Id="rId_hyperlink_6" Type="http://schemas.openxmlformats.org/officeDocument/2006/relationships/hyperlink" Target="https://nconnect.nicmar.ac.in/storage/profile/6a85ecf4b2584.png" TargetMode="External"/><Relationship Id="rId_hyperlink_7" Type="http://schemas.openxmlformats.org/officeDocument/2006/relationships/hyperlink" Target="https://nconnect.nicmar.ac.in/storage/profile/6aa1310b0c4b7.png" TargetMode="External"/><Relationship Id="rId_hyperlink_8" Type="http://schemas.openxmlformats.org/officeDocument/2006/relationships/hyperlink" Target="https://nconnect.nicmar.ac.in/storage/profile/6a85f29e94cd0.png" TargetMode="External"/><Relationship Id="rId_hyperlink_9" Type="http://schemas.openxmlformats.org/officeDocument/2006/relationships/hyperlink" Target="https://nconnect.nicmar.ac.in/storage/profile/6a84800ece01e.png" TargetMode="External"/><Relationship Id="rId_hyperlink_10" Type="http://schemas.openxmlformats.org/officeDocument/2006/relationships/hyperlink" Target="https://nconnect.nicmar.ac.in/storage/profile/6a86fef8724a5.png" TargetMode="External"/><Relationship Id="rId_hyperlink_11" Type="http://schemas.openxmlformats.org/officeDocument/2006/relationships/hyperlink" Target="https://nconnect.nicmar.ac.in/storage/profile/6a85fd9071230.png" TargetMode="External"/><Relationship Id="rId_hyperlink_12" Type="http://schemas.openxmlformats.org/officeDocument/2006/relationships/hyperlink" Target="https://nconnect.nicmar.ac.in/storage/profile/6ac500899d168.png" TargetMode="External"/><Relationship Id="rId_hyperlink_13" Type="http://schemas.openxmlformats.org/officeDocument/2006/relationships/hyperlink" Target="https://nconnect.nicmar.ac.in/storage/profile/6aa12e1c183c0.png" TargetMode="External"/><Relationship Id="rId_hyperlink_14" Type="http://schemas.openxmlformats.org/officeDocument/2006/relationships/hyperlink" Target="https://nconnect.nicmar.ac.in/storage/profile/6a870c35f37de.png" TargetMode="External"/><Relationship Id="rId_hyperlink_15" Type="http://schemas.openxmlformats.org/officeDocument/2006/relationships/hyperlink" Target="https://nconnect.nicmar.ac.in/storage/profile/6a87f9d8a3496.png" TargetMode="External"/><Relationship Id="rId_hyperlink_16" Type="http://schemas.openxmlformats.org/officeDocument/2006/relationships/hyperlink" Target="https://nconnect.nicmar.ac.in/storage/profile/6aa6164f9f253.png" TargetMode="External"/><Relationship Id="rId_hyperlink_17" Type="http://schemas.openxmlformats.org/officeDocument/2006/relationships/hyperlink" Target="https://nconnect.nicmar.ac.in/storage/profile/6a8487287dfe9.png" TargetMode="External"/><Relationship Id="rId_hyperlink_18" Type="http://schemas.openxmlformats.org/officeDocument/2006/relationships/hyperlink" Target="https://nconnect.nicmar.ac.in/storage/profile/6aac027068179.png" TargetMode="External"/><Relationship Id="rId_hyperlink_19" Type="http://schemas.openxmlformats.org/officeDocument/2006/relationships/hyperlink" Target="https://nconnect.nicmar.ac.in/storage/profile/6a8739848e9f9.png" TargetMode="External"/><Relationship Id="rId_hyperlink_20" Type="http://schemas.openxmlformats.org/officeDocument/2006/relationships/hyperlink" Target="https://nconnect.nicmar.ac.in/storage/profile/6a869c126f7bf.png" TargetMode="External"/><Relationship Id="rId_hyperlink_21" Type="http://schemas.openxmlformats.org/officeDocument/2006/relationships/hyperlink" Target="https://nconnect.nicmar.ac.in/storage/profile/6a85ef50000b1.png" TargetMode="External"/><Relationship Id="rId_hyperlink_22" Type="http://schemas.openxmlformats.org/officeDocument/2006/relationships/hyperlink" Target="https://nconnect.nicmar.ac.in/storage/profile/6a86f4139ec70.png" TargetMode="External"/><Relationship Id="rId_hyperlink_23" Type="http://schemas.openxmlformats.org/officeDocument/2006/relationships/hyperlink" Target="https://nconnect.nicmar.ac.in/storage/profile/6a85b99931158.png" TargetMode="External"/><Relationship Id="rId_hyperlink_24" Type="http://schemas.openxmlformats.org/officeDocument/2006/relationships/hyperlink" Target="https://nconnect.nicmar.ac.in/storage/profile/6a87181c70aec.png" TargetMode="External"/><Relationship Id="rId_hyperlink_25" Type="http://schemas.openxmlformats.org/officeDocument/2006/relationships/hyperlink" Target="https://nconnect.nicmar.ac.in/storage/profile/6ac48c84e24a2.png" TargetMode="External"/><Relationship Id="rId_hyperlink_26" Type="http://schemas.openxmlformats.org/officeDocument/2006/relationships/hyperlink" Target="https://nconnect.nicmar.ac.in/storage/profile/6a85bc0768668.png" TargetMode="External"/><Relationship Id="rId_hyperlink_27" Type="http://schemas.openxmlformats.org/officeDocument/2006/relationships/hyperlink" Target="https://nconnect.nicmar.ac.in/storage/profile/6aace5949a6a2.png" TargetMode="External"/><Relationship Id="rId_hyperlink_28" Type="http://schemas.openxmlformats.org/officeDocument/2006/relationships/hyperlink" Target="https://nconnect.nicmar.ac.in/storage/profile/6a87386564584.png" TargetMode="External"/><Relationship Id="rId_hyperlink_29" Type="http://schemas.openxmlformats.org/officeDocument/2006/relationships/hyperlink" Target="https://nconnect.nicmar.ac.in/storage/profile/6ac372e82f156.png" TargetMode="External"/><Relationship Id="rId_hyperlink_30" Type="http://schemas.openxmlformats.org/officeDocument/2006/relationships/hyperlink" Target="https://nconnect.nicmar.ac.in/storage/profile/6a870c21e11ed.png" TargetMode="External"/><Relationship Id="rId_hyperlink_31" Type="http://schemas.openxmlformats.org/officeDocument/2006/relationships/hyperlink" Target="https://nconnect.nicmar.ac.in/storage/profile/6a86c0bae8e17.png" TargetMode="External"/><Relationship Id="rId_hyperlink_32" Type="http://schemas.openxmlformats.org/officeDocument/2006/relationships/hyperlink" Target="https://nconnect.nicmar.ac.in/storage/profile/6a8668a6058b9.png" TargetMode="External"/><Relationship Id="rId_hyperlink_33" Type="http://schemas.openxmlformats.org/officeDocument/2006/relationships/hyperlink" Target="https://nconnect.nicmar.ac.in/storage/profile/6a87f347b140f.png" TargetMode="External"/><Relationship Id="rId_hyperlink_34" Type="http://schemas.openxmlformats.org/officeDocument/2006/relationships/hyperlink" Target="https://nconnect.nicmar.ac.in/storage/profile/6a871be43428b.png" TargetMode="External"/><Relationship Id="rId_hyperlink_35" Type="http://schemas.openxmlformats.org/officeDocument/2006/relationships/hyperlink" Target="https://nconnect.nicmar.ac.in/storage/profile/6a8741ba73a22.png" TargetMode="External"/><Relationship Id="rId_hyperlink_36" Type="http://schemas.openxmlformats.org/officeDocument/2006/relationships/hyperlink" Target="https://nconnect.nicmar.ac.in/storage/profile/6a871913a0e5b.png" TargetMode="External"/><Relationship Id="rId_hyperlink_37" Type="http://schemas.openxmlformats.org/officeDocument/2006/relationships/hyperlink" Target="https://nconnect.nicmar.ac.in/storage/profile/6a873dbe2f4a3.png" TargetMode="External"/><Relationship Id="rId_hyperlink_38" Type="http://schemas.openxmlformats.org/officeDocument/2006/relationships/hyperlink" Target="https://nconnect.nicmar.ac.in/storage/profile/6a872cc62a995.png" TargetMode="External"/><Relationship Id="rId_hyperlink_39" Type="http://schemas.openxmlformats.org/officeDocument/2006/relationships/hyperlink" Target="https://nconnect.nicmar.ac.in/storage/profile/6a85f67a75e6c.png" TargetMode="External"/><Relationship Id="rId_hyperlink_40" Type="http://schemas.openxmlformats.org/officeDocument/2006/relationships/hyperlink" Target="https://nconnect.nicmar.ac.in/storage/profile/6a86c4495f3b6.png" TargetMode="External"/><Relationship Id="rId_hyperlink_41" Type="http://schemas.openxmlformats.org/officeDocument/2006/relationships/hyperlink" Target="https://nconnect.nicmar.ac.in/storage/profile/6a86dc1e35251.png" TargetMode="External"/><Relationship Id="rId_hyperlink_42" Type="http://schemas.openxmlformats.org/officeDocument/2006/relationships/hyperlink" Target="https://nconnect.nicmar.ac.in/storage/profile/6abddc6a2c2db.png" TargetMode="External"/><Relationship Id="rId_hyperlink_43" Type="http://schemas.openxmlformats.org/officeDocument/2006/relationships/hyperlink" Target="https://nconnect.nicmar.ac.in/storage/profile/6a85686d90cad.png" TargetMode="External"/><Relationship Id="rId_hyperlink_44" Type="http://schemas.openxmlformats.org/officeDocument/2006/relationships/hyperlink" Target="https://nconnect.nicmar.ac.in/storage/profile/6a86a8f292a2a.png" TargetMode="External"/><Relationship Id="rId_hyperlink_45" Type="http://schemas.openxmlformats.org/officeDocument/2006/relationships/hyperlink" Target="https://nconnect.nicmar.ac.in/storage/profile/6a85eabea61a3.png" TargetMode="External"/><Relationship Id="rId_hyperlink_46" Type="http://schemas.openxmlformats.org/officeDocument/2006/relationships/hyperlink" Target="https://nconnect.nicmar.ac.in/storage/profile/6a8690e4bd991.png" TargetMode="External"/><Relationship Id="rId_hyperlink_47" Type="http://schemas.openxmlformats.org/officeDocument/2006/relationships/hyperlink" Target="https://nconnect.nicmar.ac.in/storage/profile/6aa02ff9dede2.png" TargetMode="External"/><Relationship Id="rId_hyperlink_48" Type="http://schemas.openxmlformats.org/officeDocument/2006/relationships/hyperlink" Target="https://nconnect.nicmar.ac.in/storage/profile/6a86b905da0ac.png" TargetMode="External"/><Relationship Id="rId_hyperlink_49" Type="http://schemas.openxmlformats.org/officeDocument/2006/relationships/hyperlink" Target="https://nconnect.nicmar.ac.in/storage/profile/6abd2446eadad.png" TargetMode="External"/><Relationship Id="rId_hyperlink_50" Type="http://schemas.openxmlformats.org/officeDocument/2006/relationships/hyperlink" Target="https://nconnect.nicmar.ac.in/storage/profile/6a86d349a9eec.png" TargetMode="External"/><Relationship Id="rId_hyperlink_51" Type="http://schemas.openxmlformats.org/officeDocument/2006/relationships/hyperlink" Target="https://nconnect.nicmar.ac.in/storage/profile/6a86c8f87a97b.png" TargetMode="External"/><Relationship Id="rId_hyperlink_52" Type="http://schemas.openxmlformats.org/officeDocument/2006/relationships/hyperlink" Target="https://nconnect.nicmar.ac.in/storage/profile/6a8712678539d.png" TargetMode="External"/><Relationship Id="rId_hyperlink_53" Type="http://schemas.openxmlformats.org/officeDocument/2006/relationships/hyperlink" Target="https://nconnect.nicmar.ac.in/storage/profile/6a87459680b31.png" TargetMode="External"/><Relationship Id="rId_hyperlink_54" Type="http://schemas.openxmlformats.org/officeDocument/2006/relationships/hyperlink" Target="https://nconnect.nicmar.ac.in/storage/profile/6a832461c4a86.png" TargetMode="External"/><Relationship Id="rId_hyperlink_55" Type="http://schemas.openxmlformats.org/officeDocument/2006/relationships/hyperlink" Target="https://nconnect.nicmar.ac.in/storage/profile/6aa28507f27b3.png" TargetMode="External"/><Relationship Id="rId_hyperlink_56" Type="http://schemas.openxmlformats.org/officeDocument/2006/relationships/hyperlink" Target="https://nconnect.nicmar.ac.in/storage/profile/6a85aaddd1ddb.png" TargetMode="External"/><Relationship Id="rId_hyperlink_57" Type="http://schemas.openxmlformats.org/officeDocument/2006/relationships/hyperlink" Target="https://nconnect.nicmar.ac.in/storage/profile/6a85f5020c269.png" TargetMode="External"/><Relationship Id="rId_hyperlink_58" Type="http://schemas.openxmlformats.org/officeDocument/2006/relationships/hyperlink" Target="https://nconnect.nicmar.ac.in/storage/profile/6aa4078907424.png" TargetMode="External"/><Relationship Id="rId_hyperlink_59" Type="http://schemas.openxmlformats.org/officeDocument/2006/relationships/hyperlink" Target="https://nconnect.nicmar.ac.in/storage/profile/6a86db6d9bc0e.png" TargetMode="External"/><Relationship Id="rId_hyperlink_60" Type="http://schemas.openxmlformats.org/officeDocument/2006/relationships/hyperlink" Target="https://nconnect.nicmar.ac.in/storage/profile/6a86e783c1ee2.png" TargetMode="External"/><Relationship Id="rId_hyperlink_61" Type="http://schemas.openxmlformats.org/officeDocument/2006/relationships/hyperlink" Target="https://nconnect.nicmar.ac.in/storage/profile/6a84b6de31ff7.png" TargetMode="External"/><Relationship Id="rId_hyperlink_62" Type="http://schemas.openxmlformats.org/officeDocument/2006/relationships/hyperlink" Target="https://nconnect.nicmar.ac.in/storage/profile/6a871cf367282.png" TargetMode="External"/><Relationship Id="rId_hyperlink_63" Type="http://schemas.openxmlformats.org/officeDocument/2006/relationships/hyperlink" Target="https://nconnect.nicmar.ac.in/storage/profile/6a8582f041006.png" TargetMode="External"/><Relationship Id="rId_hyperlink_64" Type="http://schemas.openxmlformats.org/officeDocument/2006/relationships/hyperlink" Target="https://nconnect.nicmar.ac.in/storage/profile/6ab7a6d2d2c2d.png" TargetMode="External"/><Relationship Id="rId_hyperlink_65" Type="http://schemas.openxmlformats.org/officeDocument/2006/relationships/hyperlink" Target="https://nconnect.nicmar.ac.in/storage/profile/6a8681a7319be.png" TargetMode="External"/><Relationship Id="rId_hyperlink_66" Type="http://schemas.openxmlformats.org/officeDocument/2006/relationships/hyperlink" Target="https://nconnect.nicmar.ac.in/storage/profile/6a872071c7a2b.png" TargetMode="External"/><Relationship Id="rId_hyperlink_67" Type="http://schemas.openxmlformats.org/officeDocument/2006/relationships/hyperlink" Target="https://nconnect.nicmar.ac.in/storage/profile/6a85f412277cc.png" TargetMode="External"/><Relationship Id="rId_hyperlink_68" Type="http://schemas.openxmlformats.org/officeDocument/2006/relationships/hyperlink" Target="https://nconnect.nicmar.ac.in/storage/profile/6a86f71d57fa0.png" TargetMode="External"/><Relationship Id="rId_hyperlink_69" Type="http://schemas.openxmlformats.org/officeDocument/2006/relationships/hyperlink" Target="https://nconnect.nicmar.ac.in/storage/profile/6a867a17436a7.png" TargetMode="External"/><Relationship Id="rId_hyperlink_70" Type="http://schemas.openxmlformats.org/officeDocument/2006/relationships/hyperlink" Target="https://nconnect.nicmar.ac.in/storage/profile/6aa26b9b32df6.png" TargetMode="External"/><Relationship Id="rId_hyperlink_71" Type="http://schemas.openxmlformats.org/officeDocument/2006/relationships/hyperlink" Target="https://nconnect.nicmar.ac.in/storage/profile/6a85edd4ba25d.png" TargetMode="External"/><Relationship Id="rId_hyperlink_72" Type="http://schemas.openxmlformats.org/officeDocument/2006/relationships/hyperlink" Target="https://nconnect.nicmar.ac.in/storage/profile/6a86fb6d22ed9.png" TargetMode="External"/><Relationship Id="rId_hyperlink_73" Type="http://schemas.openxmlformats.org/officeDocument/2006/relationships/hyperlink" Target="https://nconnect.nicmar.ac.in/storage/profile/6a860c775b0fb.png" TargetMode="External"/><Relationship Id="rId_hyperlink_74" Type="http://schemas.openxmlformats.org/officeDocument/2006/relationships/hyperlink" Target="https://nconnect.nicmar.ac.in/storage/profile/6aa26faac905e.png" TargetMode="External"/><Relationship Id="rId_hyperlink_75" Type="http://schemas.openxmlformats.org/officeDocument/2006/relationships/hyperlink" Target="https://nconnect.nicmar.ac.in/storage/profile/6a85eb99e12e7.png" TargetMode="External"/><Relationship Id="rId_hyperlink_76" Type="http://schemas.openxmlformats.org/officeDocument/2006/relationships/hyperlink" Target="https://nconnect.nicmar.ac.in/storage/profile/6a8700758e53c.png" TargetMode="External"/><Relationship Id="rId_hyperlink_77" Type="http://schemas.openxmlformats.org/officeDocument/2006/relationships/hyperlink" Target="https://nconnect.nicmar.ac.in/storage/profile/6a8495abb7f9c.png" TargetMode="External"/><Relationship Id="rId_hyperlink_78" Type="http://schemas.openxmlformats.org/officeDocument/2006/relationships/hyperlink" Target="https://nconnect.nicmar.ac.in/storage/profile/6ace68697d891.png" TargetMode="External"/><Relationship Id="rId_hyperlink_79" Type="http://schemas.openxmlformats.org/officeDocument/2006/relationships/hyperlink" Target="https://nconnect.nicmar.ac.in/storage/profile/6a8720f1d31db.png" TargetMode="External"/><Relationship Id="rId_hyperlink_80" Type="http://schemas.openxmlformats.org/officeDocument/2006/relationships/hyperlink" Target="https://nconnect.nicmar.ac.in/storage/profile/6a8724ab38c7c.png" TargetMode="External"/><Relationship Id="rId_hyperlink_81" Type="http://schemas.openxmlformats.org/officeDocument/2006/relationships/hyperlink" Target="https://nconnect.nicmar.ac.in/storage/profile/6a8b2d4e7fef8.png" TargetMode="External"/><Relationship Id="rId_hyperlink_82" Type="http://schemas.openxmlformats.org/officeDocument/2006/relationships/hyperlink" Target="https://nconnect.nicmar.ac.in/storage/profile/6a86f643b759c.png" TargetMode="External"/><Relationship Id="rId_hyperlink_83" Type="http://schemas.openxmlformats.org/officeDocument/2006/relationships/hyperlink" Target="https://nconnect.nicmar.ac.in/storage/profile/6a8707a4ee3d9.png" TargetMode="External"/><Relationship Id="rId_hyperlink_84" Type="http://schemas.openxmlformats.org/officeDocument/2006/relationships/hyperlink" Target="https://nconnect.nicmar.ac.in/storage/profile/6a85ed75f2712.png" TargetMode="External"/><Relationship Id="rId_hyperlink_85" Type="http://schemas.openxmlformats.org/officeDocument/2006/relationships/hyperlink" Target="https://nconnect.nicmar.ac.in/storage/profile/6a86f618bb3d7.png" TargetMode="External"/><Relationship Id="rId_hyperlink_86" Type="http://schemas.openxmlformats.org/officeDocument/2006/relationships/hyperlink" Target="https://nconnect.nicmar.ac.in/storage/profile/6a8701450fcb4.png" TargetMode="External"/><Relationship Id="rId_hyperlink_87" Type="http://schemas.openxmlformats.org/officeDocument/2006/relationships/hyperlink" Target="https://nconnect.nicmar.ac.in/storage/profile/6a833b8879fd5.png" TargetMode="External"/><Relationship Id="rId_hyperlink_88" Type="http://schemas.openxmlformats.org/officeDocument/2006/relationships/hyperlink" Target="https://nconnect.nicmar.ac.in/storage/profile/6a85dc8a02d12.png" TargetMode="External"/><Relationship Id="rId_hyperlink_89" Type="http://schemas.openxmlformats.org/officeDocument/2006/relationships/hyperlink" Target="https://nconnect.nicmar.ac.in/storage/profile/6a870e7328707.png" TargetMode="External"/><Relationship Id="rId_hyperlink_90" Type="http://schemas.openxmlformats.org/officeDocument/2006/relationships/hyperlink" Target="https://nconnect.nicmar.ac.in/storage/profile/6a86ec1eb97fa.png" TargetMode="External"/><Relationship Id="rId_hyperlink_91" Type="http://schemas.openxmlformats.org/officeDocument/2006/relationships/hyperlink" Target="https://nconnect.nicmar.ac.in/storage/profile/6a85ec6093e88.png" TargetMode="External"/><Relationship Id="rId_hyperlink_92" Type="http://schemas.openxmlformats.org/officeDocument/2006/relationships/hyperlink" Target="https://nconnect.nicmar.ac.in/storage/profile/6a86e824750e8.png" TargetMode="External"/><Relationship Id="rId_hyperlink_93" Type="http://schemas.openxmlformats.org/officeDocument/2006/relationships/hyperlink" Target="https://nconnect.nicmar.ac.in/storage/profile/6a89dae3c9d3d.png" TargetMode="External"/><Relationship Id="rId_hyperlink_94" Type="http://schemas.openxmlformats.org/officeDocument/2006/relationships/hyperlink" Target="https://nconnect.nicmar.ac.in/storage/profile/6a8c5078ca6cf.png" TargetMode="External"/><Relationship Id="rId_hyperlink_95" Type="http://schemas.openxmlformats.org/officeDocument/2006/relationships/hyperlink" Target="https://nconnect.nicmar.ac.in/storage/profile/6a872bb82f489.png" TargetMode="External"/><Relationship Id="rId_hyperlink_96" Type="http://schemas.openxmlformats.org/officeDocument/2006/relationships/hyperlink" Target="https://nconnect.nicmar.ac.in/storage/profile/6a8743f7b6c95.png" TargetMode="External"/><Relationship Id="rId_hyperlink_97" Type="http://schemas.openxmlformats.org/officeDocument/2006/relationships/hyperlink" Target="https://nconnect.nicmar.ac.in/storage/profile/6a8746a074fbc.png" TargetMode="External"/><Relationship Id="rId_hyperlink_98" Type="http://schemas.openxmlformats.org/officeDocument/2006/relationships/hyperlink" Target="https://nconnect.nicmar.ac.in/storage/profile/6a88177318b69.png" TargetMode="External"/><Relationship Id="rId_hyperlink_99" Type="http://schemas.openxmlformats.org/officeDocument/2006/relationships/hyperlink" Target="https://nconnect.nicmar.ac.in/storage/profile/6a872f73be3ff.png" TargetMode="External"/><Relationship Id="rId_hyperlink_100" Type="http://schemas.openxmlformats.org/officeDocument/2006/relationships/hyperlink" Target="https://nconnect.nicmar.ac.in/storage/profile/6aa98b22f1c5f.png" TargetMode="External"/><Relationship Id="rId_hyperlink_101" Type="http://schemas.openxmlformats.org/officeDocument/2006/relationships/hyperlink" Target="https://nconnect.nicmar.ac.in/storage/profile/6a86ea4f18f93.png" TargetMode="External"/><Relationship Id="rId_hyperlink_102" Type="http://schemas.openxmlformats.org/officeDocument/2006/relationships/hyperlink" Target="https://nconnect.nicmar.ac.in/storage/profile/6a8747451a584.png" TargetMode="External"/><Relationship Id="rId_hyperlink_103" Type="http://schemas.openxmlformats.org/officeDocument/2006/relationships/hyperlink" Target="https://nconnect.nicmar.ac.in/storage/profile/6a87457f8f0bc.png" TargetMode="External"/><Relationship Id="rId_hyperlink_104" Type="http://schemas.openxmlformats.org/officeDocument/2006/relationships/hyperlink" Target="https://nconnect.nicmar.ac.in/storage/profile/6a85f271df1b1.png" TargetMode="External"/><Relationship Id="rId_hyperlink_105" Type="http://schemas.openxmlformats.org/officeDocument/2006/relationships/hyperlink" Target="https://nconnect.nicmar.ac.in/storage/profile/6a872748f2174.png" TargetMode="External"/><Relationship Id="rId_hyperlink_106" Type="http://schemas.openxmlformats.org/officeDocument/2006/relationships/hyperlink" Target="https://nconnect.nicmar.ac.in/storage/profile/6a874daaae0e2.png" TargetMode="External"/><Relationship Id="rId_hyperlink_107" Type="http://schemas.openxmlformats.org/officeDocument/2006/relationships/hyperlink" Target="https://nconnect.nicmar.ac.in/storage/profile/6a8719ed293d7.png" TargetMode="External"/><Relationship Id="rId_hyperlink_108" Type="http://schemas.openxmlformats.org/officeDocument/2006/relationships/hyperlink" Target="https://nconnect.nicmar.ac.in/storage/profile/6a871f382869e.png" TargetMode="External"/><Relationship Id="rId_hyperlink_109" Type="http://schemas.openxmlformats.org/officeDocument/2006/relationships/hyperlink" Target="https://nconnect.nicmar.ac.in/storage/profile/6a86fbbf7c858.png" TargetMode="External"/><Relationship Id="rId_hyperlink_110" Type="http://schemas.openxmlformats.org/officeDocument/2006/relationships/hyperlink" Target="https://nconnect.nicmar.ac.in/storage/profile/6a8719cc9631b.png" TargetMode="External"/><Relationship Id="rId_hyperlink_111" Type="http://schemas.openxmlformats.org/officeDocument/2006/relationships/hyperlink" Target="https://nconnect.nicmar.ac.in/storage/profile/6a873b3c03bec.png" TargetMode="External"/><Relationship Id="rId_hyperlink_112" Type="http://schemas.openxmlformats.org/officeDocument/2006/relationships/hyperlink" Target="https://nconnect.nicmar.ac.in/storage/profile/6a8716e95f25c.png" TargetMode="External"/><Relationship Id="rId_hyperlink_113" Type="http://schemas.openxmlformats.org/officeDocument/2006/relationships/hyperlink" Target="https://nconnect.nicmar.ac.in/storage/profile/6a870db800bc6.png" TargetMode="External"/><Relationship Id="rId_hyperlink_114" Type="http://schemas.openxmlformats.org/officeDocument/2006/relationships/hyperlink" Target="https://nconnect.nicmar.ac.in/storage/profile/6a85f5948d8f2.png" TargetMode="External"/><Relationship Id="rId_hyperlink_115" Type="http://schemas.openxmlformats.org/officeDocument/2006/relationships/hyperlink" Target="https://nconnect.nicmar.ac.in/storage/profile/6a85ecfff0f44.png" TargetMode="External"/><Relationship Id="rId_hyperlink_116" Type="http://schemas.openxmlformats.org/officeDocument/2006/relationships/hyperlink" Target="https://nconnect.nicmar.ac.in/storage/profile/6a8655f597726.png" TargetMode="External"/><Relationship Id="rId_hyperlink_117" Type="http://schemas.openxmlformats.org/officeDocument/2006/relationships/hyperlink" Target="https://nconnect.nicmar.ac.in/storage/profile/6a85ddf985b62.png" TargetMode="External"/><Relationship Id="rId_hyperlink_118" Type="http://schemas.openxmlformats.org/officeDocument/2006/relationships/hyperlink" Target="https://nconnect.nicmar.ac.in/storage/profile/6a86e6c5d3ed6.png" TargetMode="External"/><Relationship Id="rId_hyperlink_119" Type="http://schemas.openxmlformats.org/officeDocument/2006/relationships/hyperlink" Target="https://nconnect.nicmar.ac.in/storage/profile/6a81dc966aaa6.png" TargetMode="External"/><Relationship Id="rId_hyperlink_120" Type="http://schemas.openxmlformats.org/officeDocument/2006/relationships/hyperlink" Target="https://nconnect.nicmar.ac.in/storage/profile/6a85ed92ada8c.png" TargetMode="External"/><Relationship Id="rId_hyperlink_121" Type="http://schemas.openxmlformats.org/officeDocument/2006/relationships/hyperlink" Target="https://nconnect.nicmar.ac.in/storage/profile/6ac4884f0910a.png" TargetMode="External"/><Relationship Id="rId_hyperlink_122" Type="http://schemas.openxmlformats.org/officeDocument/2006/relationships/hyperlink" Target="https://nconnect.nicmar.ac.in/storage/profile/6a870e60c701d.png" TargetMode="External"/><Relationship Id="rId_hyperlink_123" Type="http://schemas.openxmlformats.org/officeDocument/2006/relationships/hyperlink" Target="https://nconnect.nicmar.ac.in/storage/profile/6a87374bcb675.png" TargetMode="External"/><Relationship Id="rId_hyperlink_124" Type="http://schemas.openxmlformats.org/officeDocument/2006/relationships/hyperlink" Target="https://nconnect.nicmar.ac.in/storage/profile/6a8b02c69440c.png" TargetMode="External"/><Relationship Id="rId_hyperlink_125" Type="http://schemas.openxmlformats.org/officeDocument/2006/relationships/hyperlink" Target="https://nconnect.nicmar.ac.in/storage/profile/6a85e677032e3.png" TargetMode="External"/><Relationship Id="rId_hyperlink_126" Type="http://schemas.openxmlformats.org/officeDocument/2006/relationships/hyperlink" Target="https://nconnect.nicmar.ac.in/storage/profile/6a86ed136430f.png" TargetMode="External"/><Relationship Id="rId_hyperlink_127" Type="http://schemas.openxmlformats.org/officeDocument/2006/relationships/hyperlink" Target="https://nconnect.nicmar.ac.in/storage/profile/6a8346b0921d7.png" TargetMode="External"/><Relationship Id="rId_hyperlink_128" Type="http://schemas.openxmlformats.org/officeDocument/2006/relationships/hyperlink" Target="https://nconnect.nicmar.ac.in/storage/profile/6a84999f54b02.png" TargetMode="External"/><Relationship Id="rId_hyperlink_129" Type="http://schemas.openxmlformats.org/officeDocument/2006/relationships/hyperlink" Target="https://nconnect.nicmar.ac.in/storage/profile/6a86f4eb77643.png" TargetMode="External"/><Relationship Id="rId_hyperlink_130" Type="http://schemas.openxmlformats.org/officeDocument/2006/relationships/hyperlink" Target="https://nconnect.nicmar.ac.in/storage/profile/6a85b86a22d8f.png" TargetMode="External"/><Relationship Id="rId_hyperlink_131" Type="http://schemas.openxmlformats.org/officeDocument/2006/relationships/hyperlink" Target="https://nconnect.nicmar.ac.in/storage/profile/6a86f5fcb921c.png" TargetMode="External"/><Relationship Id="rId_hyperlink_132" Type="http://schemas.openxmlformats.org/officeDocument/2006/relationships/hyperlink" Target="https://nconnect.nicmar.ac.in/storage/profile/6aba86430a56c.png" TargetMode="External"/><Relationship Id="rId_hyperlink_133" Type="http://schemas.openxmlformats.org/officeDocument/2006/relationships/hyperlink" Target="https://nconnect.nicmar.ac.in/storage/profile/6a8b53cfee04a.png" TargetMode="External"/><Relationship Id="rId_hyperlink_134" Type="http://schemas.openxmlformats.org/officeDocument/2006/relationships/hyperlink" Target="https://nconnect.nicmar.ac.in/storage/profile/6a8a8c7850796.png" TargetMode="External"/><Relationship Id="rId_hyperlink_135" Type="http://schemas.openxmlformats.org/officeDocument/2006/relationships/hyperlink" Target="https://nconnect.nicmar.ac.in/storage/profile/6a8b1f1cc7ad2.png" TargetMode="External"/><Relationship Id="rId_hyperlink_136" Type="http://schemas.openxmlformats.org/officeDocument/2006/relationships/hyperlink" Target="https://nconnect.nicmar.ac.in/storage/profile/6a8c22efe4311.png" TargetMode="External"/><Relationship Id="rId_hyperlink_137" Type="http://schemas.openxmlformats.org/officeDocument/2006/relationships/hyperlink" Target="https://nconnect.nicmar.ac.in/storage/profile/6a86ed639f424.png" TargetMode="External"/><Relationship Id="rId_hyperlink_138" Type="http://schemas.openxmlformats.org/officeDocument/2006/relationships/hyperlink" Target="https://nconnect.nicmar.ac.in/storage/profile/6a85fe44585b2.png" TargetMode="External"/><Relationship Id="rId_hyperlink_139" Type="http://schemas.openxmlformats.org/officeDocument/2006/relationships/hyperlink" Target="https://nconnect.nicmar.ac.in/storage/profile/6a85d8fbdbbc0.png" TargetMode="External"/><Relationship Id="rId_hyperlink_140" Type="http://schemas.openxmlformats.org/officeDocument/2006/relationships/hyperlink" Target="https://nconnect.nicmar.ac.in/storage/profile/6a86ffe056156.png" TargetMode="External"/><Relationship Id="rId_hyperlink_141" Type="http://schemas.openxmlformats.org/officeDocument/2006/relationships/hyperlink" Target="https://nconnect.nicmar.ac.in/storage/profile/6a87469d60867.png" TargetMode="External"/><Relationship Id="rId_hyperlink_142" Type="http://schemas.openxmlformats.org/officeDocument/2006/relationships/hyperlink" Target="https://nconnect.nicmar.ac.in/storage/profile/6a8b1aeb9c0c9.png" TargetMode="External"/><Relationship Id="rId_hyperlink_143" Type="http://schemas.openxmlformats.org/officeDocument/2006/relationships/hyperlink" Target="https://nconnect.nicmar.ac.in/storage/profile/6a860d8ead09e.png" TargetMode="External"/><Relationship Id="rId_hyperlink_144" Type="http://schemas.openxmlformats.org/officeDocument/2006/relationships/hyperlink" Target="https://nconnect.nicmar.ac.in/storage/profile/6a85f1c8432f3.png" TargetMode="External"/><Relationship Id="rId_hyperlink_145" Type="http://schemas.openxmlformats.org/officeDocument/2006/relationships/hyperlink" Target="https://nconnect.nicmar.ac.in/storage/profile/6a84ab7ac8f60.png" TargetMode="External"/><Relationship Id="rId_hyperlink_146" Type="http://schemas.openxmlformats.org/officeDocument/2006/relationships/hyperlink" Target="https://nconnect.nicmar.ac.in/storage/profile/6a86042bc3913.png" TargetMode="External"/><Relationship Id="rId_hyperlink_147" Type="http://schemas.openxmlformats.org/officeDocument/2006/relationships/hyperlink" Target="https://nconnect.nicmar.ac.in/storage/profile/6a87343ad2aae.png" TargetMode="External"/><Relationship Id="rId_hyperlink_148" Type="http://schemas.openxmlformats.org/officeDocument/2006/relationships/hyperlink" Target="https://nconnect.nicmar.ac.in/storage/profile/6a859e6954626.png" TargetMode="External"/><Relationship Id="rId_hyperlink_149" Type="http://schemas.openxmlformats.org/officeDocument/2006/relationships/hyperlink" Target="https://nconnect.nicmar.ac.in/storage/profile/6a8722f0e3cb2.png" TargetMode="External"/><Relationship Id="rId_hyperlink_150" Type="http://schemas.openxmlformats.org/officeDocument/2006/relationships/hyperlink" Target="https://nconnect.nicmar.ac.in/storage/profile/6a8b35d6bc8c8.png" TargetMode="External"/><Relationship Id="rId_hyperlink_151" Type="http://schemas.openxmlformats.org/officeDocument/2006/relationships/hyperlink" Target="https://nconnect.nicmar.ac.in/storage/profile/6a8f0bd7d0eb3.png" TargetMode="External"/><Relationship Id="rId_hyperlink_152" Type="http://schemas.openxmlformats.org/officeDocument/2006/relationships/hyperlink" Target="https://nconnect.nicmar.ac.in/storage/profile/6a8671ff89ee2.png" TargetMode="External"/><Relationship Id="rId_hyperlink_153" Type="http://schemas.openxmlformats.org/officeDocument/2006/relationships/hyperlink" Target="https://nconnect.nicmar.ac.in/storage/profile/6a8709cc34c35.png" TargetMode="External"/><Relationship Id="rId_hyperlink_154" Type="http://schemas.openxmlformats.org/officeDocument/2006/relationships/hyperlink" Target="https://nconnect.nicmar.ac.in/storage/profile/6a87397659d54.png" TargetMode="External"/><Relationship Id="rId_hyperlink_155" Type="http://schemas.openxmlformats.org/officeDocument/2006/relationships/hyperlink" Target="https://nconnect.nicmar.ac.in/storage/profile/6a85ec721d1c9.png" TargetMode="External"/><Relationship Id="rId_hyperlink_156" Type="http://schemas.openxmlformats.org/officeDocument/2006/relationships/hyperlink" Target="https://nconnect.nicmar.ac.in/storage/profile/6a87288793455.png" TargetMode="External"/><Relationship Id="rId_hyperlink_157" Type="http://schemas.openxmlformats.org/officeDocument/2006/relationships/hyperlink" Target="https://nconnect.nicmar.ac.in/storage/profile/6a8713197330a.png" TargetMode="External"/><Relationship Id="rId_hyperlink_158" Type="http://schemas.openxmlformats.org/officeDocument/2006/relationships/hyperlink" Target="https://nconnect.nicmar.ac.in/storage/profile/6a87218ac54c4.png" TargetMode="External"/><Relationship Id="rId_hyperlink_159" Type="http://schemas.openxmlformats.org/officeDocument/2006/relationships/hyperlink" Target="https://nconnect.nicmar.ac.in/storage/profile/6a872bd7a7aba.png" TargetMode="External"/><Relationship Id="rId_hyperlink_160" Type="http://schemas.openxmlformats.org/officeDocument/2006/relationships/hyperlink" Target="https://nconnect.nicmar.ac.in/storage/profile/6a86fa61ca26d.png" TargetMode="External"/><Relationship Id="rId_hyperlink_161" Type="http://schemas.openxmlformats.org/officeDocument/2006/relationships/hyperlink" Target="https://nconnect.nicmar.ac.in/storage/profile/6a871168062f7.png" TargetMode="External"/><Relationship Id="rId_hyperlink_162" Type="http://schemas.openxmlformats.org/officeDocument/2006/relationships/hyperlink" Target="https://nconnect.nicmar.ac.in/storage/profile/6ac3ac41a3121.png" TargetMode="External"/><Relationship Id="rId_hyperlink_163" Type="http://schemas.openxmlformats.org/officeDocument/2006/relationships/hyperlink" Target="https://nconnect.nicmar.ac.in/storage/profile/6a8708c32de2c.png" TargetMode="External"/><Relationship Id="rId_hyperlink_164" Type="http://schemas.openxmlformats.org/officeDocument/2006/relationships/hyperlink" Target="https://nconnect.nicmar.ac.in/storage/profile/6ac368bb97ea5.png" TargetMode="External"/><Relationship Id="rId_hyperlink_165" Type="http://schemas.openxmlformats.org/officeDocument/2006/relationships/hyperlink" Target="https://nconnect.nicmar.ac.in/storage/profile/6a86f30f3fe30.png" TargetMode="External"/><Relationship Id="rId_hyperlink_166" Type="http://schemas.openxmlformats.org/officeDocument/2006/relationships/hyperlink" Target="https://nconnect.nicmar.ac.in/storage/profile/6a8739a9a4c0c.png" TargetMode="External"/><Relationship Id="rId_hyperlink_167" Type="http://schemas.openxmlformats.org/officeDocument/2006/relationships/hyperlink" Target="https://nconnect.nicmar.ac.in/storage/profile/6a872b6705f0a.png" TargetMode="External"/><Relationship Id="rId_hyperlink_168" Type="http://schemas.openxmlformats.org/officeDocument/2006/relationships/hyperlink" Target="https://nconnect.nicmar.ac.in/storage/profile/6a871a3ddc388.png" TargetMode="External"/><Relationship Id="rId_hyperlink_169" Type="http://schemas.openxmlformats.org/officeDocument/2006/relationships/hyperlink" Target="https://nconnect.nicmar.ac.in/storage/profile/6a86eaf24de10.png" TargetMode="External"/><Relationship Id="rId_hyperlink_170" Type="http://schemas.openxmlformats.org/officeDocument/2006/relationships/hyperlink" Target="https://nconnect.nicmar.ac.in/storage/profile/6a85fb1c98172.png" TargetMode="External"/><Relationship Id="rId_hyperlink_171" Type="http://schemas.openxmlformats.org/officeDocument/2006/relationships/hyperlink" Target="https://nconnect.nicmar.ac.in/storage/profile/6a8745b5bbad4.png" TargetMode="External"/><Relationship Id="rId_hyperlink_172" Type="http://schemas.openxmlformats.org/officeDocument/2006/relationships/hyperlink" Target="https://nconnect.nicmar.ac.in/storage/profile/6a87044284cb4.png" TargetMode="External"/><Relationship Id="rId_hyperlink_173" Type="http://schemas.openxmlformats.org/officeDocument/2006/relationships/hyperlink" Target="https://nconnect.nicmar.ac.in/storage/profile/6a87f1d3b61c5.png" TargetMode="External"/><Relationship Id="rId_hyperlink_174" Type="http://schemas.openxmlformats.org/officeDocument/2006/relationships/hyperlink" Target="https://nconnect.nicmar.ac.in/storage/profile/6a86d3150a820.png" TargetMode="External"/><Relationship Id="rId_hyperlink_175" Type="http://schemas.openxmlformats.org/officeDocument/2006/relationships/hyperlink" Target="https://nconnect.nicmar.ac.in/storage/profile/6a8705f028b96.png" TargetMode="External"/><Relationship Id="rId_hyperlink_176" Type="http://schemas.openxmlformats.org/officeDocument/2006/relationships/hyperlink" Target="https://nconnect.nicmar.ac.in/storage/profile/6a8700f61e1f5.png" TargetMode="External"/><Relationship Id="rId_hyperlink_177" Type="http://schemas.openxmlformats.org/officeDocument/2006/relationships/hyperlink" Target="https://nconnect.nicmar.ac.in/storage/profile/6a871a3f99ba9.png" TargetMode="External"/><Relationship Id="rId_hyperlink_178" Type="http://schemas.openxmlformats.org/officeDocument/2006/relationships/hyperlink" Target="https://nconnect.nicmar.ac.in/storage/profile/6a872e7cbf96d.png" TargetMode="External"/><Relationship Id="rId_hyperlink_179" Type="http://schemas.openxmlformats.org/officeDocument/2006/relationships/hyperlink" Target="https://nconnect.nicmar.ac.in/storage/profile/6a8680d98bf34.png" TargetMode="External"/><Relationship Id="rId_hyperlink_180" Type="http://schemas.openxmlformats.org/officeDocument/2006/relationships/hyperlink" Target="https://nconnect.nicmar.ac.in/storage/profile/6a86e6ab65a73.png" TargetMode="External"/><Relationship Id="rId_hyperlink_181" Type="http://schemas.openxmlformats.org/officeDocument/2006/relationships/hyperlink" Target="https://nconnect.nicmar.ac.in/storage/profile/6a85e76d6c350.png" TargetMode="External"/><Relationship Id="rId_hyperlink_182" Type="http://schemas.openxmlformats.org/officeDocument/2006/relationships/hyperlink" Target="https://nconnect.nicmar.ac.in/storage/profile/6a872c7cc96e8.png" TargetMode="External"/><Relationship Id="rId_hyperlink_183" Type="http://schemas.openxmlformats.org/officeDocument/2006/relationships/hyperlink" Target="https://nconnect.nicmar.ac.in/storage/profile/6a871fae1dbe9.png" TargetMode="External"/><Relationship Id="rId_hyperlink_184" Type="http://schemas.openxmlformats.org/officeDocument/2006/relationships/hyperlink" Target="https://nconnect.nicmar.ac.in/storage/profile/6a872cd4c6794.png" TargetMode="External"/><Relationship Id="rId_hyperlink_185" Type="http://schemas.openxmlformats.org/officeDocument/2006/relationships/hyperlink" Target="https://nconnect.nicmar.ac.in/storage/profile/6a872b6bb8299.png" TargetMode="External"/><Relationship Id="rId_hyperlink_186" Type="http://schemas.openxmlformats.org/officeDocument/2006/relationships/hyperlink" Target="https://nconnect.nicmar.ac.in/storage/profile/6a8700e2b90ab.png" TargetMode="External"/><Relationship Id="rId_hyperlink_187" Type="http://schemas.openxmlformats.org/officeDocument/2006/relationships/hyperlink" Target="https://nconnect.nicmar.ac.in/storage/profile/6a88327f050ac.png" TargetMode="External"/><Relationship Id="rId_hyperlink_188" Type="http://schemas.openxmlformats.org/officeDocument/2006/relationships/hyperlink" Target="https://nconnect.nicmar.ac.in/storage/profile/6a86f98167f97.png" TargetMode="External"/><Relationship Id="rId_hyperlink_189" Type="http://schemas.openxmlformats.org/officeDocument/2006/relationships/hyperlink" Target="https://nconnect.nicmar.ac.in/storage/profile/6abe2320eda3e.png" TargetMode="External"/><Relationship Id="rId_hyperlink_190" Type="http://schemas.openxmlformats.org/officeDocument/2006/relationships/hyperlink" Target="https://nconnect.nicmar.ac.in/storage/profile/6a870ace0e57c.png" TargetMode="External"/><Relationship Id="rId_hyperlink_191" Type="http://schemas.openxmlformats.org/officeDocument/2006/relationships/hyperlink" Target="https://nconnect.nicmar.ac.in/storage/profile/6a87093be0c05.png" TargetMode="External"/><Relationship Id="rId_hyperlink_192" Type="http://schemas.openxmlformats.org/officeDocument/2006/relationships/hyperlink" Target="https://nconnect.nicmar.ac.in/storage/profile/6a85e77934f43.png" TargetMode="External"/><Relationship Id="rId_hyperlink_193" Type="http://schemas.openxmlformats.org/officeDocument/2006/relationships/hyperlink" Target="https://nconnect.nicmar.ac.in/storage/profile/6a86a0a2b935c.png" TargetMode="External"/><Relationship Id="rId_hyperlink_194" Type="http://schemas.openxmlformats.org/officeDocument/2006/relationships/hyperlink" Target="https://nconnect.nicmar.ac.in/storage/profile/6a86030697e42.png" TargetMode="External"/><Relationship Id="rId_hyperlink_195" Type="http://schemas.openxmlformats.org/officeDocument/2006/relationships/hyperlink" Target="https://nconnect.nicmar.ac.in/storage/profile/6a86b571af741.png" TargetMode="External"/><Relationship Id="rId_hyperlink_196" Type="http://schemas.openxmlformats.org/officeDocument/2006/relationships/hyperlink" Target="https://nconnect.nicmar.ac.in/storage/profile/6a86ff30e9b0e.png" TargetMode="External"/><Relationship Id="rId_hyperlink_197" Type="http://schemas.openxmlformats.org/officeDocument/2006/relationships/hyperlink" Target="https://nconnect.nicmar.ac.in/storage/profile/6a85aa19d9fe3.png" TargetMode="External"/><Relationship Id="rId_hyperlink_198" Type="http://schemas.openxmlformats.org/officeDocument/2006/relationships/hyperlink" Target="https://nconnect.nicmar.ac.in/storage/profile/6abe0a1b5a555.png" TargetMode="External"/><Relationship Id="rId_hyperlink_199" Type="http://schemas.openxmlformats.org/officeDocument/2006/relationships/hyperlink" Target="https://nconnect.nicmar.ac.in/storage/profile/6a85f23169805.png" TargetMode="External"/><Relationship Id="rId_hyperlink_200" Type="http://schemas.openxmlformats.org/officeDocument/2006/relationships/hyperlink" Target="https://nconnect.nicmar.ac.in/storage/profile/6aba94e97f6a4.png" TargetMode="External"/><Relationship Id="rId_hyperlink_201" Type="http://schemas.openxmlformats.org/officeDocument/2006/relationships/hyperlink" Target="https://nconnect.nicmar.ac.in/storage/profile/6a86f650b03c1.png" TargetMode="External"/><Relationship Id="rId_hyperlink_202" Type="http://schemas.openxmlformats.org/officeDocument/2006/relationships/hyperlink" Target="https://nconnect.nicmar.ac.in/storage/profile/6a86ec5e70046.png" TargetMode="External"/><Relationship Id="rId_hyperlink_203" Type="http://schemas.openxmlformats.org/officeDocument/2006/relationships/hyperlink" Target="https://nconnect.nicmar.ac.in/storage/profile/6a87078dc6ac5.png" TargetMode="External"/><Relationship Id="rId_hyperlink_204" Type="http://schemas.openxmlformats.org/officeDocument/2006/relationships/hyperlink" Target="https://nconnect.nicmar.ac.in/storage/profile/6ac60f4b44b47.png" TargetMode="External"/><Relationship Id="rId_hyperlink_205" Type="http://schemas.openxmlformats.org/officeDocument/2006/relationships/hyperlink" Target="https://nconnect.nicmar.ac.in/storage/profile/6a85df69369c0.png" TargetMode="External"/><Relationship Id="rId_hyperlink_206" Type="http://schemas.openxmlformats.org/officeDocument/2006/relationships/hyperlink" Target="https://nconnect.nicmar.ac.in/storage/profile/6ac87925425c4.png" TargetMode="External"/><Relationship Id="rId_hyperlink_207" Type="http://schemas.openxmlformats.org/officeDocument/2006/relationships/hyperlink" Target="https://nconnect.nicmar.ac.in/storage/profile/6a86b0f2c889c.png" TargetMode="External"/><Relationship Id="rId_hyperlink_208" Type="http://schemas.openxmlformats.org/officeDocument/2006/relationships/hyperlink" Target="https://nconnect.nicmar.ac.in/storage/profile/6a87138bbbfea.png" TargetMode="External"/><Relationship Id="rId_hyperlink_209" Type="http://schemas.openxmlformats.org/officeDocument/2006/relationships/hyperlink" Target="https://nconnect.nicmar.ac.in/storage/profile/6a87152b27a8c.png" TargetMode="External"/><Relationship Id="rId_hyperlink_210" Type="http://schemas.openxmlformats.org/officeDocument/2006/relationships/hyperlink" Target="https://nconnect.nicmar.ac.in/storage/profile/6a8722fe8acf4.png" TargetMode="External"/><Relationship Id="rId_hyperlink_211" Type="http://schemas.openxmlformats.org/officeDocument/2006/relationships/hyperlink" Target="https://nconnect.nicmar.ac.in/storage/profile/6a859845c38be.png" TargetMode="External"/><Relationship Id="rId_hyperlink_212" Type="http://schemas.openxmlformats.org/officeDocument/2006/relationships/hyperlink" Target="https://nconnect.nicmar.ac.in/storage/profile/6a85f219795fa.png" TargetMode="External"/><Relationship Id="rId_hyperlink_213" Type="http://schemas.openxmlformats.org/officeDocument/2006/relationships/hyperlink" Target="https://nconnect.nicmar.ac.in/storage/profile/6a870b9a232ac.png" TargetMode="External"/><Relationship Id="rId_hyperlink_214" Type="http://schemas.openxmlformats.org/officeDocument/2006/relationships/hyperlink" Target="https://nconnect.nicmar.ac.in/storage/profile/6a85e5e119bb5.png" TargetMode="External"/><Relationship Id="rId_hyperlink_215" Type="http://schemas.openxmlformats.org/officeDocument/2006/relationships/hyperlink" Target="https://nconnect.nicmar.ac.in/storage/profile/6a85f8bbd0f17.png" TargetMode="External"/><Relationship Id="rId_hyperlink_216" Type="http://schemas.openxmlformats.org/officeDocument/2006/relationships/hyperlink" Target="https://nconnect.nicmar.ac.in/storage/profile/6a85eb29466df.png" TargetMode="External"/><Relationship Id="rId_hyperlink_217" Type="http://schemas.openxmlformats.org/officeDocument/2006/relationships/hyperlink" Target="https://nconnect.nicmar.ac.in/storage/profile/6a85ee6a5a3dd.png" TargetMode="External"/><Relationship Id="rId_hyperlink_218" Type="http://schemas.openxmlformats.org/officeDocument/2006/relationships/hyperlink" Target="https://nconnect.nicmar.ac.in/storage/profile/6a8675db4bfc1.png" TargetMode="External"/><Relationship Id="rId_hyperlink_219" Type="http://schemas.openxmlformats.org/officeDocument/2006/relationships/hyperlink" Target="https://nconnect.nicmar.ac.in/storage/profile/6a85f49006c96.png" TargetMode="External"/><Relationship Id="rId_hyperlink_220" Type="http://schemas.openxmlformats.org/officeDocument/2006/relationships/hyperlink" Target="https://nconnect.nicmar.ac.in/storage/profile/6a8801a0253d7.png" TargetMode="External"/><Relationship Id="rId_hyperlink_221" Type="http://schemas.openxmlformats.org/officeDocument/2006/relationships/hyperlink" Target="https://nconnect.nicmar.ac.in/storage/profile/6a869f51564c3.png" TargetMode="External"/><Relationship Id="rId_hyperlink_222" Type="http://schemas.openxmlformats.org/officeDocument/2006/relationships/hyperlink" Target="https://nconnect.nicmar.ac.in/storage/profile/6a81fcd407b8d.png" TargetMode="External"/><Relationship Id="rId_hyperlink_223" Type="http://schemas.openxmlformats.org/officeDocument/2006/relationships/hyperlink" Target="https://nconnect.nicmar.ac.in/storage/profile/6ac9edb07988d.png" TargetMode="External"/><Relationship Id="rId_hyperlink_224" Type="http://schemas.openxmlformats.org/officeDocument/2006/relationships/hyperlink" Target="https://nconnect.nicmar.ac.in/storage/profile/6a86ad197866c.png" TargetMode="External"/><Relationship Id="rId_hyperlink_225" Type="http://schemas.openxmlformats.org/officeDocument/2006/relationships/hyperlink" Target="https://nconnect.nicmar.ac.in/storage/profile/6a8740581a578.png" TargetMode="External"/><Relationship Id="rId_hyperlink_226" Type="http://schemas.openxmlformats.org/officeDocument/2006/relationships/hyperlink" Target="https://nconnect.nicmar.ac.in/storage/profile/6acc7757de93a.png" TargetMode="External"/><Relationship Id="rId_hyperlink_227" Type="http://schemas.openxmlformats.org/officeDocument/2006/relationships/hyperlink" Target="https://nconnect.nicmar.ac.in/storage/profile/6a86e56992510.png" TargetMode="External"/><Relationship Id="rId_hyperlink_228" Type="http://schemas.openxmlformats.org/officeDocument/2006/relationships/hyperlink" Target="https://nconnect.nicmar.ac.in/storage/profile/6a867c835da40.png" TargetMode="External"/><Relationship Id="rId_hyperlink_229" Type="http://schemas.openxmlformats.org/officeDocument/2006/relationships/hyperlink" Target="https://nconnect.nicmar.ac.in/storage/profile/6a86ea7bbf976.png" TargetMode="External"/><Relationship Id="rId_hyperlink_230" Type="http://schemas.openxmlformats.org/officeDocument/2006/relationships/hyperlink" Target="https://nconnect.nicmar.ac.in/storage/profile/6a87012c5d057.png" TargetMode="External"/><Relationship Id="rId_hyperlink_231" Type="http://schemas.openxmlformats.org/officeDocument/2006/relationships/hyperlink" Target="https://nconnect.nicmar.ac.in/storage/profile/6a85f0971ea53.png" TargetMode="External"/><Relationship Id="rId_hyperlink_232" Type="http://schemas.openxmlformats.org/officeDocument/2006/relationships/hyperlink" Target="https://nconnect.nicmar.ac.in/storage/profile/6a872a558f51f.png" TargetMode="External"/><Relationship Id="rId_hyperlink_233" Type="http://schemas.openxmlformats.org/officeDocument/2006/relationships/hyperlink" Target="https://nconnect.nicmar.ac.in/storage/profile/6a81bd68de39a.png" TargetMode="External"/><Relationship Id="rId_hyperlink_234" Type="http://schemas.openxmlformats.org/officeDocument/2006/relationships/hyperlink" Target="https://nconnect.nicmar.ac.in/storage/profile/6a873f96017a3.png" TargetMode="External"/><Relationship Id="rId_hyperlink_235" Type="http://schemas.openxmlformats.org/officeDocument/2006/relationships/hyperlink" Target="https://nconnect.nicmar.ac.in/storage/profile/6a992a4c76527.png" TargetMode="External"/><Relationship Id="rId_hyperlink_236" Type="http://schemas.openxmlformats.org/officeDocument/2006/relationships/hyperlink" Target="https://nconnect.nicmar.ac.in/storage/profile/6a86fca550493.png" TargetMode="External"/><Relationship Id="rId_hyperlink_237" Type="http://schemas.openxmlformats.org/officeDocument/2006/relationships/hyperlink" Target="https://nconnect.nicmar.ac.in/storage/profile/6a8730d3e48ec.png" TargetMode="External"/><Relationship Id="rId_hyperlink_238" Type="http://schemas.openxmlformats.org/officeDocument/2006/relationships/hyperlink" Target="https://nconnect.nicmar.ac.in/storage/profile/6a846d71c22ca.png" TargetMode="External"/><Relationship Id="rId_hyperlink_239" Type="http://schemas.openxmlformats.org/officeDocument/2006/relationships/hyperlink" Target="https://nconnect.nicmar.ac.in/storage/profile/6a86ef434da50.png" TargetMode="External"/><Relationship Id="rId_hyperlink_240" Type="http://schemas.openxmlformats.org/officeDocument/2006/relationships/hyperlink" Target="https://nconnect.nicmar.ac.in/storage/profile/6a994d51c24f5.png" TargetMode="External"/><Relationship Id="rId_hyperlink_241" Type="http://schemas.openxmlformats.org/officeDocument/2006/relationships/hyperlink" Target="https://nconnect.nicmar.ac.in/storage/profile/6a8741454e046.png" TargetMode="External"/><Relationship Id="rId_hyperlink_242" Type="http://schemas.openxmlformats.org/officeDocument/2006/relationships/hyperlink" Target="https://nconnect.nicmar.ac.in/storage/profile/6a86f1e0783ca.png" TargetMode="External"/><Relationship Id="rId_hyperlink_243" Type="http://schemas.openxmlformats.org/officeDocument/2006/relationships/hyperlink" Target="https://nconnect.nicmar.ac.in/storage/profile/6a86bdc99a0cf.png" TargetMode="External"/><Relationship Id="rId_hyperlink_244" Type="http://schemas.openxmlformats.org/officeDocument/2006/relationships/hyperlink" Target="https://nconnect.nicmar.ac.in/storage/profile/6a873d08e4b8b.png" TargetMode="External"/><Relationship Id="rId_hyperlink_245" Type="http://schemas.openxmlformats.org/officeDocument/2006/relationships/hyperlink" Target="https://nconnect.nicmar.ac.in/storage/profile/6a84930bcf276.png" TargetMode="External"/><Relationship Id="rId_hyperlink_246" Type="http://schemas.openxmlformats.org/officeDocument/2006/relationships/hyperlink" Target="https://nconnect.nicmar.ac.in/storage/profile/6a8b58568d421.png" TargetMode="External"/><Relationship Id="rId_hyperlink_247" Type="http://schemas.openxmlformats.org/officeDocument/2006/relationships/hyperlink" Target="https://nconnect.nicmar.ac.in/storage/profile/6a871d5e5fb34.png" TargetMode="External"/><Relationship Id="rId_hyperlink_248" Type="http://schemas.openxmlformats.org/officeDocument/2006/relationships/hyperlink" Target="https://nconnect.nicmar.ac.in/storage/profile/6a873d107795c.png" TargetMode="External"/><Relationship Id="rId_hyperlink_249" Type="http://schemas.openxmlformats.org/officeDocument/2006/relationships/hyperlink" Target="https://nconnect.nicmar.ac.in/storage/profile/6a874352822c3.png" TargetMode="External"/><Relationship Id="rId_hyperlink_250" Type="http://schemas.openxmlformats.org/officeDocument/2006/relationships/hyperlink" Target="https://nconnect.nicmar.ac.in/storage/profile/6a87241902a0e.png" TargetMode="External"/><Relationship Id="rId_hyperlink_251" Type="http://schemas.openxmlformats.org/officeDocument/2006/relationships/hyperlink" Target="https://nconnect.nicmar.ac.in/storage/profile/6a85eccb62d04.png" TargetMode="External"/><Relationship Id="rId_hyperlink_252" Type="http://schemas.openxmlformats.org/officeDocument/2006/relationships/hyperlink" Target="https://nconnect.nicmar.ac.in/storage/profile/6a85f3533d6f2.png" TargetMode="External"/><Relationship Id="rId_hyperlink_253" Type="http://schemas.openxmlformats.org/officeDocument/2006/relationships/hyperlink" Target="https://nconnect.nicmar.ac.in/storage/profile/6a8712465e7c8.png" TargetMode="External"/><Relationship Id="rId_hyperlink_254" Type="http://schemas.openxmlformats.org/officeDocument/2006/relationships/hyperlink" Target="https://nconnect.nicmar.ac.in/storage/profile/6a87004aa0a76.png" TargetMode="External"/><Relationship Id="rId_hyperlink_255" Type="http://schemas.openxmlformats.org/officeDocument/2006/relationships/hyperlink" Target="https://nconnect.nicmar.ac.in/storage/profile/6a87017d87981.png" TargetMode="External"/><Relationship Id="rId_hyperlink_256" Type="http://schemas.openxmlformats.org/officeDocument/2006/relationships/hyperlink" Target="https://nconnect.nicmar.ac.in/storage/profile/6a872132762eb.png" TargetMode="External"/><Relationship Id="rId_hyperlink_257" Type="http://schemas.openxmlformats.org/officeDocument/2006/relationships/hyperlink" Target="https://nconnect.nicmar.ac.in/storage/profile/6a85f6e2a2939.png" TargetMode="External"/><Relationship Id="rId_hyperlink_258" Type="http://schemas.openxmlformats.org/officeDocument/2006/relationships/hyperlink" Target="https://nconnect.nicmar.ac.in/storage/profile/6a850ec938bbc.png" TargetMode="External"/><Relationship Id="rId_hyperlink_259" Type="http://schemas.openxmlformats.org/officeDocument/2006/relationships/hyperlink" Target="https://nconnect.nicmar.ac.in/storage/profile/6a85dc3b52eff.png" TargetMode="External"/><Relationship Id="rId_hyperlink_260" Type="http://schemas.openxmlformats.org/officeDocument/2006/relationships/hyperlink" Target="https://nconnect.nicmar.ac.in/storage/profile/6a86b0811d18f.png" TargetMode="External"/><Relationship Id="rId_hyperlink_261" Type="http://schemas.openxmlformats.org/officeDocument/2006/relationships/hyperlink" Target="https://nconnect.nicmar.ac.in/storage/profile/6a987e1fdb418.png" TargetMode="External"/><Relationship Id="rId_hyperlink_262" Type="http://schemas.openxmlformats.org/officeDocument/2006/relationships/hyperlink" Target="https://nconnect.nicmar.ac.in/storage/profile/6a85ea1e69878.png" TargetMode="External"/><Relationship Id="rId_hyperlink_263" Type="http://schemas.openxmlformats.org/officeDocument/2006/relationships/hyperlink" Target="https://nconnect.nicmar.ac.in/storage/profile/6a86dd213ebb2.png" TargetMode="External"/><Relationship Id="rId_hyperlink_264" Type="http://schemas.openxmlformats.org/officeDocument/2006/relationships/hyperlink" Target="https://nconnect.nicmar.ac.in/storage/profile/6a870929d4df6.png" TargetMode="External"/><Relationship Id="rId_hyperlink_265" Type="http://schemas.openxmlformats.org/officeDocument/2006/relationships/hyperlink" Target="https://nconnect.nicmar.ac.in/storage/profile/6a85f1a867cf5.png" TargetMode="External"/><Relationship Id="rId_hyperlink_266" Type="http://schemas.openxmlformats.org/officeDocument/2006/relationships/hyperlink" Target="https://nconnect.nicmar.ac.in/storage/profile/6a8fb245e5a66.png" TargetMode="External"/><Relationship Id="rId_hyperlink_267" Type="http://schemas.openxmlformats.org/officeDocument/2006/relationships/hyperlink" Target="https://nconnect.nicmar.ac.in/storage/profile/6a85f70d97594.png" TargetMode="External"/><Relationship Id="rId_hyperlink_268" Type="http://schemas.openxmlformats.org/officeDocument/2006/relationships/hyperlink" Target="https://nconnect.nicmar.ac.in/storage/profile/6a873fe417473.png" TargetMode="External"/><Relationship Id="rId_hyperlink_269" Type="http://schemas.openxmlformats.org/officeDocument/2006/relationships/hyperlink" Target="https://nconnect.nicmar.ac.in/storage/profile/6acde78ae6474.png" TargetMode="External"/><Relationship Id="rId_hyperlink_270" Type="http://schemas.openxmlformats.org/officeDocument/2006/relationships/hyperlink" Target="https://nconnect.nicmar.ac.in/storage/profile/6a86e5bc19618.png" TargetMode="External"/><Relationship Id="rId_hyperlink_271" Type="http://schemas.openxmlformats.org/officeDocument/2006/relationships/hyperlink" Target="https://nconnect.nicmar.ac.in/storage/profile/6a874256d25d1.png" TargetMode="External"/><Relationship Id="rId_hyperlink_272" Type="http://schemas.openxmlformats.org/officeDocument/2006/relationships/hyperlink" Target="https://nconnect.nicmar.ac.in/storage/profile/6a86d32821b81.png" TargetMode="External"/><Relationship Id="rId_hyperlink_273" Type="http://schemas.openxmlformats.org/officeDocument/2006/relationships/hyperlink" Target="https://nconnect.nicmar.ac.in/storage/profile/6a85fecc70882.png" TargetMode="External"/><Relationship Id="rId_hyperlink_274" Type="http://schemas.openxmlformats.org/officeDocument/2006/relationships/hyperlink" Target="https://nconnect.nicmar.ac.in/storage/profile/6a86d6c690a68.png" TargetMode="External"/><Relationship Id="rId_hyperlink_275" Type="http://schemas.openxmlformats.org/officeDocument/2006/relationships/hyperlink" Target="https://nconnect.nicmar.ac.in/storage/profile/6a86d980847fe.png" TargetMode="External"/><Relationship Id="rId_hyperlink_276" Type="http://schemas.openxmlformats.org/officeDocument/2006/relationships/hyperlink" Target="https://nconnect.nicmar.ac.in/storage/profile/6a9a50e4d7d91.png" TargetMode="External"/><Relationship Id="rId_hyperlink_277" Type="http://schemas.openxmlformats.org/officeDocument/2006/relationships/hyperlink" Target="https://nconnect.nicmar.ac.in/storage/profile/6a88b187e004a.png" TargetMode="External"/><Relationship Id="rId_hyperlink_278" Type="http://schemas.openxmlformats.org/officeDocument/2006/relationships/hyperlink" Target="https://nconnect.nicmar.ac.in/storage/profile/6a8700fe3895d.png" TargetMode="External"/><Relationship Id="rId_hyperlink_279" Type="http://schemas.openxmlformats.org/officeDocument/2006/relationships/hyperlink" Target="https://nconnect.nicmar.ac.in/storage/profile/6a860afe47763.png" TargetMode="External"/><Relationship Id="rId_hyperlink_280" Type="http://schemas.openxmlformats.org/officeDocument/2006/relationships/hyperlink" Target="https://nconnect.nicmar.ac.in/storage/profile/6a85e2ee22711.png" TargetMode="External"/><Relationship Id="rId_hyperlink_281" Type="http://schemas.openxmlformats.org/officeDocument/2006/relationships/hyperlink" Target="https://nconnect.nicmar.ac.in/storage/profile/6a85fd689076a.png" TargetMode="External"/><Relationship Id="rId_hyperlink_282" Type="http://schemas.openxmlformats.org/officeDocument/2006/relationships/hyperlink" Target="https://nconnect.nicmar.ac.in/storage/profile/6a86eb4b9382d.png" TargetMode="External"/><Relationship Id="rId_hyperlink_283" Type="http://schemas.openxmlformats.org/officeDocument/2006/relationships/hyperlink" Target="https://nconnect.nicmar.ac.in/storage/profile/6a85f730f3fa3.png" TargetMode="External"/><Relationship Id="rId_hyperlink_284" Type="http://schemas.openxmlformats.org/officeDocument/2006/relationships/hyperlink" Target="https://nconnect.nicmar.ac.in/storage/profile/6a85f625acc67.png" TargetMode="External"/><Relationship Id="rId_hyperlink_285" Type="http://schemas.openxmlformats.org/officeDocument/2006/relationships/hyperlink" Target="https://nconnect.nicmar.ac.in/storage/profile/6a8700908cdc8.png" TargetMode="External"/><Relationship Id="rId_hyperlink_286" Type="http://schemas.openxmlformats.org/officeDocument/2006/relationships/hyperlink" Target="https://nconnect.nicmar.ac.in/storage/profile/6a86c0aea037e.png" TargetMode="External"/><Relationship Id="rId_hyperlink_287" Type="http://schemas.openxmlformats.org/officeDocument/2006/relationships/hyperlink" Target="https://nconnect.nicmar.ac.in/storage/profile/6ac4bb35926ac.png" TargetMode="External"/><Relationship Id="rId_hyperlink_288" Type="http://schemas.openxmlformats.org/officeDocument/2006/relationships/hyperlink" Target="https://nconnect.nicmar.ac.in/storage/profile/6a86d59d2a567.png" TargetMode="External"/><Relationship Id="rId_hyperlink_289" Type="http://schemas.openxmlformats.org/officeDocument/2006/relationships/hyperlink" Target="https://nconnect.nicmar.ac.in/storage/profile/6a848d64c6b55.png" TargetMode="External"/><Relationship Id="rId_hyperlink_290" Type="http://schemas.openxmlformats.org/officeDocument/2006/relationships/hyperlink" Target="https://nconnect.nicmar.ac.in/storage/profile/6a869c3f711cd.png" TargetMode="External"/><Relationship Id="rId_hyperlink_291" Type="http://schemas.openxmlformats.org/officeDocument/2006/relationships/hyperlink" Target="https://nconnect.nicmar.ac.in/storage/profile/6a86d022e5f74.png" TargetMode="External"/><Relationship Id="rId_hyperlink_292" Type="http://schemas.openxmlformats.org/officeDocument/2006/relationships/hyperlink" Target="https://nconnect.nicmar.ac.in/storage/profile/6a87039f3ca3c.png" TargetMode="External"/><Relationship Id="rId_hyperlink_293" Type="http://schemas.openxmlformats.org/officeDocument/2006/relationships/hyperlink" Target="https://nconnect.nicmar.ac.in/storage/profile/6a85e31b131e8.png" TargetMode="External"/><Relationship Id="rId_hyperlink_294" Type="http://schemas.openxmlformats.org/officeDocument/2006/relationships/hyperlink" Target="https://nconnect.nicmar.ac.in/storage/profile/6a85f1e28c288.png" TargetMode="External"/><Relationship Id="rId_hyperlink_295" Type="http://schemas.openxmlformats.org/officeDocument/2006/relationships/hyperlink" Target="https://nconnect.nicmar.ac.in/storage/profile/6a85fedd35fa6.png" TargetMode="External"/><Relationship Id="rId_hyperlink_296" Type="http://schemas.openxmlformats.org/officeDocument/2006/relationships/hyperlink" Target="https://nconnect.nicmar.ac.in/storage/profile/6a872699bb7a5.png" TargetMode="External"/><Relationship Id="rId_hyperlink_297" Type="http://schemas.openxmlformats.org/officeDocument/2006/relationships/hyperlink" Target="https://nconnect.nicmar.ac.in/storage/profile/6a85c2995ac39.png" TargetMode="External"/><Relationship Id="rId_hyperlink_298" Type="http://schemas.openxmlformats.org/officeDocument/2006/relationships/hyperlink" Target="https://nconnect.nicmar.ac.in/storage/profile/6a86ea31a3397.png" TargetMode="External"/><Relationship Id="rId_hyperlink_299" Type="http://schemas.openxmlformats.org/officeDocument/2006/relationships/hyperlink" Target="https://nconnect.nicmar.ac.in/storage/profile/6a8aec643f0f4.png" TargetMode="External"/><Relationship Id="rId_hyperlink_300" Type="http://schemas.openxmlformats.org/officeDocument/2006/relationships/hyperlink" Target="https://nconnect.nicmar.ac.in/storage/profile/6a870829c0b6f.png" TargetMode="External"/><Relationship Id="rId_hyperlink_301" Type="http://schemas.openxmlformats.org/officeDocument/2006/relationships/hyperlink" Target="https://nconnect.nicmar.ac.in/storage/profile/6a8749e2bcac7.png" TargetMode="External"/><Relationship Id="rId_hyperlink_302" Type="http://schemas.openxmlformats.org/officeDocument/2006/relationships/hyperlink" Target="https://nconnect.nicmar.ac.in/storage/profile/6a8f190832745.png" TargetMode="External"/><Relationship Id="rId_hyperlink_303" Type="http://schemas.openxmlformats.org/officeDocument/2006/relationships/hyperlink" Target="https://nconnect.nicmar.ac.in/storage/profile/6a8714d8cceb2.png" TargetMode="External"/><Relationship Id="rId_hyperlink_304" Type="http://schemas.openxmlformats.org/officeDocument/2006/relationships/hyperlink" Target="https://nconnect.nicmar.ac.in/storage/profile/6a8723d228a00.png" TargetMode="External"/><Relationship Id="rId_hyperlink_305" Type="http://schemas.openxmlformats.org/officeDocument/2006/relationships/hyperlink" Target="https://nconnect.nicmar.ac.in/storage/profile/6a85a040706ba.png" TargetMode="External"/><Relationship Id="rId_hyperlink_306" Type="http://schemas.openxmlformats.org/officeDocument/2006/relationships/hyperlink" Target="https://nconnect.nicmar.ac.in/storage/profile/6a85c1653a488.png" TargetMode="External"/><Relationship Id="rId_hyperlink_307" Type="http://schemas.openxmlformats.org/officeDocument/2006/relationships/hyperlink" Target="https://nconnect.nicmar.ac.in/storage/profile/6a85fb5405696.png" TargetMode="External"/><Relationship Id="rId_hyperlink_308" Type="http://schemas.openxmlformats.org/officeDocument/2006/relationships/hyperlink" Target="https://nconnect.nicmar.ac.in/storage/profile/6a8dde791f10d.png" TargetMode="External"/><Relationship Id="rId_hyperlink_309" Type="http://schemas.openxmlformats.org/officeDocument/2006/relationships/hyperlink" Target="https://nconnect.nicmar.ac.in/storage/profile/6a85cf852c11a.png" TargetMode="External"/><Relationship Id="rId_hyperlink_310" Type="http://schemas.openxmlformats.org/officeDocument/2006/relationships/hyperlink" Target="https://nconnect.nicmar.ac.in/storage/profile/6a8706e61a431.png" TargetMode="External"/><Relationship Id="rId_hyperlink_311" Type="http://schemas.openxmlformats.org/officeDocument/2006/relationships/hyperlink" Target="https://nconnect.nicmar.ac.in/storage/profile/6aa80478143d8.png" TargetMode="External"/><Relationship Id="rId_hyperlink_312" Type="http://schemas.openxmlformats.org/officeDocument/2006/relationships/hyperlink" Target="https://nconnect.nicmar.ac.in/storage/profile/6a87213c0ef46.png" TargetMode="External"/><Relationship Id="rId_hyperlink_313" Type="http://schemas.openxmlformats.org/officeDocument/2006/relationships/hyperlink" Target="https://nconnect.nicmar.ac.in/storage/profile/6a80502fa1f06.png" TargetMode="External"/><Relationship Id="rId_hyperlink_314" Type="http://schemas.openxmlformats.org/officeDocument/2006/relationships/hyperlink" Target="https://nconnect.nicmar.ac.in/storage/profile/6a85f53f761e8.png" TargetMode="External"/><Relationship Id="rId_hyperlink_315" Type="http://schemas.openxmlformats.org/officeDocument/2006/relationships/hyperlink" Target="https://nconnect.nicmar.ac.in/storage/profile/6a8706b03350b.png" TargetMode="External"/><Relationship Id="rId_hyperlink_316" Type="http://schemas.openxmlformats.org/officeDocument/2006/relationships/hyperlink" Target="https://nconnect.nicmar.ac.in/storage/profile/6a86158d236cf.png" TargetMode="External"/><Relationship Id="rId_hyperlink_317" Type="http://schemas.openxmlformats.org/officeDocument/2006/relationships/hyperlink" Target="https://nconnect.nicmar.ac.in/storage/profile/6a85f303e2b5f.png" TargetMode="External"/><Relationship Id="rId_hyperlink_318" Type="http://schemas.openxmlformats.org/officeDocument/2006/relationships/hyperlink" Target="https://nconnect.nicmar.ac.in/storage/profile/6a870ee38ce13.png" TargetMode="External"/><Relationship Id="rId_hyperlink_319" Type="http://schemas.openxmlformats.org/officeDocument/2006/relationships/hyperlink" Target="https://nconnect.nicmar.ac.in/storage/profile/6a87424f5a04d.png" TargetMode="External"/><Relationship Id="rId_hyperlink_320" Type="http://schemas.openxmlformats.org/officeDocument/2006/relationships/hyperlink" Target="https://nconnect.nicmar.ac.in/storage/profile/6a86f02304dcb.png" TargetMode="External"/><Relationship Id="rId_hyperlink_321" Type="http://schemas.openxmlformats.org/officeDocument/2006/relationships/hyperlink" Target="https://nconnect.nicmar.ac.in/storage/profile/6a860d491b42f.png" TargetMode="External"/><Relationship Id="rId_hyperlink_322" Type="http://schemas.openxmlformats.org/officeDocument/2006/relationships/hyperlink" Target="https://nconnect.nicmar.ac.in/storage/profile/6a8cf88800577.png" TargetMode="External"/><Relationship Id="rId_hyperlink_323" Type="http://schemas.openxmlformats.org/officeDocument/2006/relationships/hyperlink" Target="https://nconnect.nicmar.ac.in/storage/profile/6a870ac3108a6.png" TargetMode="External"/><Relationship Id="rId_hyperlink_324" Type="http://schemas.openxmlformats.org/officeDocument/2006/relationships/hyperlink" Target="https://nconnect.nicmar.ac.in/storage/profile/6ac36bf22f6d2.png" TargetMode="External"/><Relationship Id="rId_hyperlink_325" Type="http://schemas.openxmlformats.org/officeDocument/2006/relationships/hyperlink" Target="https://nconnect.nicmar.ac.in/storage/profile/6a86fad2c811f.png" TargetMode="External"/><Relationship Id="rId_hyperlink_326" Type="http://schemas.openxmlformats.org/officeDocument/2006/relationships/hyperlink" Target="https://nconnect.nicmar.ac.in/storage/profile/6a86e10832455.png" TargetMode="External"/><Relationship Id="rId_hyperlink_327" Type="http://schemas.openxmlformats.org/officeDocument/2006/relationships/hyperlink" Target="https://nconnect.nicmar.ac.in/storage/profile/6a8d7248c3cf6.png" TargetMode="External"/><Relationship Id="rId_hyperlink_328" Type="http://schemas.openxmlformats.org/officeDocument/2006/relationships/hyperlink" Target="https://nconnect.nicmar.ac.in/storage/profile/6a87053427187.png" TargetMode="External"/><Relationship Id="rId_hyperlink_329" Type="http://schemas.openxmlformats.org/officeDocument/2006/relationships/hyperlink" Target="https://nconnect.nicmar.ac.in/storage/profile/6a870e3f796b4.png" TargetMode="External"/><Relationship Id="rId_hyperlink_330" Type="http://schemas.openxmlformats.org/officeDocument/2006/relationships/hyperlink" Target="https://nconnect.nicmar.ac.in/storage/profile/6a85e341d7c63.png" TargetMode="External"/><Relationship Id="rId_hyperlink_331" Type="http://schemas.openxmlformats.org/officeDocument/2006/relationships/hyperlink" Target="https://nconnect.nicmar.ac.in/storage/profile/6a85f88ad883b.png" TargetMode="External"/><Relationship Id="rId_hyperlink_332" Type="http://schemas.openxmlformats.org/officeDocument/2006/relationships/hyperlink" Target="https://nconnect.nicmar.ac.in/storage/profile/6a871bac429a3.png" TargetMode="External"/><Relationship Id="rId_hyperlink_333" Type="http://schemas.openxmlformats.org/officeDocument/2006/relationships/hyperlink" Target="https://nconnect.nicmar.ac.in/storage/profile/6a85b8bfddb1e.png" TargetMode="External"/><Relationship Id="rId_hyperlink_334" Type="http://schemas.openxmlformats.org/officeDocument/2006/relationships/hyperlink" Target="https://nconnect.nicmar.ac.in/storage/profile/6aa7f8fbd15d9.png" TargetMode="External"/><Relationship Id="rId_hyperlink_335" Type="http://schemas.openxmlformats.org/officeDocument/2006/relationships/hyperlink" Target="https://nconnect.nicmar.ac.in/storage/profile/6a872bfaa8733.png" TargetMode="External"/><Relationship Id="rId_hyperlink_336" Type="http://schemas.openxmlformats.org/officeDocument/2006/relationships/hyperlink" Target="https://nconnect.nicmar.ac.in/storage/profile/6a8618df6f51f.png" TargetMode="External"/><Relationship Id="rId_hyperlink_337" Type="http://schemas.openxmlformats.org/officeDocument/2006/relationships/hyperlink" Target="https://nconnect.nicmar.ac.in/storage/profile/6a871974f3953.png" TargetMode="External"/><Relationship Id="rId_hyperlink_338" Type="http://schemas.openxmlformats.org/officeDocument/2006/relationships/hyperlink" Target="https://nconnect.nicmar.ac.in/storage/profile/6a867d98b4196.png" TargetMode="External"/><Relationship Id="rId_hyperlink_339" Type="http://schemas.openxmlformats.org/officeDocument/2006/relationships/hyperlink" Target="https://nconnect.nicmar.ac.in/storage/profile/6a87f009c182e.png" TargetMode="External"/><Relationship Id="rId_hyperlink_340" Type="http://schemas.openxmlformats.org/officeDocument/2006/relationships/hyperlink" Target="https://nconnect.nicmar.ac.in/storage/profile/6a8d610b7d8e9.png" TargetMode="External"/><Relationship Id="rId_hyperlink_341" Type="http://schemas.openxmlformats.org/officeDocument/2006/relationships/hyperlink" Target="https://nconnect.nicmar.ac.in/storage/profile/6ac3845c17012.png" TargetMode="External"/><Relationship Id="rId_hyperlink_342" Type="http://schemas.openxmlformats.org/officeDocument/2006/relationships/hyperlink" Target="https://nconnect.nicmar.ac.in/storage/profile/6ac371097c396.png" TargetMode="External"/><Relationship Id="rId_hyperlink_343" Type="http://schemas.openxmlformats.org/officeDocument/2006/relationships/hyperlink" Target="https://nconnect.nicmar.ac.in/storage/profile/6a86f6da93b7d.png" TargetMode="External"/><Relationship Id="rId_hyperlink_344" Type="http://schemas.openxmlformats.org/officeDocument/2006/relationships/hyperlink" Target="https://nconnect.nicmar.ac.in/storage/profile/6ac379d76295c.png" TargetMode="External"/><Relationship Id="rId_hyperlink_345" Type="http://schemas.openxmlformats.org/officeDocument/2006/relationships/hyperlink" Target="https://nconnect.nicmar.ac.in/storage/profile/6a957fdcb0146.png" TargetMode="External"/><Relationship Id="rId_hyperlink_346" Type="http://schemas.openxmlformats.org/officeDocument/2006/relationships/hyperlink" Target="https://nconnect.nicmar.ac.in/storage/profile/6a87150cd3c27.png" TargetMode="External"/><Relationship Id="rId_hyperlink_347" Type="http://schemas.openxmlformats.org/officeDocument/2006/relationships/hyperlink" Target="https://nconnect.nicmar.ac.in/storage/profile/6a86e557a09eb.png" TargetMode="External"/><Relationship Id="rId_hyperlink_348" Type="http://schemas.openxmlformats.org/officeDocument/2006/relationships/hyperlink" Target="https://nconnect.nicmar.ac.in/storage/profile/6a8d6926779a8.png" TargetMode="External"/><Relationship Id="rId_hyperlink_349" Type="http://schemas.openxmlformats.org/officeDocument/2006/relationships/hyperlink" Target="https://nconnect.nicmar.ac.in/storage/profile/6a96482b2b74c.png" TargetMode="External"/><Relationship Id="rId_hyperlink_350" Type="http://schemas.openxmlformats.org/officeDocument/2006/relationships/hyperlink" Target="https://nconnect.nicmar.ac.in/storage/profile/6a874723e8123.png" TargetMode="External"/><Relationship Id="rId_hyperlink_351" Type="http://schemas.openxmlformats.org/officeDocument/2006/relationships/hyperlink" Target="https://nconnect.nicmar.ac.in/storage/profile/6a870d7005d41.png" TargetMode="External"/><Relationship Id="rId_hyperlink_352" Type="http://schemas.openxmlformats.org/officeDocument/2006/relationships/hyperlink" Target="https://nconnect.nicmar.ac.in/storage/profile/6a85c9eac6126.png" TargetMode="External"/><Relationship Id="rId_hyperlink_353" Type="http://schemas.openxmlformats.org/officeDocument/2006/relationships/hyperlink" Target="https://nconnect.nicmar.ac.in/storage/profile/6a8726a2a0e4f.png" TargetMode="External"/><Relationship Id="rId_hyperlink_354" Type="http://schemas.openxmlformats.org/officeDocument/2006/relationships/hyperlink" Target="https://nconnect.nicmar.ac.in/storage/profile/6a843f416ecac.png" TargetMode="External"/><Relationship Id="rId_hyperlink_355" Type="http://schemas.openxmlformats.org/officeDocument/2006/relationships/hyperlink" Target="https://nconnect.nicmar.ac.in/storage/profile/6a85ed1a7990e.png" TargetMode="External"/><Relationship Id="rId_hyperlink_356" Type="http://schemas.openxmlformats.org/officeDocument/2006/relationships/hyperlink" Target="https://nconnect.nicmar.ac.in/storage/profile/6a873f16b81ee.png" TargetMode="External"/><Relationship Id="rId_hyperlink_357" Type="http://schemas.openxmlformats.org/officeDocument/2006/relationships/hyperlink" Target="https://nconnect.nicmar.ac.in/storage/profile/6a85f770418fd.png" TargetMode="External"/><Relationship Id="rId_hyperlink_358" Type="http://schemas.openxmlformats.org/officeDocument/2006/relationships/hyperlink" Target="https://nconnect.nicmar.ac.in/storage/profile/6a85b8ad3a21c.png" TargetMode="External"/><Relationship Id="rId_hyperlink_359" Type="http://schemas.openxmlformats.org/officeDocument/2006/relationships/hyperlink" Target="https://nconnect.nicmar.ac.in/storage/profile/6a860e7bc91f9.png" TargetMode="External"/><Relationship Id="rId_hyperlink_360" Type="http://schemas.openxmlformats.org/officeDocument/2006/relationships/hyperlink" Target="https://nconnect.nicmar.ac.in/storage/profile/6a8710e998498.png" TargetMode="External"/><Relationship Id="rId_hyperlink_361" Type="http://schemas.openxmlformats.org/officeDocument/2006/relationships/hyperlink" Target="https://nconnect.nicmar.ac.in/storage/profile/6a87159719284.png" TargetMode="External"/><Relationship Id="rId_hyperlink_362" Type="http://schemas.openxmlformats.org/officeDocument/2006/relationships/hyperlink" Target="https://nconnect.nicmar.ac.in/storage/profile/6a87019fcfa53.png" TargetMode="External"/><Relationship Id="rId_hyperlink_363" Type="http://schemas.openxmlformats.org/officeDocument/2006/relationships/hyperlink" Target="https://nconnect.nicmar.ac.in/storage/profile/6a8747bf73d28.png" TargetMode="External"/><Relationship Id="rId_hyperlink_364" Type="http://schemas.openxmlformats.org/officeDocument/2006/relationships/hyperlink" Target="https://nconnect.nicmar.ac.in/storage/profile/6a85bb559efc0.png" TargetMode="External"/><Relationship Id="rId_hyperlink_365" Type="http://schemas.openxmlformats.org/officeDocument/2006/relationships/hyperlink" Target="https://nconnect.nicmar.ac.in/storage/profile/6a871585437b2.png" TargetMode="External"/><Relationship Id="rId_hyperlink_366" Type="http://schemas.openxmlformats.org/officeDocument/2006/relationships/hyperlink" Target="https://nconnect.nicmar.ac.in/storage/profile/6a8737c94ac0f.png" TargetMode="External"/><Relationship Id="rId_hyperlink_367" Type="http://schemas.openxmlformats.org/officeDocument/2006/relationships/hyperlink" Target="https://nconnect.nicmar.ac.in/storage/profile/6a85f87848d93.png" TargetMode="External"/><Relationship Id="rId_hyperlink_368" Type="http://schemas.openxmlformats.org/officeDocument/2006/relationships/hyperlink" Target="https://nconnect.nicmar.ac.in/storage/profile/6a88652278e60.png" TargetMode="External"/><Relationship Id="rId_hyperlink_369" Type="http://schemas.openxmlformats.org/officeDocument/2006/relationships/hyperlink" Target="https://nconnect.nicmar.ac.in/storage/profile/6a9e885889697.png" TargetMode="External"/><Relationship Id="rId_hyperlink_370" Type="http://schemas.openxmlformats.org/officeDocument/2006/relationships/hyperlink" Target="https://nconnect.nicmar.ac.in/storage/profile/6a85f78d96aaf.png" TargetMode="External"/><Relationship Id="rId_hyperlink_371" Type="http://schemas.openxmlformats.org/officeDocument/2006/relationships/hyperlink" Target="https://nconnect.nicmar.ac.in/storage/profile/6a86bf9c5670b.png" TargetMode="External"/><Relationship Id="rId_hyperlink_372" Type="http://schemas.openxmlformats.org/officeDocument/2006/relationships/hyperlink" Target="https://nconnect.nicmar.ac.in/storage/profile/6a85c7989ad49.png" TargetMode="External"/><Relationship Id="rId_hyperlink_373" Type="http://schemas.openxmlformats.org/officeDocument/2006/relationships/hyperlink" Target="https://nconnect.nicmar.ac.in/storage/profile/6a85f595a89b1.png" TargetMode="External"/><Relationship Id="rId_hyperlink_374" Type="http://schemas.openxmlformats.org/officeDocument/2006/relationships/hyperlink" Target="https://nconnect.nicmar.ac.in/storage/profile/6a85ddf864a04.png" TargetMode="External"/><Relationship Id="rId_hyperlink_375" Type="http://schemas.openxmlformats.org/officeDocument/2006/relationships/hyperlink" Target="https://nconnect.nicmar.ac.in/storage/profile/6a85d35dea675.png" TargetMode="External"/><Relationship Id="rId_hyperlink_376" Type="http://schemas.openxmlformats.org/officeDocument/2006/relationships/hyperlink" Target="https://nconnect.nicmar.ac.in/storage/profile/6a87039ede947.png" TargetMode="External"/><Relationship Id="rId_hyperlink_377" Type="http://schemas.openxmlformats.org/officeDocument/2006/relationships/hyperlink" Target="https://nconnect.nicmar.ac.in/storage/profile/6a86fc111ed0f.png" TargetMode="External"/><Relationship Id="rId_hyperlink_378" Type="http://schemas.openxmlformats.org/officeDocument/2006/relationships/hyperlink" Target="https://nconnect.nicmar.ac.in/storage/profile/6a86f8adc0665.png" TargetMode="External"/><Relationship Id="rId_hyperlink_379" Type="http://schemas.openxmlformats.org/officeDocument/2006/relationships/hyperlink" Target="https://nconnect.nicmar.ac.in/storage/profile/6a9fc1ef1ed54.png" TargetMode="External"/><Relationship Id="rId_hyperlink_380" Type="http://schemas.openxmlformats.org/officeDocument/2006/relationships/hyperlink" Target="https://nconnect.nicmar.ac.in/storage/profile/6aa97a587152b.png" TargetMode="External"/><Relationship Id="rId_hyperlink_381" Type="http://schemas.openxmlformats.org/officeDocument/2006/relationships/hyperlink" Target="https://nconnect.nicmar.ac.in/storage/profile/6a872516c2083.png" TargetMode="External"/><Relationship Id="rId_hyperlink_382" Type="http://schemas.openxmlformats.org/officeDocument/2006/relationships/hyperlink" Target="https://nconnect.nicmar.ac.in/storage/profile/6a87332bf10c3.png" TargetMode="External"/><Relationship Id="rId_hyperlink_383" Type="http://schemas.openxmlformats.org/officeDocument/2006/relationships/hyperlink" Target="https://nconnect.nicmar.ac.in/storage/profile/6a86d72751a1c.png" TargetMode="External"/><Relationship Id="rId_hyperlink_384" Type="http://schemas.openxmlformats.org/officeDocument/2006/relationships/hyperlink" Target="https://nconnect.nicmar.ac.in/storage/profile/6a85fca782a19.png" TargetMode="External"/><Relationship Id="rId_hyperlink_385" Type="http://schemas.openxmlformats.org/officeDocument/2006/relationships/hyperlink" Target="https://nconnect.nicmar.ac.in/storage/profile/6a87504386838.png" TargetMode="External"/><Relationship Id="rId_hyperlink_386" Type="http://schemas.openxmlformats.org/officeDocument/2006/relationships/hyperlink" Target="https://nconnect.nicmar.ac.in/storage/profile/6a875902136d3.png" TargetMode="External"/><Relationship Id="rId_hyperlink_387" Type="http://schemas.openxmlformats.org/officeDocument/2006/relationships/hyperlink" Target="https://nconnect.nicmar.ac.in/storage/profile/6a86e7fa5ffdc.png" TargetMode="External"/><Relationship Id="rId_hyperlink_388" Type="http://schemas.openxmlformats.org/officeDocument/2006/relationships/hyperlink" Target="https://nconnect.nicmar.ac.in/storage/profile/6a874ab9e48b2.png" TargetMode="External"/><Relationship Id="rId_hyperlink_389" Type="http://schemas.openxmlformats.org/officeDocument/2006/relationships/hyperlink" Target="https://nconnect.nicmar.ac.in/storage/profile/6a87361874f93.png" TargetMode="External"/><Relationship Id="rId_hyperlink_390" Type="http://schemas.openxmlformats.org/officeDocument/2006/relationships/hyperlink" Target="https://nconnect.nicmar.ac.in/storage/profile/6a872afe33563.png" TargetMode="External"/><Relationship Id="rId_hyperlink_391" Type="http://schemas.openxmlformats.org/officeDocument/2006/relationships/hyperlink" Target="https://nconnect.nicmar.ac.in/storage/profile/6a85fdd59fd80.png" TargetMode="External"/><Relationship Id="rId_hyperlink_392" Type="http://schemas.openxmlformats.org/officeDocument/2006/relationships/hyperlink" Target="https://nconnect.nicmar.ac.in/storage/profile/6a871cd0e2a7f.png" TargetMode="External"/><Relationship Id="rId_hyperlink_393" Type="http://schemas.openxmlformats.org/officeDocument/2006/relationships/hyperlink" Target="https://nconnect.nicmar.ac.in/storage/profile/6a8727fb6e695.png" TargetMode="External"/><Relationship Id="rId_hyperlink_394" Type="http://schemas.openxmlformats.org/officeDocument/2006/relationships/hyperlink" Target="https://nconnect.nicmar.ac.in/storage/profile/6a87149f5c82c.png" TargetMode="External"/><Relationship Id="rId_hyperlink_395" Type="http://schemas.openxmlformats.org/officeDocument/2006/relationships/hyperlink" Target="https://nconnect.nicmar.ac.in/storage/profile/6a85f3b5e9169.png" TargetMode="External"/><Relationship Id="rId_hyperlink_396" Type="http://schemas.openxmlformats.org/officeDocument/2006/relationships/hyperlink" Target="https://nconnect.nicmar.ac.in/storage/profile/6a8706abd2c0a.png" TargetMode="External"/><Relationship Id="rId_hyperlink_397" Type="http://schemas.openxmlformats.org/officeDocument/2006/relationships/hyperlink" Target="https://nconnect.nicmar.ac.in/storage/profile/6a873e0b9e690.png" TargetMode="External"/><Relationship Id="rId_hyperlink_398" Type="http://schemas.openxmlformats.org/officeDocument/2006/relationships/hyperlink" Target="https://nconnect.nicmar.ac.in/storage/profile/6a860cdf4a2d1.png" TargetMode="External"/><Relationship Id="rId_hyperlink_399" Type="http://schemas.openxmlformats.org/officeDocument/2006/relationships/hyperlink" Target="https://nconnect.nicmar.ac.in/storage/profile/6ab932a1e327d.png" TargetMode="External"/><Relationship Id="rId_hyperlink_400" Type="http://schemas.openxmlformats.org/officeDocument/2006/relationships/hyperlink" Target="https://nconnect.nicmar.ac.in/storage/profile/6a85b93d5fb56.png" TargetMode="External"/><Relationship Id="rId_hyperlink_401" Type="http://schemas.openxmlformats.org/officeDocument/2006/relationships/hyperlink" Target="https://nconnect.nicmar.ac.in/storage/profile/6a8735484b307.png" TargetMode="External"/><Relationship Id="rId_hyperlink_402" Type="http://schemas.openxmlformats.org/officeDocument/2006/relationships/hyperlink" Target="https://nconnect.nicmar.ac.in/storage/profile/6a874f7d83c3e.png" TargetMode="External"/><Relationship Id="rId_hyperlink_403" Type="http://schemas.openxmlformats.org/officeDocument/2006/relationships/hyperlink" Target="https://nconnect.nicmar.ac.in/storage/profile/6a87430b16f4d.png" TargetMode="External"/><Relationship Id="rId_hyperlink_404" Type="http://schemas.openxmlformats.org/officeDocument/2006/relationships/hyperlink" Target="https://nconnect.nicmar.ac.in/storage/profile/6a87350e45467.png" TargetMode="External"/><Relationship Id="rId_hyperlink_405" Type="http://schemas.openxmlformats.org/officeDocument/2006/relationships/hyperlink" Target="https://nconnect.nicmar.ac.in/storage/profile/6a8706d873759.png" TargetMode="External"/><Relationship Id="rId_hyperlink_406" Type="http://schemas.openxmlformats.org/officeDocument/2006/relationships/hyperlink" Target="https://nconnect.nicmar.ac.in/storage/profile/6a86fa9478cc3.png" TargetMode="External"/><Relationship Id="rId_hyperlink_407" Type="http://schemas.openxmlformats.org/officeDocument/2006/relationships/hyperlink" Target="https://nconnect.nicmar.ac.in/storage/profile/6a85ec4fbb4e8.png" TargetMode="External"/><Relationship Id="rId_hyperlink_408" Type="http://schemas.openxmlformats.org/officeDocument/2006/relationships/hyperlink" Target="https://nconnect.nicmar.ac.in/storage/profile/6ab6b6ff409bb.png" TargetMode="External"/><Relationship Id="rId_hyperlink_409" Type="http://schemas.openxmlformats.org/officeDocument/2006/relationships/hyperlink" Target="https://nconnect.nicmar.ac.in/storage/profile/6a86996ed6d74.png" TargetMode="External"/><Relationship Id="rId_hyperlink_410" Type="http://schemas.openxmlformats.org/officeDocument/2006/relationships/hyperlink" Target="https://nconnect.nicmar.ac.in/storage/profile/6a870f2195f6f.png" TargetMode="External"/><Relationship Id="rId_hyperlink_411" Type="http://schemas.openxmlformats.org/officeDocument/2006/relationships/hyperlink" Target="https://nconnect.nicmar.ac.in/storage/profile/6a87428e56fef.png" TargetMode="External"/><Relationship Id="rId_hyperlink_412" Type="http://schemas.openxmlformats.org/officeDocument/2006/relationships/hyperlink" Target="https://nconnect.nicmar.ac.in/storage/profile/6a87109e66559.png" TargetMode="External"/><Relationship Id="rId_hyperlink_413" Type="http://schemas.openxmlformats.org/officeDocument/2006/relationships/hyperlink" Target="https://nconnect.nicmar.ac.in/storage/profile/6a85d6ed5ad87.png" TargetMode="External"/><Relationship Id="rId_hyperlink_414" Type="http://schemas.openxmlformats.org/officeDocument/2006/relationships/hyperlink" Target="https://nconnect.nicmar.ac.in/storage/profile/6ac5d68f4b9da.png" TargetMode="External"/><Relationship Id="rId_hyperlink_415" Type="http://schemas.openxmlformats.org/officeDocument/2006/relationships/hyperlink" Target="https://nconnect.nicmar.ac.in/storage/profile/6a85a31d3e8ab.png" TargetMode="External"/><Relationship Id="rId_hyperlink_416" Type="http://schemas.openxmlformats.org/officeDocument/2006/relationships/hyperlink" Target="https://nconnect.nicmar.ac.in/storage/profile/6ab9de778a9cb.png" TargetMode="External"/><Relationship Id="rId_hyperlink_417" Type="http://schemas.openxmlformats.org/officeDocument/2006/relationships/hyperlink" Target="https://nconnect.nicmar.ac.in/storage/profile/6a85c4e974cb0.png" TargetMode="External"/><Relationship Id="rId_hyperlink_418" Type="http://schemas.openxmlformats.org/officeDocument/2006/relationships/hyperlink" Target="https://nconnect.nicmar.ac.in/storage/profile/6a85b8aeae2c6.png" TargetMode="External"/><Relationship Id="rId_hyperlink_419" Type="http://schemas.openxmlformats.org/officeDocument/2006/relationships/hyperlink" Target="https://nconnect.nicmar.ac.in/storage/profile/6a8716a4b75dc.png" TargetMode="External"/><Relationship Id="rId_hyperlink_420" Type="http://schemas.openxmlformats.org/officeDocument/2006/relationships/hyperlink" Target="https://nconnect.nicmar.ac.in/storage/profile/6a84814b2354a.png" TargetMode="External"/><Relationship Id="rId_hyperlink_421" Type="http://schemas.openxmlformats.org/officeDocument/2006/relationships/hyperlink" Target="https://nconnect.nicmar.ac.in/storage/profile/6a87377939b48.png" TargetMode="External"/><Relationship Id="rId_hyperlink_422" Type="http://schemas.openxmlformats.org/officeDocument/2006/relationships/hyperlink" Target="https://nconnect.nicmar.ac.in/storage/profile/6a857a8dbde11.png" TargetMode="External"/><Relationship Id="rId_hyperlink_423" Type="http://schemas.openxmlformats.org/officeDocument/2006/relationships/hyperlink" Target="https://nconnect.nicmar.ac.in/storage/profile/6a8711c075b8e.png" TargetMode="External"/><Relationship Id="rId_hyperlink_424" Type="http://schemas.openxmlformats.org/officeDocument/2006/relationships/hyperlink" Target="https://nconnect.nicmar.ac.in/storage/profile/6a8713e880190.png" TargetMode="External"/><Relationship Id="rId_hyperlink_425" Type="http://schemas.openxmlformats.org/officeDocument/2006/relationships/hyperlink" Target="https://nconnect.nicmar.ac.in/storage/profile/6aba3d069e6db.png" TargetMode="External"/><Relationship Id="rId_hyperlink_426" Type="http://schemas.openxmlformats.org/officeDocument/2006/relationships/hyperlink" Target="https://nconnect.nicmar.ac.in/storage/profile/6a85f01ded3c2.png" TargetMode="External"/><Relationship Id="rId_hyperlink_427" Type="http://schemas.openxmlformats.org/officeDocument/2006/relationships/hyperlink" Target="https://nconnect.nicmar.ac.in/storage/profile/6a89d68b62abd.png" TargetMode="External"/><Relationship Id="rId_hyperlink_428" Type="http://schemas.openxmlformats.org/officeDocument/2006/relationships/hyperlink" Target="https://nconnect.nicmar.ac.in/storage/profile/6a80a2418913a.png" TargetMode="External"/><Relationship Id="rId_hyperlink_429" Type="http://schemas.openxmlformats.org/officeDocument/2006/relationships/hyperlink" Target="https://nconnect.nicmar.ac.in/storage/profile/6a870f8aa1ca6.png" TargetMode="External"/><Relationship Id="rId_hyperlink_430" Type="http://schemas.openxmlformats.org/officeDocument/2006/relationships/hyperlink" Target="https://nconnect.nicmar.ac.in/storage/profile/6a8896c678ca4.png" TargetMode="External"/><Relationship Id="rId_hyperlink_431" Type="http://schemas.openxmlformats.org/officeDocument/2006/relationships/hyperlink" Target="https://nconnect.nicmar.ac.in/storage/profile/6a871f48331b1.png" TargetMode="External"/><Relationship Id="rId_hyperlink_432" Type="http://schemas.openxmlformats.org/officeDocument/2006/relationships/hyperlink" Target="https://nconnect.nicmar.ac.in/storage/profile/6a87048d180e2.png" TargetMode="External"/><Relationship Id="rId_hyperlink_433" Type="http://schemas.openxmlformats.org/officeDocument/2006/relationships/hyperlink" Target="https://nconnect.nicmar.ac.in/storage/profile/6a871e2b57d14.png" TargetMode="External"/><Relationship Id="rId_hyperlink_434" Type="http://schemas.openxmlformats.org/officeDocument/2006/relationships/hyperlink" Target="https://nconnect.nicmar.ac.in/storage/profile/6a85dc6473fd7.png" TargetMode="External"/><Relationship Id="rId_hyperlink_435" Type="http://schemas.openxmlformats.org/officeDocument/2006/relationships/hyperlink" Target="https://nconnect.nicmar.ac.in/storage/profile/6a8719529a868.png" TargetMode="External"/><Relationship Id="rId_hyperlink_436" Type="http://schemas.openxmlformats.org/officeDocument/2006/relationships/hyperlink" Target="https://nconnect.nicmar.ac.in/storage/profile/6a85d3650e5d1.png" TargetMode="External"/><Relationship Id="rId_hyperlink_437" Type="http://schemas.openxmlformats.org/officeDocument/2006/relationships/hyperlink" Target="https://nconnect.nicmar.ac.in/storage/profile/6aba3146c5f78.png" TargetMode="External"/><Relationship Id="rId_hyperlink_438" Type="http://schemas.openxmlformats.org/officeDocument/2006/relationships/hyperlink" Target="https://nconnect.nicmar.ac.in/storage/profile/6a85db3b2ac61.png" TargetMode="External"/><Relationship Id="rId_hyperlink_439" Type="http://schemas.openxmlformats.org/officeDocument/2006/relationships/hyperlink" Target="https://nconnect.nicmar.ac.in/storage/profile/6a86f7483ae71.png" TargetMode="External"/><Relationship Id="rId_hyperlink_440" Type="http://schemas.openxmlformats.org/officeDocument/2006/relationships/hyperlink" Target="https://nconnect.nicmar.ac.in/storage/profile/6a85f5991d0ef.png" TargetMode="External"/><Relationship Id="rId_hyperlink_441" Type="http://schemas.openxmlformats.org/officeDocument/2006/relationships/hyperlink" Target="https://nconnect.nicmar.ac.in/storage/profile/6ac9055097e7c.png" TargetMode="External"/><Relationship Id="rId_hyperlink_442" Type="http://schemas.openxmlformats.org/officeDocument/2006/relationships/hyperlink" Target="https://nconnect.nicmar.ac.in/storage/profile/6a870886b115b.png" TargetMode="External"/><Relationship Id="rId_hyperlink_443" Type="http://schemas.openxmlformats.org/officeDocument/2006/relationships/hyperlink" Target="https://nconnect.nicmar.ac.in/storage/profile/6a85f3a80a675.png" TargetMode="External"/><Relationship Id="rId_hyperlink_444" Type="http://schemas.openxmlformats.org/officeDocument/2006/relationships/hyperlink" Target="https://nconnect.nicmar.ac.in/storage/profile/6a85d9da45b24.png" TargetMode="External"/><Relationship Id="rId_hyperlink_445" Type="http://schemas.openxmlformats.org/officeDocument/2006/relationships/hyperlink" Target="https://nconnect.nicmar.ac.in/storage/profile/6a8696a4573c8.png" TargetMode="External"/><Relationship Id="rId_hyperlink_446" Type="http://schemas.openxmlformats.org/officeDocument/2006/relationships/hyperlink" Target="https://nconnect.nicmar.ac.in/storage/profile/6a85baf0b0779.png" TargetMode="External"/><Relationship Id="rId_hyperlink_447" Type="http://schemas.openxmlformats.org/officeDocument/2006/relationships/hyperlink" Target="https://nconnect.nicmar.ac.in/storage/profile/6aa37bcf5609f.png" TargetMode="External"/><Relationship Id="rId_hyperlink_448" Type="http://schemas.openxmlformats.org/officeDocument/2006/relationships/hyperlink" Target="https://nconnect.nicmar.ac.in/storage/profile/6a868e283581c.png" TargetMode="External"/><Relationship Id="rId_hyperlink_449" Type="http://schemas.openxmlformats.org/officeDocument/2006/relationships/hyperlink" Target="https://nconnect.nicmar.ac.in/storage/profile/6a86e6630bf8c.png" TargetMode="External"/><Relationship Id="rId_hyperlink_450" Type="http://schemas.openxmlformats.org/officeDocument/2006/relationships/hyperlink" Target="https://nconnect.nicmar.ac.in/storage/profile/6aa380c506ff9.png" TargetMode="External"/><Relationship Id="rId_hyperlink_451" Type="http://schemas.openxmlformats.org/officeDocument/2006/relationships/hyperlink" Target="https://nconnect.nicmar.ac.in/storage/profile/6a8050c4f2b47.png" TargetMode="External"/><Relationship Id="rId_hyperlink_452" Type="http://schemas.openxmlformats.org/officeDocument/2006/relationships/hyperlink" Target="https://nconnect.nicmar.ac.in/storage/profile/6a86d547b6cc5.png" TargetMode="External"/><Relationship Id="rId_hyperlink_453" Type="http://schemas.openxmlformats.org/officeDocument/2006/relationships/hyperlink" Target="https://nconnect.nicmar.ac.in/storage/profile/6a86cfe18d8ce.png" TargetMode="External"/><Relationship Id="rId_hyperlink_454" Type="http://schemas.openxmlformats.org/officeDocument/2006/relationships/hyperlink" Target="https://nconnect.nicmar.ac.in/storage/profile/6a873327373ca.png" TargetMode="External"/><Relationship Id="rId_hyperlink_455" Type="http://schemas.openxmlformats.org/officeDocument/2006/relationships/hyperlink" Target="https://nconnect.nicmar.ac.in/storage/profile/6a85dfa74db28.png" TargetMode="External"/><Relationship Id="rId_hyperlink_456" Type="http://schemas.openxmlformats.org/officeDocument/2006/relationships/hyperlink" Target="https://nconnect.nicmar.ac.in/storage/profile/6a88753195cfb.png" TargetMode="External"/><Relationship Id="rId_hyperlink_457" Type="http://schemas.openxmlformats.org/officeDocument/2006/relationships/hyperlink" Target="https://nconnect.nicmar.ac.in/storage/profile/6a873fa9a5e64.png" TargetMode="External"/><Relationship Id="rId_hyperlink_458" Type="http://schemas.openxmlformats.org/officeDocument/2006/relationships/hyperlink" Target="https://nconnect.nicmar.ac.in/storage/profile/6a84a677772bd.png" TargetMode="External"/><Relationship Id="rId_hyperlink_459" Type="http://schemas.openxmlformats.org/officeDocument/2006/relationships/hyperlink" Target="https://nconnect.nicmar.ac.in/storage/profile/6a8848e1a6f24.png" TargetMode="External"/><Relationship Id="rId_hyperlink_460" Type="http://schemas.openxmlformats.org/officeDocument/2006/relationships/hyperlink" Target="https://nconnect.nicmar.ac.in/storage/profile/6a868cd8d17dd.png" TargetMode="External"/><Relationship Id="rId_hyperlink_461" Type="http://schemas.openxmlformats.org/officeDocument/2006/relationships/hyperlink" Target="https://nconnect.nicmar.ac.in/storage/profile/6a85ee97cae97.png" TargetMode="External"/><Relationship Id="rId_hyperlink_462" Type="http://schemas.openxmlformats.org/officeDocument/2006/relationships/hyperlink" Target="https://nconnect.nicmar.ac.in/storage/profile/6a85f07c8ccbd.png" TargetMode="External"/><Relationship Id="rId_hyperlink_463" Type="http://schemas.openxmlformats.org/officeDocument/2006/relationships/hyperlink" Target="https://nconnect.nicmar.ac.in/storage/profile/6aa3e46377d02.png" TargetMode="External"/><Relationship Id="rId_hyperlink_464" Type="http://schemas.openxmlformats.org/officeDocument/2006/relationships/hyperlink" Target="https://nconnect.nicmar.ac.in/storage/profile/6ac32fe7579cc.png" TargetMode="External"/><Relationship Id="rId_hyperlink_465" Type="http://schemas.openxmlformats.org/officeDocument/2006/relationships/hyperlink" Target="https://nconnect.nicmar.ac.in/storage/profile/6a85f085626f5.png" TargetMode="External"/><Relationship Id="rId_hyperlink_466" Type="http://schemas.openxmlformats.org/officeDocument/2006/relationships/hyperlink" Target="https://nconnect.nicmar.ac.in/storage/profile/6a8673f4a0b50.png" TargetMode="External"/><Relationship Id="rId_hyperlink_467" Type="http://schemas.openxmlformats.org/officeDocument/2006/relationships/hyperlink" Target="https://nconnect.nicmar.ac.in/storage/profile/6a872111164b7.png" TargetMode="External"/><Relationship Id="rId_hyperlink_468" Type="http://schemas.openxmlformats.org/officeDocument/2006/relationships/hyperlink" Target="https://nconnect.nicmar.ac.in/storage/profile/6aa4f9c84ff39.png" TargetMode="External"/><Relationship Id="rId_hyperlink_469" Type="http://schemas.openxmlformats.org/officeDocument/2006/relationships/hyperlink" Target="https://nconnect.nicmar.ac.in/storage/profile/6a87423daff9b.png" TargetMode="External"/><Relationship Id="rId_hyperlink_470" Type="http://schemas.openxmlformats.org/officeDocument/2006/relationships/hyperlink" Target="https://nconnect.nicmar.ac.in/storage/profile/6a84a324e93a1.png" TargetMode="External"/><Relationship Id="rId_hyperlink_471" Type="http://schemas.openxmlformats.org/officeDocument/2006/relationships/hyperlink" Target="https://nconnect.nicmar.ac.in/storage/profile/6a86fcd5ac866.png" TargetMode="External"/><Relationship Id="rId_hyperlink_472" Type="http://schemas.openxmlformats.org/officeDocument/2006/relationships/hyperlink" Target="https://nconnect.nicmar.ac.in/storage/profile/6a870b77efc4c.png" TargetMode="External"/><Relationship Id="rId_hyperlink_473" Type="http://schemas.openxmlformats.org/officeDocument/2006/relationships/hyperlink" Target="https://nconnect.nicmar.ac.in/storage/profile/6a85b789b45b9.png" TargetMode="External"/><Relationship Id="rId_hyperlink_474" Type="http://schemas.openxmlformats.org/officeDocument/2006/relationships/hyperlink" Target="https://nconnect.nicmar.ac.in/storage/profile/6a873fe979648.png" TargetMode="External"/><Relationship Id="rId_hyperlink_475" Type="http://schemas.openxmlformats.org/officeDocument/2006/relationships/hyperlink" Target="https://nconnect.nicmar.ac.in/storage/profile/6a870b5c76897.png" TargetMode="External"/><Relationship Id="rId_hyperlink_476" Type="http://schemas.openxmlformats.org/officeDocument/2006/relationships/hyperlink" Target="https://nconnect.nicmar.ac.in/storage/profile/6a87479700b9f.png" TargetMode="External"/><Relationship Id="rId_hyperlink_477" Type="http://schemas.openxmlformats.org/officeDocument/2006/relationships/hyperlink" Target="https://nconnect.nicmar.ac.in/storage/profile/6a873b1b535dc.png" TargetMode="External"/><Relationship Id="rId_hyperlink_478" Type="http://schemas.openxmlformats.org/officeDocument/2006/relationships/hyperlink" Target="https://nconnect.nicmar.ac.in/storage/profile/6a82c3b30ab4a.png" TargetMode="External"/><Relationship Id="rId_hyperlink_479" Type="http://schemas.openxmlformats.org/officeDocument/2006/relationships/hyperlink" Target="https://nconnect.nicmar.ac.in/storage/profile/6a85afb5ddfc6.png" TargetMode="External"/><Relationship Id="rId_hyperlink_480" Type="http://schemas.openxmlformats.org/officeDocument/2006/relationships/hyperlink" Target="https://nconnect.nicmar.ac.in/storage/profile/6aa2c494deadf.png" TargetMode="External"/><Relationship Id="rId_hyperlink_481" Type="http://schemas.openxmlformats.org/officeDocument/2006/relationships/hyperlink" Target="https://nconnect.nicmar.ac.in/storage/profile/6a85ea84656ef.png" TargetMode="External"/><Relationship Id="rId_hyperlink_482" Type="http://schemas.openxmlformats.org/officeDocument/2006/relationships/hyperlink" Target="https://nconnect.nicmar.ac.in/storage/profile/6a85fe2ddbfc9.png" TargetMode="External"/><Relationship Id="rId_hyperlink_483" Type="http://schemas.openxmlformats.org/officeDocument/2006/relationships/hyperlink" Target="https://nconnect.nicmar.ac.in/storage/profile/6a871eb45caa3.png" TargetMode="External"/><Relationship Id="rId_hyperlink_484" Type="http://schemas.openxmlformats.org/officeDocument/2006/relationships/hyperlink" Target="https://nconnect.nicmar.ac.in/storage/profile/6a87483c4096f.png" TargetMode="External"/><Relationship Id="rId_hyperlink_485" Type="http://schemas.openxmlformats.org/officeDocument/2006/relationships/hyperlink" Target="https://nconnect.nicmar.ac.in/storage/profile/6a870a1b24a42.png" TargetMode="External"/><Relationship Id="rId_hyperlink_486" Type="http://schemas.openxmlformats.org/officeDocument/2006/relationships/hyperlink" Target="https://nconnect.nicmar.ac.in/storage/profile/6a8682a1032aa.png" TargetMode="External"/><Relationship Id="rId_hyperlink_487" Type="http://schemas.openxmlformats.org/officeDocument/2006/relationships/hyperlink" Target="https://nconnect.nicmar.ac.in/storage/profile/6a86f58b44ea4.png" TargetMode="External"/><Relationship Id="rId_hyperlink_488" Type="http://schemas.openxmlformats.org/officeDocument/2006/relationships/hyperlink" Target="https://nconnect.nicmar.ac.in/storage/profile/6a82f34d08e97.png" TargetMode="External"/><Relationship Id="rId_hyperlink_489" Type="http://schemas.openxmlformats.org/officeDocument/2006/relationships/hyperlink" Target="https://nconnect.nicmar.ac.in/storage/profile/6a8745a9642ac.png" TargetMode="External"/><Relationship Id="rId_hyperlink_490" Type="http://schemas.openxmlformats.org/officeDocument/2006/relationships/hyperlink" Target="https://nconnect.nicmar.ac.in/storage/profile/6a854d74b3695.png" TargetMode="External"/><Relationship Id="rId_hyperlink_491" Type="http://schemas.openxmlformats.org/officeDocument/2006/relationships/hyperlink" Target="https://nconnect.nicmar.ac.in/storage/profile/6a8711f873fb8.png" TargetMode="External"/><Relationship Id="rId_hyperlink_492" Type="http://schemas.openxmlformats.org/officeDocument/2006/relationships/hyperlink" Target="https://nconnect.nicmar.ac.in/storage/profile/6a86d0bd2bd8f.png" TargetMode="External"/><Relationship Id="rId_hyperlink_493" Type="http://schemas.openxmlformats.org/officeDocument/2006/relationships/hyperlink" Target="https://nconnect.nicmar.ac.in/storage/profile/6a86ddcd1fdde.png" TargetMode="External"/><Relationship Id="rId_hyperlink_494" Type="http://schemas.openxmlformats.org/officeDocument/2006/relationships/hyperlink" Target="https://nconnect.nicmar.ac.in/storage/profile/6a86e5b2dbc36.png" TargetMode="External"/><Relationship Id="rId_hyperlink_495" Type="http://schemas.openxmlformats.org/officeDocument/2006/relationships/hyperlink" Target="https://nconnect.nicmar.ac.in/storage/profile/6aa391ceefc5f.png" TargetMode="External"/><Relationship Id="rId_hyperlink_496" Type="http://schemas.openxmlformats.org/officeDocument/2006/relationships/hyperlink" Target="https://nconnect.nicmar.ac.in/storage/profile/6a87183431153.png" TargetMode="External"/><Relationship Id="rId_hyperlink_497" Type="http://schemas.openxmlformats.org/officeDocument/2006/relationships/hyperlink" Target="https://nconnect.nicmar.ac.in/storage/profile/6a85ee3d1e7c9.png" TargetMode="External"/><Relationship Id="rId_hyperlink_498" Type="http://schemas.openxmlformats.org/officeDocument/2006/relationships/hyperlink" Target="https://nconnect.nicmar.ac.in/storage/profile/6a87125098278.png" TargetMode="External"/><Relationship Id="rId_hyperlink_499" Type="http://schemas.openxmlformats.org/officeDocument/2006/relationships/hyperlink" Target="https://nconnect.nicmar.ac.in/storage/profile/6a85ea2b81900.png" TargetMode="External"/><Relationship Id="rId_hyperlink_500" Type="http://schemas.openxmlformats.org/officeDocument/2006/relationships/hyperlink" Target="https://nconnect.nicmar.ac.in/storage/profile/6a87045756341.png" TargetMode="External"/><Relationship Id="rId_hyperlink_501" Type="http://schemas.openxmlformats.org/officeDocument/2006/relationships/hyperlink" Target="https://nconnect.nicmar.ac.in/storage/profile/6a870cad070b8.png" TargetMode="External"/><Relationship Id="rId_hyperlink_502" Type="http://schemas.openxmlformats.org/officeDocument/2006/relationships/hyperlink" Target="https://nconnect.nicmar.ac.in/storage/profile/6a871a75eed7f.png" TargetMode="External"/><Relationship Id="rId_hyperlink_503" Type="http://schemas.openxmlformats.org/officeDocument/2006/relationships/hyperlink" Target="https://nconnect.nicmar.ac.in/storage/profile/6a86f41682a87.png" TargetMode="External"/><Relationship Id="rId_hyperlink_504" Type="http://schemas.openxmlformats.org/officeDocument/2006/relationships/hyperlink" Target="https://nconnect.nicmar.ac.in/storage/profile/6a85f3247f191.png" TargetMode="External"/><Relationship Id="rId_hyperlink_505" Type="http://schemas.openxmlformats.org/officeDocument/2006/relationships/hyperlink" Target="https://nconnect.nicmar.ac.in/storage/profile/6a86647b1386f.png" TargetMode="External"/><Relationship Id="rId_hyperlink_506" Type="http://schemas.openxmlformats.org/officeDocument/2006/relationships/hyperlink" Target="https://nconnect.nicmar.ac.in/storage/profile/6a8bcaf882076.png" TargetMode="External"/><Relationship Id="rId_hyperlink_507" Type="http://schemas.openxmlformats.org/officeDocument/2006/relationships/hyperlink" Target="https://nconnect.nicmar.ac.in/storage/profile/6a87177ce0569.png" TargetMode="External"/><Relationship Id="rId_hyperlink_508" Type="http://schemas.openxmlformats.org/officeDocument/2006/relationships/hyperlink" Target="https://nconnect.nicmar.ac.in/storage/profile/6a8689cf57adc.png" TargetMode="External"/><Relationship Id="rId_hyperlink_509" Type="http://schemas.openxmlformats.org/officeDocument/2006/relationships/hyperlink" Target="https://nconnect.nicmar.ac.in/storage/profile/6a86f62c94786.png" TargetMode="External"/><Relationship Id="rId_hyperlink_510" Type="http://schemas.openxmlformats.org/officeDocument/2006/relationships/hyperlink" Target="https://nconnect.nicmar.ac.in/storage/profile/6a85e5098b220.png" TargetMode="External"/><Relationship Id="rId_hyperlink_511" Type="http://schemas.openxmlformats.org/officeDocument/2006/relationships/hyperlink" Target="https://nconnect.nicmar.ac.in/storage/profile/6a85d78e2e5df.png" TargetMode="External"/><Relationship Id="rId_hyperlink_512" Type="http://schemas.openxmlformats.org/officeDocument/2006/relationships/hyperlink" Target="https://nconnect.nicmar.ac.in/storage/profile/6a8575b49d53c.png" TargetMode="External"/><Relationship Id="rId_hyperlink_513" Type="http://schemas.openxmlformats.org/officeDocument/2006/relationships/hyperlink" Target="https://nconnect.nicmar.ac.in/storage/profile/6a85fd91ac151.png" TargetMode="External"/><Relationship Id="rId_hyperlink_514" Type="http://schemas.openxmlformats.org/officeDocument/2006/relationships/hyperlink" Target="https://nconnect.nicmar.ac.in/storage/profile/6a86f2175bb92.png" TargetMode="External"/><Relationship Id="rId_hyperlink_515" Type="http://schemas.openxmlformats.org/officeDocument/2006/relationships/hyperlink" Target="https://nconnect.nicmar.ac.in/storage/profile/6a86e50ba8ee6.png" TargetMode="External"/><Relationship Id="rId_hyperlink_516" Type="http://schemas.openxmlformats.org/officeDocument/2006/relationships/hyperlink" Target="https://nconnect.nicmar.ac.in/storage/profile/6a8738e2d7455.png" TargetMode="External"/><Relationship Id="rId_hyperlink_517" Type="http://schemas.openxmlformats.org/officeDocument/2006/relationships/hyperlink" Target="https://nconnect.nicmar.ac.in/storage/profile/6a87047f3c47f.png" TargetMode="External"/><Relationship Id="rId_hyperlink_518" Type="http://schemas.openxmlformats.org/officeDocument/2006/relationships/hyperlink" Target="https://nconnect.nicmar.ac.in/storage/profile/6a85a87d2ba6d.png" TargetMode="External"/><Relationship Id="rId_hyperlink_519" Type="http://schemas.openxmlformats.org/officeDocument/2006/relationships/hyperlink" Target="https://nconnect.nicmar.ac.in/storage/profile/6a874616036a5.png" TargetMode="External"/><Relationship Id="rId_hyperlink_520" Type="http://schemas.openxmlformats.org/officeDocument/2006/relationships/hyperlink" Target="https://nconnect.nicmar.ac.in/storage/profile/6a85ca1e587de.png" TargetMode="External"/><Relationship Id="rId_hyperlink_521" Type="http://schemas.openxmlformats.org/officeDocument/2006/relationships/hyperlink" Target="https://nconnect.nicmar.ac.in/storage/profile/6a85de51a02d4.png" TargetMode="External"/><Relationship Id="rId_hyperlink_522" Type="http://schemas.openxmlformats.org/officeDocument/2006/relationships/hyperlink" Target="https://nconnect.nicmar.ac.in/storage/profile/6a875c916916f.png" TargetMode="External"/><Relationship Id="rId_hyperlink_523" Type="http://schemas.openxmlformats.org/officeDocument/2006/relationships/hyperlink" Target="https://nconnect.nicmar.ac.in/storage/profile/6a858443cd02f.png" TargetMode="External"/><Relationship Id="rId_hyperlink_524" Type="http://schemas.openxmlformats.org/officeDocument/2006/relationships/hyperlink" Target="https://nconnect.nicmar.ac.in/storage/profile/6a86ec1da211e.png" TargetMode="External"/><Relationship Id="rId_hyperlink_525" Type="http://schemas.openxmlformats.org/officeDocument/2006/relationships/hyperlink" Target="https://nconnect.nicmar.ac.in/storage/profile/6a873948871f3.png" TargetMode="External"/><Relationship Id="rId_hyperlink_526" Type="http://schemas.openxmlformats.org/officeDocument/2006/relationships/hyperlink" Target="https://nconnect.nicmar.ac.in/storage/profile/6a872671d802b.png" TargetMode="External"/><Relationship Id="rId_hyperlink_527" Type="http://schemas.openxmlformats.org/officeDocument/2006/relationships/hyperlink" Target="https://nconnect.nicmar.ac.in/storage/profile/6a85e96a468f0.png" TargetMode="External"/><Relationship Id="rId_hyperlink_528" Type="http://schemas.openxmlformats.org/officeDocument/2006/relationships/hyperlink" Target="https://nconnect.nicmar.ac.in/storage/profile/6a87150fcd802.png" TargetMode="External"/><Relationship Id="rId_hyperlink_529" Type="http://schemas.openxmlformats.org/officeDocument/2006/relationships/hyperlink" Target="https://nconnect.nicmar.ac.in/storage/profile/6a87360e5b546.png" TargetMode="External"/><Relationship Id="rId_hyperlink_530" Type="http://schemas.openxmlformats.org/officeDocument/2006/relationships/hyperlink" Target="https://nconnect.nicmar.ac.in/storage/profile/6ace2d07721a2.png" TargetMode="External"/><Relationship Id="rId_hyperlink_531" Type="http://schemas.openxmlformats.org/officeDocument/2006/relationships/hyperlink" Target="https://nconnect.nicmar.ac.in/storage/profile/6a831aaba3112.png" TargetMode="External"/><Relationship Id="rId_hyperlink_532" Type="http://schemas.openxmlformats.org/officeDocument/2006/relationships/hyperlink" Target="https://nconnect.nicmar.ac.in/storage/profile/6a87316b5c8f7.png" TargetMode="External"/><Relationship Id="rId_hyperlink_533" Type="http://schemas.openxmlformats.org/officeDocument/2006/relationships/hyperlink" Target="https://nconnect.nicmar.ac.in/storage/profile/6a86fb57d7ea1.png" TargetMode="External"/><Relationship Id="rId_hyperlink_534" Type="http://schemas.openxmlformats.org/officeDocument/2006/relationships/hyperlink" Target="https://nconnect.nicmar.ac.in/storage/profile/6a85e199c6a09.png" TargetMode="External"/><Relationship Id="rId_hyperlink_535" Type="http://schemas.openxmlformats.org/officeDocument/2006/relationships/hyperlink" Target="https://nconnect.nicmar.ac.in/storage/profile/6a86ffb21b6fe.png" TargetMode="External"/><Relationship Id="rId_hyperlink_536" Type="http://schemas.openxmlformats.org/officeDocument/2006/relationships/hyperlink" Target="https://nconnect.nicmar.ac.in/storage/profile/6a873615009e5.png" TargetMode="External"/><Relationship Id="rId_hyperlink_537" Type="http://schemas.openxmlformats.org/officeDocument/2006/relationships/hyperlink" Target="https://nconnect.nicmar.ac.in/storage/profile/6a8742ade35c6.png" TargetMode="External"/><Relationship Id="rId_hyperlink_538" Type="http://schemas.openxmlformats.org/officeDocument/2006/relationships/hyperlink" Target="https://nconnect.nicmar.ac.in/storage/profile/6a85bd5d13508.png" TargetMode="External"/><Relationship Id="rId_hyperlink_539" Type="http://schemas.openxmlformats.org/officeDocument/2006/relationships/hyperlink" Target="https://nconnect.nicmar.ac.in/storage/profile/6a8702e064c46.png" TargetMode="External"/><Relationship Id="rId_hyperlink_540" Type="http://schemas.openxmlformats.org/officeDocument/2006/relationships/hyperlink" Target="https://nconnect.nicmar.ac.in/storage/profile/6a87456a4041f.png" TargetMode="External"/><Relationship Id="rId_hyperlink_541" Type="http://schemas.openxmlformats.org/officeDocument/2006/relationships/hyperlink" Target="https://nconnect.nicmar.ac.in/storage/profile/6a872f3b99eb2.png" TargetMode="External"/><Relationship Id="rId_hyperlink_542" Type="http://schemas.openxmlformats.org/officeDocument/2006/relationships/hyperlink" Target="https://nconnect.nicmar.ac.in/storage/profile/6a8733588d5e5.png" TargetMode="External"/><Relationship Id="rId_hyperlink_543" Type="http://schemas.openxmlformats.org/officeDocument/2006/relationships/hyperlink" Target="https://nconnect.nicmar.ac.in/storage/profile/6a869884e4e03.png" TargetMode="External"/><Relationship Id="rId_hyperlink_544" Type="http://schemas.openxmlformats.org/officeDocument/2006/relationships/hyperlink" Target="https://nconnect.nicmar.ac.in/storage/profile/6ab41a23bf62c.png" TargetMode="External"/><Relationship Id="rId_hyperlink_545" Type="http://schemas.openxmlformats.org/officeDocument/2006/relationships/hyperlink" Target="https://nconnect.nicmar.ac.in/storage/profile/6a97dca0a6edd.png" TargetMode="External"/><Relationship Id="rId_hyperlink_546" Type="http://schemas.openxmlformats.org/officeDocument/2006/relationships/hyperlink" Target="https://nconnect.nicmar.ac.in/storage/profile/6a87042c752d8.png" TargetMode="External"/><Relationship Id="rId_hyperlink_547" Type="http://schemas.openxmlformats.org/officeDocument/2006/relationships/hyperlink" Target="https://nconnect.nicmar.ac.in/storage/profile/6a85f4af9a267.png" TargetMode="External"/><Relationship Id="rId_hyperlink_548" Type="http://schemas.openxmlformats.org/officeDocument/2006/relationships/hyperlink" Target="https://nconnect.nicmar.ac.in/storage/profile/6a87400c14c63.png" TargetMode="External"/><Relationship Id="rId_hyperlink_549" Type="http://schemas.openxmlformats.org/officeDocument/2006/relationships/hyperlink" Target="https://nconnect.nicmar.ac.in/storage/profile/6a86f224ae4f3.png" TargetMode="External"/><Relationship Id="rId_hyperlink_550" Type="http://schemas.openxmlformats.org/officeDocument/2006/relationships/hyperlink" Target="https://nconnect.nicmar.ac.in/storage/profile/6a871740951f9.png" TargetMode="External"/><Relationship Id="rId_hyperlink_551" Type="http://schemas.openxmlformats.org/officeDocument/2006/relationships/hyperlink" Target="https://nconnect.nicmar.ac.in/storage/profile/6a8749e54ea7e.png" TargetMode="External"/><Relationship Id="rId_hyperlink_552" Type="http://schemas.openxmlformats.org/officeDocument/2006/relationships/hyperlink" Target="https://nconnect.nicmar.ac.in/storage/profile/6a8497ed5e526.png" TargetMode="External"/><Relationship Id="rId_hyperlink_553" Type="http://schemas.openxmlformats.org/officeDocument/2006/relationships/hyperlink" Target="https://nconnect.nicmar.ac.in/storage/profile/6a85a6082e367.png" TargetMode="External"/><Relationship Id="rId_hyperlink_554" Type="http://schemas.openxmlformats.org/officeDocument/2006/relationships/hyperlink" Target="https://nconnect.nicmar.ac.in/storage/profile/6ac46ec879e24.png" TargetMode="External"/><Relationship Id="rId_hyperlink_555" Type="http://schemas.openxmlformats.org/officeDocument/2006/relationships/hyperlink" Target="https://nconnect.nicmar.ac.in/storage/profile/6a87103ee4808.png" TargetMode="External"/><Relationship Id="rId_hyperlink_556" Type="http://schemas.openxmlformats.org/officeDocument/2006/relationships/hyperlink" Target="https://nconnect.nicmar.ac.in/storage/profile/6a8703a528f5b.png" TargetMode="External"/><Relationship Id="rId_hyperlink_557" Type="http://schemas.openxmlformats.org/officeDocument/2006/relationships/hyperlink" Target="https://nconnect.nicmar.ac.in/storage/profile/6ac3c6bdb3e88.png" TargetMode="External"/><Relationship Id="rId_hyperlink_558" Type="http://schemas.openxmlformats.org/officeDocument/2006/relationships/hyperlink" Target="https://nconnect.nicmar.ac.in/storage/profile/6a86f5a30beac.png" TargetMode="External"/><Relationship Id="rId_hyperlink_559" Type="http://schemas.openxmlformats.org/officeDocument/2006/relationships/hyperlink" Target="https://nconnect.nicmar.ac.in/storage/profile/6a8740646187b.png" TargetMode="External"/><Relationship Id="rId_hyperlink_560" Type="http://schemas.openxmlformats.org/officeDocument/2006/relationships/hyperlink" Target="https://nconnect.nicmar.ac.in/storage/profile/6a873cf86c9de.png" TargetMode="External"/><Relationship Id="rId_hyperlink_561" Type="http://schemas.openxmlformats.org/officeDocument/2006/relationships/hyperlink" Target="https://nconnect.nicmar.ac.in/storage/profile/6ac3321143397.png" TargetMode="External"/><Relationship Id="rId_hyperlink_562" Type="http://schemas.openxmlformats.org/officeDocument/2006/relationships/hyperlink" Target="https://nconnect.nicmar.ac.in/storage/profile/6a872ea45aaa2.png" TargetMode="External"/><Relationship Id="rId_hyperlink_563" Type="http://schemas.openxmlformats.org/officeDocument/2006/relationships/hyperlink" Target="https://nconnect.nicmar.ac.in/storage/profile/6a86fedd31bac.png" TargetMode="External"/><Relationship Id="rId_hyperlink_564" Type="http://schemas.openxmlformats.org/officeDocument/2006/relationships/hyperlink" Target="https://nconnect.nicmar.ac.in/storage/profile/6a8712a0b47d4.png" TargetMode="External"/><Relationship Id="rId_hyperlink_565" Type="http://schemas.openxmlformats.org/officeDocument/2006/relationships/hyperlink" Target="https://nconnect.nicmar.ac.in/storage/profile/6a86fc252b2b2.png" TargetMode="External"/><Relationship Id="rId_hyperlink_566" Type="http://schemas.openxmlformats.org/officeDocument/2006/relationships/hyperlink" Target="https://nconnect.nicmar.ac.in/storage/profile/6a880f1c5b856.png" TargetMode="External"/><Relationship Id="rId_hyperlink_567" Type="http://schemas.openxmlformats.org/officeDocument/2006/relationships/hyperlink" Target="https://nconnect.nicmar.ac.in/storage/profile/6a832934176cf.png" TargetMode="External"/><Relationship Id="rId_hyperlink_568" Type="http://schemas.openxmlformats.org/officeDocument/2006/relationships/hyperlink" Target="https://nconnect.nicmar.ac.in/storage/profile/6a85c72425653.png" TargetMode="External"/><Relationship Id="rId_hyperlink_569" Type="http://schemas.openxmlformats.org/officeDocument/2006/relationships/hyperlink" Target="https://nconnect.nicmar.ac.in/storage/profile/6a8598f7e7d4f.png" TargetMode="External"/><Relationship Id="rId_hyperlink_570" Type="http://schemas.openxmlformats.org/officeDocument/2006/relationships/hyperlink" Target="https://nconnect.nicmar.ac.in/storage/profile/6a85e436d9d3c.png" TargetMode="External"/><Relationship Id="rId_hyperlink_571" Type="http://schemas.openxmlformats.org/officeDocument/2006/relationships/hyperlink" Target="https://nconnect.nicmar.ac.in/storage/profile/6a873238e2227.png" TargetMode="External"/><Relationship Id="rId_hyperlink_572" Type="http://schemas.openxmlformats.org/officeDocument/2006/relationships/hyperlink" Target="https://nconnect.nicmar.ac.in/storage/profile/6a871a11f1cfe.png" TargetMode="External"/><Relationship Id="rId_hyperlink_573" Type="http://schemas.openxmlformats.org/officeDocument/2006/relationships/hyperlink" Target="https://nconnect.nicmar.ac.in/storage/profile/6a84343b5dc5e.png" TargetMode="External"/><Relationship Id="rId_hyperlink_574" Type="http://schemas.openxmlformats.org/officeDocument/2006/relationships/hyperlink" Target="https://nconnect.nicmar.ac.in/storage/profile/6ac4819ac1c26.png" TargetMode="External"/><Relationship Id="rId_hyperlink_575" Type="http://schemas.openxmlformats.org/officeDocument/2006/relationships/hyperlink" Target="https://nconnect.nicmar.ac.in/storage/profile/6a972e7047969.png" TargetMode="External"/><Relationship Id="rId_hyperlink_576" Type="http://schemas.openxmlformats.org/officeDocument/2006/relationships/hyperlink" Target="https://nconnect.nicmar.ac.in/storage/profile/6a871389a07ec.png" TargetMode="External"/><Relationship Id="rId_hyperlink_577" Type="http://schemas.openxmlformats.org/officeDocument/2006/relationships/hyperlink" Target="https://nconnect.nicmar.ac.in/storage/profile/6a870ff78d808.png" TargetMode="External"/><Relationship Id="rId_hyperlink_578" Type="http://schemas.openxmlformats.org/officeDocument/2006/relationships/hyperlink" Target="https://nconnect.nicmar.ac.in/storage/profile/6a86fbcf2dec4.png" TargetMode="External"/><Relationship Id="rId_hyperlink_579" Type="http://schemas.openxmlformats.org/officeDocument/2006/relationships/hyperlink" Target="https://nconnect.nicmar.ac.in/storage/profile/6a8c7d9393988.png" TargetMode="External"/><Relationship Id="rId_hyperlink_580" Type="http://schemas.openxmlformats.org/officeDocument/2006/relationships/hyperlink" Target="https://nconnect.nicmar.ac.in/storage/profile/6a871ddb3e85e.png" TargetMode="External"/><Relationship Id="rId_hyperlink_581" Type="http://schemas.openxmlformats.org/officeDocument/2006/relationships/hyperlink" Target="https://nconnect.nicmar.ac.in/storage/profile/6a803d3e60cc0.png" TargetMode="External"/><Relationship Id="rId_hyperlink_582" Type="http://schemas.openxmlformats.org/officeDocument/2006/relationships/hyperlink" Target="https://nconnect.nicmar.ac.in/storage/profile/6a85e68526457.png" TargetMode="External"/><Relationship Id="rId_hyperlink_583" Type="http://schemas.openxmlformats.org/officeDocument/2006/relationships/hyperlink" Target="https://nconnect.nicmar.ac.in/storage/profile/6a870556b6e1d.png" TargetMode="External"/><Relationship Id="rId_hyperlink_584" Type="http://schemas.openxmlformats.org/officeDocument/2006/relationships/hyperlink" Target="https://nconnect.nicmar.ac.in/storage/profile/6a8740d2df8af.png" TargetMode="External"/><Relationship Id="rId_hyperlink_585" Type="http://schemas.openxmlformats.org/officeDocument/2006/relationships/hyperlink" Target="https://nconnect.nicmar.ac.in/storage/profile/6aa69545a3213.png" TargetMode="External"/><Relationship Id="rId_hyperlink_586" Type="http://schemas.openxmlformats.org/officeDocument/2006/relationships/hyperlink" Target="https://nconnect.nicmar.ac.in/storage/profile/6a86ef03ed2e5.png" TargetMode="External"/><Relationship Id="rId_hyperlink_587" Type="http://schemas.openxmlformats.org/officeDocument/2006/relationships/hyperlink" Target="https://nconnect.nicmar.ac.in/storage/profile/6a873b0019134.png" TargetMode="External"/><Relationship Id="rId_hyperlink_588" Type="http://schemas.openxmlformats.org/officeDocument/2006/relationships/hyperlink" Target="https://nconnect.nicmar.ac.in/storage/profile/6a85ef3294cae.png" TargetMode="External"/><Relationship Id="rId_hyperlink_589" Type="http://schemas.openxmlformats.org/officeDocument/2006/relationships/hyperlink" Target="https://nconnect.nicmar.ac.in/storage/profile/6a87290497824.png" TargetMode="External"/><Relationship Id="rId_hyperlink_590" Type="http://schemas.openxmlformats.org/officeDocument/2006/relationships/hyperlink" Target="https://nconnect.nicmar.ac.in/storage/profile/6a871bbcd5f75.png" TargetMode="External"/><Relationship Id="rId_hyperlink_591" Type="http://schemas.openxmlformats.org/officeDocument/2006/relationships/hyperlink" Target="https://nconnect.nicmar.ac.in/storage/profile/6a8748e232fda.png" TargetMode="External"/><Relationship Id="rId_hyperlink_592" Type="http://schemas.openxmlformats.org/officeDocument/2006/relationships/hyperlink" Target="https://nconnect.nicmar.ac.in/storage/profile/6a8714bc0b084.png" TargetMode="External"/><Relationship Id="rId_hyperlink_593" Type="http://schemas.openxmlformats.org/officeDocument/2006/relationships/hyperlink" Target="https://nconnect.nicmar.ac.in/storage/profile/6a8721dca067b.png" TargetMode="External"/><Relationship Id="rId_hyperlink_594" Type="http://schemas.openxmlformats.org/officeDocument/2006/relationships/hyperlink" Target="https://nconnect.nicmar.ac.in/storage/profile/6a8720ce0419e.png" TargetMode="External"/><Relationship Id="rId_hyperlink_595" Type="http://schemas.openxmlformats.org/officeDocument/2006/relationships/hyperlink" Target="https://nconnect.nicmar.ac.in/storage/profile/6a872efb08d54.png" TargetMode="External"/><Relationship Id="rId_hyperlink_596" Type="http://schemas.openxmlformats.org/officeDocument/2006/relationships/hyperlink" Target="https://nconnect.nicmar.ac.in/storage/profile/6a86ee3673302.png" TargetMode="External"/><Relationship Id="rId_hyperlink_597" Type="http://schemas.openxmlformats.org/officeDocument/2006/relationships/hyperlink" Target="https://nconnect.nicmar.ac.in/storage/profile/6ac5b2bb5dc44.png" TargetMode="External"/><Relationship Id="rId_hyperlink_598" Type="http://schemas.openxmlformats.org/officeDocument/2006/relationships/hyperlink" Target="https://nconnect.nicmar.ac.in/storage/profile/6a85f3e729757.png" TargetMode="External"/><Relationship Id="rId_hyperlink_599" Type="http://schemas.openxmlformats.org/officeDocument/2006/relationships/hyperlink" Target="https://nconnect.nicmar.ac.in/storage/profile/6a85e41d92993.png" TargetMode="External"/><Relationship Id="rId_hyperlink_600" Type="http://schemas.openxmlformats.org/officeDocument/2006/relationships/hyperlink" Target="https://nconnect.nicmar.ac.in/storage/profile/6a85dcf5bab79.png" TargetMode="External"/><Relationship Id="rId_hyperlink_601" Type="http://schemas.openxmlformats.org/officeDocument/2006/relationships/hyperlink" Target="https://nconnect.nicmar.ac.in/storage/profile/6a87403408ee0.png" TargetMode="External"/><Relationship Id="rId_hyperlink_602" Type="http://schemas.openxmlformats.org/officeDocument/2006/relationships/hyperlink" Target="https://nconnect.nicmar.ac.in/storage/profile/6a9ea403e3d51.png" TargetMode="External"/><Relationship Id="rId_hyperlink_603" Type="http://schemas.openxmlformats.org/officeDocument/2006/relationships/hyperlink" Target="https://nconnect.nicmar.ac.in/storage/profile/6a89ca082977b.png" TargetMode="External"/><Relationship Id="rId_hyperlink_604" Type="http://schemas.openxmlformats.org/officeDocument/2006/relationships/hyperlink" Target="https://nconnect.nicmar.ac.in/storage/profile/6aa10d787a9ae.png" TargetMode="External"/><Relationship Id="rId_hyperlink_605" Type="http://schemas.openxmlformats.org/officeDocument/2006/relationships/hyperlink" Target="https://nconnect.nicmar.ac.in/storage/profile/6a86e43bd24a8.png" TargetMode="External"/><Relationship Id="rId_hyperlink_606" Type="http://schemas.openxmlformats.org/officeDocument/2006/relationships/hyperlink" Target="https://nconnect.nicmar.ac.in/storage/profile/6accc3f25448e.png" TargetMode="External"/><Relationship Id="rId_hyperlink_607" Type="http://schemas.openxmlformats.org/officeDocument/2006/relationships/hyperlink" Target="https://nconnect.nicmar.ac.in/storage/profile/6a9fcdb30f1ef.png" TargetMode="External"/><Relationship Id="rId_hyperlink_608" Type="http://schemas.openxmlformats.org/officeDocument/2006/relationships/hyperlink" Target="https://nconnect.nicmar.ac.in/storage/profile/6a86dd8c2e347.png" TargetMode="External"/><Relationship Id="rId_hyperlink_609" Type="http://schemas.openxmlformats.org/officeDocument/2006/relationships/hyperlink" Target="https://nconnect.nicmar.ac.in/storage/profile/6a86b6e50afb6.png" TargetMode="External"/><Relationship Id="rId_hyperlink_610" Type="http://schemas.openxmlformats.org/officeDocument/2006/relationships/hyperlink" Target="https://nconnect.nicmar.ac.in/storage/profile/6a8727b1eb645.png" TargetMode="External"/><Relationship Id="rId_hyperlink_611" Type="http://schemas.openxmlformats.org/officeDocument/2006/relationships/hyperlink" Target="https://nconnect.nicmar.ac.in/storage/profile/6a85dc2e5e789.png" TargetMode="External"/><Relationship Id="rId_hyperlink_612" Type="http://schemas.openxmlformats.org/officeDocument/2006/relationships/hyperlink" Target="https://nconnect.nicmar.ac.in/storage/profile/6a872758c510e.png" TargetMode="External"/><Relationship Id="rId_hyperlink_613" Type="http://schemas.openxmlformats.org/officeDocument/2006/relationships/hyperlink" Target="https://nconnect.nicmar.ac.in/storage/profile/6a8727d8910de.png" TargetMode="External"/><Relationship Id="rId_hyperlink_614" Type="http://schemas.openxmlformats.org/officeDocument/2006/relationships/hyperlink" Target="https://nconnect.nicmar.ac.in/storage/profile/6a8492cf80cd3.png" TargetMode="External"/><Relationship Id="rId_hyperlink_615" Type="http://schemas.openxmlformats.org/officeDocument/2006/relationships/hyperlink" Target="https://nconnect.nicmar.ac.in/storage/profile/6a85aa8192613.png" TargetMode="External"/><Relationship Id="rId_hyperlink_616" Type="http://schemas.openxmlformats.org/officeDocument/2006/relationships/hyperlink" Target="https://nconnect.nicmar.ac.in/storage/profile/6a8747a4b859b.png" TargetMode="External"/><Relationship Id="rId_hyperlink_617" Type="http://schemas.openxmlformats.org/officeDocument/2006/relationships/hyperlink" Target="https://nconnect.nicmar.ac.in/storage/profile/6a86f14b8477c.png" TargetMode="External"/><Relationship Id="rId_hyperlink_618" Type="http://schemas.openxmlformats.org/officeDocument/2006/relationships/hyperlink" Target="https://nconnect.nicmar.ac.in/storage/profile/6acd2ba931119.png" TargetMode="External"/><Relationship Id="rId_hyperlink_619" Type="http://schemas.openxmlformats.org/officeDocument/2006/relationships/hyperlink" Target="https://nconnect.nicmar.ac.in/storage/profile/6a86dad308de5.png" TargetMode="External"/><Relationship Id="rId_hyperlink_620" Type="http://schemas.openxmlformats.org/officeDocument/2006/relationships/hyperlink" Target="https://nconnect.nicmar.ac.in/storage/profile/6a86f0576ff33.png" TargetMode="External"/><Relationship Id="rId_hyperlink_621" Type="http://schemas.openxmlformats.org/officeDocument/2006/relationships/hyperlink" Target="https://nconnect.nicmar.ac.in/storage/profile/6a8727f519630.png" TargetMode="External"/><Relationship Id="rId_hyperlink_622" Type="http://schemas.openxmlformats.org/officeDocument/2006/relationships/hyperlink" Target="https://nconnect.nicmar.ac.in/storage/profile/6a872747dde2d.png" TargetMode="External"/><Relationship Id="rId_hyperlink_623" Type="http://schemas.openxmlformats.org/officeDocument/2006/relationships/hyperlink" Target="https://nconnect.nicmar.ac.in/storage/profile/6a86e52c7bda1.png" TargetMode="External"/><Relationship Id="rId_hyperlink_624" Type="http://schemas.openxmlformats.org/officeDocument/2006/relationships/hyperlink" Target="https://nconnect.nicmar.ac.in/storage/profile/6ac52ab93c8da.png" TargetMode="External"/><Relationship Id="rId_hyperlink_625" Type="http://schemas.openxmlformats.org/officeDocument/2006/relationships/hyperlink" Target="https://nconnect.nicmar.ac.in/storage/profile/6ace68bd9c5ba.png" TargetMode="External"/><Relationship Id="rId_hyperlink_626" Type="http://schemas.openxmlformats.org/officeDocument/2006/relationships/hyperlink" Target="https://nconnect.nicmar.ac.in/storage/profile/6a873a3046e5f.png" TargetMode="External"/><Relationship Id="rId_hyperlink_627" Type="http://schemas.openxmlformats.org/officeDocument/2006/relationships/hyperlink" Target="https://nconnect.nicmar.ac.in/storage/profile/6a871ec348392.png" TargetMode="External"/><Relationship Id="rId_hyperlink_628" Type="http://schemas.openxmlformats.org/officeDocument/2006/relationships/hyperlink" Target="https://nconnect.nicmar.ac.in/storage/profile/6a87141f47fba.png" TargetMode="External"/><Relationship Id="rId_hyperlink_629" Type="http://schemas.openxmlformats.org/officeDocument/2006/relationships/hyperlink" Target="https://nconnect.nicmar.ac.in/storage/profile/6a860309dff60.png" TargetMode="External"/><Relationship Id="rId_hyperlink_630" Type="http://schemas.openxmlformats.org/officeDocument/2006/relationships/hyperlink" Target="https://nconnect.nicmar.ac.in/storage/profile/6a872f006978d.png" TargetMode="External"/><Relationship Id="rId_hyperlink_631" Type="http://schemas.openxmlformats.org/officeDocument/2006/relationships/hyperlink" Target="https://nconnect.nicmar.ac.in/storage/profile/6a87314b95a6c.png" TargetMode="External"/><Relationship Id="rId_hyperlink_632" Type="http://schemas.openxmlformats.org/officeDocument/2006/relationships/hyperlink" Target="https://nconnect.nicmar.ac.in/storage/profile/6a86dd833397b.png" TargetMode="External"/><Relationship Id="rId_hyperlink_633" Type="http://schemas.openxmlformats.org/officeDocument/2006/relationships/hyperlink" Target="https://nconnect.nicmar.ac.in/storage/profile/6a873d6856269.png" TargetMode="External"/><Relationship Id="rId_hyperlink_634" Type="http://schemas.openxmlformats.org/officeDocument/2006/relationships/hyperlink" Target="https://nconnect.nicmar.ac.in/storage/profile/6a9fcf4c8e7d4.png" TargetMode="External"/><Relationship Id="rId_hyperlink_635" Type="http://schemas.openxmlformats.org/officeDocument/2006/relationships/hyperlink" Target="https://nconnect.nicmar.ac.in/storage/profile/6a872f4d33cb9.png" TargetMode="External"/><Relationship Id="rId_hyperlink_636" Type="http://schemas.openxmlformats.org/officeDocument/2006/relationships/hyperlink" Target="https://nconnect.nicmar.ac.in/storage/profile/6a872c0b65c79.png" TargetMode="External"/><Relationship Id="rId_hyperlink_637" Type="http://schemas.openxmlformats.org/officeDocument/2006/relationships/hyperlink" Target="https://nconnect.nicmar.ac.in/storage/profile/6a86b2ec17d5e.png" TargetMode="External"/><Relationship Id="rId_hyperlink_638" Type="http://schemas.openxmlformats.org/officeDocument/2006/relationships/hyperlink" Target="https://nconnect.nicmar.ac.in/storage/profile/6a85e7a46f127.png" TargetMode="External"/><Relationship Id="rId_hyperlink_639" Type="http://schemas.openxmlformats.org/officeDocument/2006/relationships/hyperlink" Target="https://nconnect.nicmar.ac.in/storage/profile/6a9fcf7042838.png" TargetMode="External"/><Relationship Id="rId_hyperlink_640" Type="http://schemas.openxmlformats.org/officeDocument/2006/relationships/hyperlink" Target="https://nconnect.nicmar.ac.in/storage/profile/6a86e5d213151.png" TargetMode="External"/><Relationship Id="rId_hyperlink_641" Type="http://schemas.openxmlformats.org/officeDocument/2006/relationships/hyperlink" Target="https://nconnect.nicmar.ac.in/storage/profile/6a86b62b805cb.png" TargetMode="External"/><Relationship Id="rId_hyperlink_642" Type="http://schemas.openxmlformats.org/officeDocument/2006/relationships/hyperlink" Target="https://nconnect.nicmar.ac.in/storage/profile/6a85d59893304.png" TargetMode="External"/><Relationship Id="rId_hyperlink_643" Type="http://schemas.openxmlformats.org/officeDocument/2006/relationships/hyperlink" Target="https://nconnect.nicmar.ac.in/storage/profile/6a8732ec48e04.png" TargetMode="External"/><Relationship Id="rId_hyperlink_644" Type="http://schemas.openxmlformats.org/officeDocument/2006/relationships/hyperlink" Target="https://nconnect.nicmar.ac.in/storage/profile/6a8342637a8f1.png" TargetMode="External"/><Relationship Id="rId_hyperlink_645" Type="http://schemas.openxmlformats.org/officeDocument/2006/relationships/hyperlink" Target="https://nconnect.nicmar.ac.in/storage/profile/6a872d46e04ed.png" TargetMode="External"/><Relationship Id="rId_hyperlink_646" Type="http://schemas.openxmlformats.org/officeDocument/2006/relationships/hyperlink" Target="https://nconnect.nicmar.ac.in/storage/profile/6a85e1b92b82e.png" TargetMode="External"/><Relationship Id="rId_hyperlink_647" Type="http://schemas.openxmlformats.org/officeDocument/2006/relationships/hyperlink" Target="https://nconnect.nicmar.ac.in/storage/profile/6ace01309ad17.png" TargetMode="External"/><Relationship Id="rId_hyperlink_648" Type="http://schemas.openxmlformats.org/officeDocument/2006/relationships/hyperlink" Target="https://nconnect.nicmar.ac.in/storage/profile/6aa008e0e4c3e.png" TargetMode="External"/><Relationship Id="rId_hyperlink_649" Type="http://schemas.openxmlformats.org/officeDocument/2006/relationships/hyperlink" Target="https://nconnect.nicmar.ac.in/storage/profile/6a8607258b42f.png" TargetMode="External"/><Relationship Id="rId_hyperlink_650" Type="http://schemas.openxmlformats.org/officeDocument/2006/relationships/hyperlink" Target="https://nconnect.nicmar.ac.in/storage/profile/6a86878cf12b7.png" TargetMode="External"/><Relationship Id="rId_hyperlink_651" Type="http://schemas.openxmlformats.org/officeDocument/2006/relationships/hyperlink" Target="https://nconnect.nicmar.ac.in/storage/profile/6a86df70911e6.png" TargetMode="External"/><Relationship Id="rId_hyperlink_652" Type="http://schemas.openxmlformats.org/officeDocument/2006/relationships/hyperlink" Target="https://nconnect.nicmar.ac.in/storage/profile/6a85fffb795f2.png" TargetMode="External"/><Relationship Id="rId_hyperlink_653" Type="http://schemas.openxmlformats.org/officeDocument/2006/relationships/hyperlink" Target="https://nconnect.nicmar.ac.in/storage/profile/6a873da95f6c5.png" TargetMode="External"/><Relationship Id="rId_hyperlink_654" Type="http://schemas.openxmlformats.org/officeDocument/2006/relationships/hyperlink" Target="https://nconnect.nicmar.ac.in/storage/profile/6a867062dc845.png" TargetMode="External"/><Relationship Id="rId_hyperlink_655" Type="http://schemas.openxmlformats.org/officeDocument/2006/relationships/hyperlink" Target="https://nconnect.nicmar.ac.in/storage/profile/6a8709b80e5cb.png" TargetMode="External"/><Relationship Id="rId_hyperlink_656" Type="http://schemas.openxmlformats.org/officeDocument/2006/relationships/hyperlink" Target="https://nconnect.nicmar.ac.in/storage/profile/6a8734ad1e05e.png" TargetMode="External"/><Relationship Id="rId_hyperlink_657" Type="http://schemas.openxmlformats.org/officeDocument/2006/relationships/hyperlink" Target="https://nconnect.nicmar.ac.in/storage/profile/6a86dc6a42dc2.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670"/>
  <sheetViews>
    <sheetView tabSelected="1" workbookViewId="0" showGridLines="true" showRowColHeaders="1">
      <pane ySplit="1" topLeftCell="A2" activePane="bottomLeft" state="frozen"/>
      <selection pane="bottomLeft" activeCell="BX2" sqref="BX2:BX670"/>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9.421" bestFit="true" customWidth="true" style="0"/>
    <col min="5" max="5" width="26.993" bestFit="true" customWidth="true" style="0"/>
    <col min="6" max="6" width="22.28" bestFit="true" customWidth="true" style="0"/>
    <col min="7" max="7" width="48.274"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8.843" bestFit="true" customWidth="true" style="0"/>
    <col min="15" max="15" width="235.8" bestFit="true" customWidth="true" style="0"/>
    <col min="16" max="16" width="17.71" bestFit="true" customWidth="true" style="0"/>
    <col min="17" max="17" width="20.281" bestFit="true" customWidth="true" style="0"/>
    <col min="18" max="18" width="48.274" bestFit="true" customWidth="true" style="0"/>
    <col min="19" max="19" width="20.281" bestFit="true" customWidth="true" style="0"/>
    <col min="20" max="20" width="90.692" bestFit="true" customWidth="true" style="0"/>
    <col min="21" max="21" width="44.703" bestFit="true" customWidth="true" style="0"/>
    <col min="22" max="22" width="20.281" bestFit="true" customWidth="true" style="0"/>
    <col min="23" max="23" width="96.691" bestFit="true" customWidth="true" style="0"/>
    <col min="24" max="24" width="209.949" bestFit="true" customWidth="true" style="0"/>
    <col min="25" max="25" width="23.423" bestFit="true" customWidth="true" style="0"/>
    <col min="26" max="26" width="48.274" bestFit="true" customWidth="true" style="0"/>
    <col min="27" max="27" width="209.949" bestFit="true" customWidth="true" style="0"/>
    <col min="28" max="28" width="27.993" bestFit="true" customWidth="true" style="0"/>
    <col min="29" max="29" width="48.274" bestFit="true" customWidth="true" style="0"/>
    <col min="30" max="30" width="17.71" bestFit="true" customWidth="true" style="0"/>
    <col min="31" max="31" width="12.568" bestFit="true" customWidth="true" style="0"/>
    <col min="32" max="32" width="93.12" bestFit="true" customWidth="true" style="0"/>
    <col min="33" max="33" width="136.681"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6.117" bestFit="true" customWidth="true" style="0"/>
    <col min="39" max="39" width="136.681"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8.843" bestFit="true" customWidth="true" style="0"/>
    <col min="46" max="46" width="113.115"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02.546" bestFit="true" customWidth="true" style="0"/>
    <col min="52" max="52" width="131.968" bestFit="true" customWidth="true" style="0"/>
    <col min="53" max="53" width="44.703" bestFit="true" customWidth="true" style="0"/>
    <col min="54" max="54" width="43.561"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68.269" bestFit="true" customWidth="true" style="0"/>
    <col min="60" max="60" width="82.408" bestFit="true" customWidth="true" style="0"/>
    <col min="61" max="61" width="47.131" bestFit="true" customWidth="true" style="0"/>
    <col min="62" max="62" width="31.707"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437.607" bestFit="true" customWidth="true" style="0"/>
    <col min="69" max="69" width="24.28" bestFit="true" customWidth="true" style="0"/>
    <col min="70" max="70" width="317.208" bestFit="true" customWidth="true" style="0"/>
    <col min="71" max="71" width="19.138" bestFit="true" customWidth="true" style="0"/>
    <col min="72" max="72" width="292.5"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t="s">
        <v>80</v>
      </c>
      <c r="F2" s="1" t="s">
        <v>81</v>
      </c>
      <c r="G2" s="1" t="s">
        <v>82</v>
      </c>
      <c r="H2" s="1" t="s">
        <v>83</v>
      </c>
      <c r="I2" s="1" t="s">
        <v>84</v>
      </c>
      <c r="J2" s="1">
        <v>9145787239</v>
      </c>
      <c r="K2" s="1" t="s">
        <v>85</v>
      </c>
      <c r="L2" s="1" t="s">
        <v>86</v>
      </c>
      <c r="M2" s="1" t="s">
        <v>87</v>
      </c>
      <c r="N2" s="1" t="s">
        <v>88</v>
      </c>
      <c r="O2" s="1" t="s">
        <v>89</v>
      </c>
      <c r="P2" s="1" t="s">
        <v>90</v>
      </c>
      <c r="Q2" s="1">
        <v>967854004784</v>
      </c>
      <c r="R2" s="1" t="s">
        <v>91</v>
      </c>
      <c r="S2" s="1">
        <v>9970461865</v>
      </c>
      <c r="T2" s="1" t="s">
        <v>92</v>
      </c>
      <c r="U2" s="1" t="s">
        <v>93</v>
      </c>
      <c r="V2" s="1">
        <v>9766711127</v>
      </c>
      <c r="W2" s="1" t="s">
        <v>94</v>
      </c>
      <c r="X2" s="1" t="s">
        <v>95</v>
      </c>
      <c r="Y2" s="1" t="s">
        <v>96</v>
      </c>
      <c r="Z2" s="1" t="s">
        <v>97</v>
      </c>
      <c r="AA2" s="1" t="s">
        <v>95</v>
      </c>
      <c r="AB2" s="1" t="s">
        <v>96</v>
      </c>
      <c r="AC2" s="1" t="s">
        <v>97</v>
      </c>
      <c r="AD2" s="1" t="s">
        <v>98</v>
      </c>
      <c r="AE2" s="1" t="s">
        <v>98</v>
      </c>
      <c r="AF2" s="1" t="s">
        <v>99</v>
      </c>
      <c r="AG2" s="1" t="s">
        <v>100</v>
      </c>
      <c r="AH2" s="1" t="s">
        <v>101</v>
      </c>
      <c r="AI2" s="1" t="s">
        <v>102</v>
      </c>
      <c r="AJ2" s="1">
        <v>92.6</v>
      </c>
      <c r="AK2" s="1"/>
      <c r="AL2" s="1" t="s">
        <v>103</v>
      </c>
      <c r="AM2" s="1" t="s">
        <v>104</v>
      </c>
      <c r="AN2" s="1" t="s">
        <v>105</v>
      </c>
      <c r="AO2" s="1" t="s">
        <v>106</v>
      </c>
      <c r="AP2" s="1" t="s">
        <v>107</v>
      </c>
      <c r="AQ2" s="1">
        <v>92.17</v>
      </c>
      <c r="AR2" s="1"/>
      <c r="AS2" s="1"/>
      <c r="AT2" s="1"/>
      <c r="AU2" s="1"/>
      <c r="AV2" s="1"/>
      <c r="AW2" s="1"/>
      <c r="AX2" s="1"/>
      <c r="AY2" s="1" t="s">
        <v>108</v>
      </c>
      <c r="AZ2" s="1" t="s">
        <v>109</v>
      </c>
      <c r="BA2" s="1" t="s">
        <v>110</v>
      </c>
      <c r="BB2" s="1" t="s">
        <v>111</v>
      </c>
      <c r="BC2" s="1" t="s">
        <v>112</v>
      </c>
      <c r="BD2" s="1" t="s">
        <v>113</v>
      </c>
      <c r="BE2" s="1">
        <v>64.7</v>
      </c>
      <c r="BF2" s="1">
        <v>6.97</v>
      </c>
      <c r="BG2" s="1"/>
      <c r="BH2" s="1"/>
      <c r="BI2" s="1"/>
      <c r="BJ2" s="1"/>
      <c r="BK2" s="1"/>
      <c r="BL2" s="1"/>
      <c r="BM2" s="1"/>
      <c r="BN2" s="1"/>
      <c r="BO2" s="1" t="s">
        <v>114</v>
      </c>
      <c r="BP2" s="1" t="s">
        <v>115</v>
      </c>
      <c r="BQ2" s="1" t="s">
        <v>116</v>
      </c>
      <c r="BR2" s="1" t="s">
        <v>117</v>
      </c>
      <c r="BS2" s="1">
        <v>13</v>
      </c>
      <c r="BT2" s="1"/>
      <c r="BU2" s="1" t="str">
        <f>HYPERLINK("https://nconnect.nicmar.ac.in/storage/profile/6a86e1196b4da.png","Download")</f>
        <v>0</v>
      </c>
      <c r="BV2" s="1" t="s">
        <v>118</v>
      </c>
      <c r="BW2" s="3"/>
      <c r="BX2" s="3"/>
    </row>
    <row r="3" spans="1:76">
      <c r="A3" s="1" t="s">
        <v>76</v>
      </c>
      <c r="B3" s="1" t="s">
        <v>77</v>
      </c>
      <c r="C3" s="1" t="s">
        <v>119</v>
      </c>
      <c r="D3" s="1" t="s">
        <v>120</v>
      </c>
      <c r="E3" s="1"/>
      <c r="F3" s="1" t="s">
        <v>121</v>
      </c>
      <c r="G3" s="1" t="s">
        <v>122</v>
      </c>
      <c r="H3" s="1" t="s">
        <v>123</v>
      </c>
      <c r="I3" s="1" t="s">
        <v>124</v>
      </c>
      <c r="J3" s="1">
        <v>7981731744</v>
      </c>
      <c r="K3" s="1" t="s">
        <v>85</v>
      </c>
      <c r="L3" s="1" t="s">
        <v>125</v>
      </c>
      <c r="M3" s="1" t="s">
        <v>87</v>
      </c>
      <c r="N3" s="1" t="s">
        <v>126</v>
      </c>
      <c r="O3" s="1" t="s">
        <v>127</v>
      </c>
      <c r="P3" s="1" t="s">
        <v>90</v>
      </c>
      <c r="Q3" s="1">
        <v>883255303289</v>
      </c>
      <c r="R3" s="1" t="s">
        <v>128</v>
      </c>
      <c r="S3" s="1">
        <v>7981729797</v>
      </c>
      <c r="T3" s="1" t="s">
        <v>129</v>
      </c>
      <c r="U3" s="1" t="s">
        <v>130</v>
      </c>
      <c r="V3" s="1">
        <v>9492807854</v>
      </c>
      <c r="W3" s="1" t="s">
        <v>131</v>
      </c>
      <c r="X3" s="1" t="s">
        <v>132</v>
      </c>
      <c r="Y3" s="1" t="s">
        <v>133</v>
      </c>
      <c r="Z3" s="1" t="s">
        <v>134</v>
      </c>
      <c r="AA3" s="1" t="s">
        <v>132</v>
      </c>
      <c r="AB3" s="1" t="s">
        <v>133</v>
      </c>
      <c r="AC3" s="1" t="s">
        <v>134</v>
      </c>
      <c r="AD3" s="1" t="s">
        <v>98</v>
      </c>
      <c r="AE3" s="1" t="s">
        <v>98</v>
      </c>
      <c r="AF3" s="1" t="s">
        <v>135</v>
      </c>
      <c r="AG3" s="1" t="s">
        <v>136</v>
      </c>
      <c r="AH3" s="1" t="s">
        <v>137</v>
      </c>
      <c r="AI3" s="1" t="s">
        <v>138</v>
      </c>
      <c r="AJ3" s="1">
        <v>100.0</v>
      </c>
      <c r="AK3" s="1">
        <v>10</v>
      </c>
      <c r="AL3" s="1" t="s">
        <v>139</v>
      </c>
      <c r="AM3" s="1" t="s">
        <v>140</v>
      </c>
      <c r="AN3" s="1" t="s">
        <v>105</v>
      </c>
      <c r="AO3" s="1" t="s">
        <v>141</v>
      </c>
      <c r="AP3" s="1" t="s">
        <v>142</v>
      </c>
      <c r="AQ3" s="1">
        <v>95.6</v>
      </c>
      <c r="AR3" s="1">
        <v>9.82</v>
      </c>
      <c r="AS3" s="1"/>
      <c r="AT3" s="1"/>
      <c r="AU3" s="1"/>
      <c r="AV3" s="1"/>
      <c r="AW3" s="1"/>
      <c r="AX3" s="1"/>
      <c r="AY3" s="1" t="s">
        <v>143</v>
      </c>
      <c r="AZ3" s="1" t="s">
        <v>144</v>
      </c>
      <c r="BA3" s="1" t="s">
        <v>110</v>
      </c>
      <c r="BB3" s="1" t="s">
        <v>111</v>
      </c>
      <c r="BC3" s="1" t="s">
        <v>145</v>
      </c>
      <c r="BD3" s="1" t="s">
        <v>146</v>
      </c>
      <c r="BE3" s="1">
        <v>91.5</v>
      </c>
      <c r="BF3" s="1">
        <v>9.65</v>
      </c>
      <c r="BG3" s="1"/>
      <c r="BH3" s="1"/>
      <c r="BI3" s="1"/>
      <c r="BJ3" s="1"/>
      <c r="BK3" s="1"/>
      <c r="BL3" s="1"/>
      <c r="BM3" s="1"/>
      <c r="BN3" s="1"/>
      <c r="BO3" s="1" t="s">
        <v>147</v>
      </c>
      <c r="BP3" s="1" t="s">
        <v>148</v>
      </c>
      <c r="BQ3" s="1" t="s">
        <v>149</v>
      </c>
      <c r="BR3" s="1" t="s">
        <v>150</v>
      </c>
      <c r="BS3" s="1">
        <v>3</v>
      </c>
      <c r="BT3" s="1" t="s">
        <v>151</v>
      </c>
      <c r="BU3" s="1" t="str">
        <f>HYPERLINK("https://nconnect.nicmar.ac.in/storage/profile/6a841b059dfed.png","Download")</f>
        <v>0</v>
      </c>
      <c r="BV3" s="1" t="s">
        <v>118</v>
      </c>
      <c r="BW3" s="3"/>
      <c r="BX3" s="3"/>
    </row>
    <row r="4" spans="1:76">
      <c r="A4" s="1" t="s">
        <v>76</v>
      </c>
      <c r="B4" s="1" t="s">
        <v>77</v>
      </c>
      <c r="C4" s="1" t="s">
        <v>152</v>
      </c>
      <c r="D4" s="1" t="s">
        <v>153</v>
      </c>
      <c r="E4" s="1" t="s">
        <v>154</v>
      </c>
      <c r="F4" s="1" t="s">
        <v>155</v>
      </c>
      <c r="G4" s="1" t="s">
        <v>156</v>
      </c>
      <c r="H4" s="1" t="s">
        <v>157</v>
      </c>
      <c r="I4" s="1" t="s">
        <v>158</v>
      </c>
      <c r="J4" s="1">
        <v>9019746164</v>
      </c>
      <c r="K4" s="1" t="s">
        <v>85</v>
      </c>
      <c r="L4" s="1" t="s">
        <v>159</v>
      </c>
      <c r="M4" s="1" t="s">
        <v>87</v>
      </c>
      <c r="N4" s="1" t="s">
        <v>160</v>
      </c>
      <c r="O4" s="1" t="s">
        <v>161</v>
      </c>
      <c r="P4" s="1" t="s">
        <v>162</v>
      </c>
      <c r="Q4" s="1">
        <v>514980926943</v>
      </c>
      <c r="R4" s="1" t="s">
        <v>154</v>
      </c>
      <c r="S4" s="1">
        <v>9448082828</v>
      </c>
      <c r="T4" s="1" t="s">
        <v>163</v>
      </c>
      <c r="U4" s="1" t="s">
        <v>164</v>
      </c>
      <c r="V4" s="1">
        <v>9449813828</v>
      </c>
      <c r="W4" s="1" t="s">
        <v>165</v>
      </c>
      <c r="X4" s="1" t="s">
        <v>166</v>
      </c>
      <c r="Y4" s="1" t="s">
        <v>167</v>
      </c>
      <c r="Z4" s="1" t="s">
        <v>168</v>
      </c>
      <c r="AA4" s="1" t="s">
        <v>166</v>
      </c>
      <c r="AB4" s="1" t="s">
        <v>167</v>
      </c>
      <c r="AC4" s="1" t="s">
        <v>168</v>
      </c>
      <c r="AD4" s="1" t="s">
        <v>98</v>
      </c>
      <c r="AE4" s="1" t="s">
        <v>98</v>
      </c>
      <c r="AF4" s="1" t="s">
        <v>169</v>
      </c>
      <c r="AG4" s="1" t="s">
        <v>170</v>
      </c>
      <c r="AH4" s="1" t="s">
        <v>101</v>
      </c>
      <c r="AI4" s="1" t="s">
        <v>171</v>
      </c>
      <c r="AJ4" s="1">
        <v>89.92</v>
      </c>
      <c r="AK4" s="1"/>
      <c r="AL4" s="1" t="s">
        <v>172</v>
      </c>
      <c r="AM4" s="1" t="s">
        <v>173</v>
      </c>
      <c r="AN4" s="1" t="s">
        <v>174</v>
      </c>
      <c r="AO4" s="1" t="s">
        <v>106</v>
      </c>
      <c r="AP4" s="1" t="s">
        <v>175</v>
      </c>
      <c r="AQ4" s="1">
        <v>88.16</v>
      </c>
      <c r="AR4" s="1"/>
      <c r="AS4" s="1"/>
      <c r="AT4" s="1"/>
      <c r="AU4" s="1"/>
      <c r="AV4" s="1"/>
      <c r="AW4" s="1"/>
      <c r="AX4" s="1"/>
      <c r="AY4" s="1" t="s">
        <v>176</v>
      </c>
      <c r="AZ4" s="1" t="s">
        <v>177</v>
      </c>
      <c r="BA4" s="1" t="s">
        <v>178</v>
      </c>
      <c r="BB4" s="1" t="s">
        <v>111</v>
      </c>
      <c r="BC4" s="1" t="s">
        <v>179</v>
      </c>
      <c r="BD4" s="1" t="s">
        <v>180</v>
      </c>
      <c r="BE4" s="1">
        <v>79.6</v>
      </c>
      <c r="BF4" s="1">
        <v>8.71</v>
      </c>
      <c r="BG4" s="1"/>
      <c r="BH4" s="1"/>
      <c r="BI4" s="1"/>
      <c r="BJ4" s="1"/>
      <c r="BK4" s="1"/>
      <c r="BL4" s="1"/>
      <c r="BM4" s="1"/>
      <c r="BN4" s="1"/>
      <c r="BO4" s="1" t="s">
        <v>181</v>
      </c>
      <c r="BP4" s="1" t="s">
        <v>182</v>
      </c>
      <c r="BQ4" s="1" t="s">
        <v>183</v>
      </c>
      <c r="BR4" s="1" t="s">
        <v>184</v>
      </c>
      <c r="BS4" s="1">
        <v>25</v>
      </c>
      <c r="BT4" s="1"/>
      <c r="BU4" s="1" t="str">
        <f>HYPERLINK("https://nconnect.nicmar.ac.in/storage/profile/6a85c58c1348f.png","Download")</f>
        <v>0</v>
      </c>
      <c r="BV4" s="1" t="s">
        <v>118</v>
      </c>
      <c r="BW4" s="3"/>
      <c r="BX4" s="3"/>
    </row>
    <row r="5" spans="1:76">
      <c r="A5" s="1" t="s">
        <v>76</v>
      </c>
      <c r="B5" s="1" t="s">
        <v>77</v>
      </c>
      <c r="C5" s="1" t="s">
        <v>185</v>
      </c>
      <c r="D5" s="1"/>
      <c r="E5" s="1"/>
      <c r="F5" s="1"/>
      <c r="G5" s="1"/>
      <c r="H5" s="1" t="s">
        <v>186</v>
      </c>
      <c r="I5" s="1" t="s">
        <v>186</v>
      </c>
      <c r="J5" s="1"/>
      <c r="K5" s="1"/>
      <c r="L5" s="1"/>
      <c r="M5" s="1"/>
      <c r="N5" s="1"/>
      <c r="O5" s="1"/>
      <c r="P5" s="1"/>
      <c r="Q5" s="1"/>
      <c r="R5" s="1"/>
      <c r="S5" s="1"/>
      <c r="T5" s="1"/>
      <c r="U5" s="1"/>
      <c r="V5" s="1"/>
      <c r="W5" s="1"/>
      <c r="X5" s="1"/>
      <c r="Y5" s="1"/>
      <c r="Z5" s="1"/>
      <c r="AA5" s="1"/>
      <c r="AB5" s="1"/>
      <c r="AC5" s="1"/>
      <c r="AD5" s="1" t="s">
        <v>98</v>
      </c>
      <c r="AE5" s="1" t="s">
        <v>98</v>
      </c>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t="s">
        <v>187</v>
      </c>
      <c r="BV5" s="1" t="s">
        <v>188</v>
      </c>
      <c r="BW5" s="3"/>
      <c r="BX5" s="3"/>
    </row>
    <row r="6" spans="1:76">
      <c r="A6" s="1" t="s">
        <v>76</v>
      </c>
      <c r="B6" s="1" t="s">
        <v>77</v>
      </c>
      <c r="C6" s="1" t="s">
        <v>189</v>
      </c>
      <c r="D6" s="1" t="s">
        <v>190</v>
      </c>
      <c r="E6" s="1" t="s">
        <v>191</v>
      </c>
      <c r="F6" s="1" t="s">
        <v>192</v>
      </c>
      <c r="G6" s="1" t="s">
        <v>193</v>
      </c>
      <c r="H6" s="1" t="s">
        <v>194</v>
      </c>
      <c r="I6" s="1" t="s">
        <v>195</v>
      </c>
      <c r="J6" s="1">
        <v>8855965030</v>
      </c>
      <c r="K6" s="1" t="s">
        <v>196</v>
      </c>
      <c r="L6" s="1" t="s">
        <v>197</v>
      </c>
      <c r="M6" s="1" t="s">
        <v>87</v>
      </c>
      <c r="N6" s="1" t="s">
        <v>198</v>
      </c>
      <c r="O6" s="1" t="s">
        <v>199</v>
      </c>
      <c r="P6" s="1" t="s">
        <v>162</v>
      </c>
      <c r="Q6" s="1">
        <v>448077400806</v>
      </c>
      <c r="R6" s="1" t="s">
        <v>200</v>
      </c>
      <c r="S6" s="1">
        <v>9011582082</v>
      </c>
      <c r="T6" s="1" t="s">
        <v>201</v>
      </c>
      <c r="U6" s="1" t="s">
        <v>202</v>
      </c>
      <c r="V6" s="1">
        <v>8828419538</v>
      </c>
      <c r="W6" s="1" t="s">
        <v>203</v>
      </c>
      <c r="X6" s="1" t="s">
        <v>204</v>
      </c>
      <c r="Y6" s="1" t="s">
        <v>205</v>
      </c>
      <c r="Z6" s="1" t="s">
        <v>97</v>
      </c>
      <c r="AA6" s="1" t="s">
        <v>204</v>
      </c>
      <c r="AB6" s="1" t="s">
        <v>205</v>
      </c>
      <c r="AC6" s="1" t="s">
        <v>97</v>
      </c>
      <c r="AD6" s="1" t="s">
        <v>98</v>
      </c>
      <c r="AE6" s="1" t="s">
        <v>98</v>
      </c>
      <c r="AF6" s="1" t="s">
        <v>206</v>
      </c>
      <c r="AG6" s="1" t="s">
        <v>207</v>
      </c>
      <c r="AH6" s="1" t="s">
        <v>208</v>
      </c>
      <c r="AI6" s="1" t="s">
        <v>209</v>
      </c>
      <c r="AJ6" s="1">
        <v>81.4</v>
      </c>
      <c r="AK6" s="1"/>
      <c r="AL6" s="1"/>
      <c r="AM6" s="1"/>
      <c r="AN6" s="1"/>
      <c r="AO6" s="1"/>
      <c r="AP6" s="1"/>
      <c r="AQ6" s="1"/>
      <c r="AR6" s="1"/>
      <c r="AS6" s="1" t="s">
        <v>111</v>
      </c>
      <c r="AT6" s="1" t="s">
        <v>210</v>
      </c>
      <c r="AU6" s="1" t="s">
        <v>209</v>
      </c>
      <c r="AV6" s="1" t="s">
        <v>211</v>
      </c>
      <c r="AW6" s="1">
        <v>87.79</v>
      </c>
      <c r="AX6" s="1"/>
      <c r="AY6" s="1" t="s">
        <v>212</v>
      </c>
      <c r="AZ6" s="1" t="s">
        <v>213</v>
      </c>
      <c r="BA6" s="1" t="s">
        <v>178</v>
      </c>
      <c r="BB6" s="1" t="s">
        <v>111</v>
      </c>
      <c r="BC6" s="1" t="s">
        <v>145</v>
      </c>
      <c r="BD6" s="1" t="s">
        <v>214</v>
      </c>
      <c r="BE6" s="1">
        <v>68.73</v>
      </c>
      <c r="BF6" s="1">
        <v>7.75</v>
      </c>
      <c r="BG6" s="1"/>
      <c r="BH6" s="1"/>
      <c r="BI6" s="1"/>
      <c r="BJ6" s="1"/>
      <c r="BK6" s="1"/>
      <c r="BL6" s="1"/>
      <c r="BM6" s="1"/>
      <c r="BN6" s="1"/>
      <c r="BO6" s="1" t="s">
        <v>215</v>
      </c>
      <c r="BP6" s="1" t="s">
        <v>216</v>
      </c>
      <c r="BQ6" s="1" t="s">
        <v>217</v>
      </c>
      <c r="BR6" s="1" t="s">
        <v>218</v>
      </c>
      <c r="BS6" s="1">
        <v>63</v>
      </c>
      <c r="BT6" s="1" t="s">
        <v>219</v>
      </c>
      <c r="BU6" s="1" t="str">
        <f>HYPERLINK("https://nconnect.nicmar.ac.in/storage/profile/6a85eb1a64777.png","Download")</f>
        <v>0</v>
      </c>
      <c r="BV6" s="1" t="s">
        <v>118</v>
      </c>
      <c r="BW6" s="3"/>
      <c r="BX6" s="3"/>
    </row>
    <row r="7" spans="1:76">
      <c r="A7" s="1" t="s">
        <v>76</v>
      </c>
      <c r="B7" s="1" t="s">
        <v>77</v>
      </c>
      <c r="C7" s="1" t="s">
        <v>220</v>
      </c>
      <c r="D7" s="1" t="s">
        <v>221</v>
      </c>
      <c r="E7" s="1" t="s">
        <v>222</v>
      </c>
      <c r="F7" s="1" t="s">
        <v>223</v>
      </c>
      <c r="G7" s="1" t="s">
        <v>224</v>
      </c>
      <c r="H7" s="1" t="s">
        <v>225</v>
      </c>
      <c r="I7" s="1" t="s">
        <v>226</v>
      </c>
      <c r="J7" s="1">
        <v>9326184385</v>
      </c>
      <c r="K7" s="1" t="s">
        <v>85</v>
      </c>
      <c r="L7" s="1" t="s">
        <v>227</v>
      </c>
      <c r="M7" s="1" t="s">
        <v>87</v>
      </c>
      <c r="N7" s="1" t="s">
        <v>228</v>
      </c>
      <c r="O7" s="1" t="s">
        <v>229</v>
      </c>
      <c r="P7" s="1" t="s">
        <v>90</v>
      </c>
      <c r="Q7" s="1">
        <v>339982344671</v>
      </c>
      <c r="R7" s="1" t="s">
        <v>230</v>
      </c>
      <c r="S7" s="1">
        <v>9869452822</v>
      </c>
      <c r="T7" s="1" t="s">
        <v>231</v>
      </c>
      <c r="U7" s="1" t="s">
        <v>232</v>
      </c>
      <c r="V7" s="1">
        <v>9869370636</v>
      </c>
      <c r="W7" s="1" t="s">
        <v>233</v>
      </c>
      <c r="X7" s="1" t="s">
        <v>234</v>
      </c>
      <c r="Y7" s="1" t="s">
        <v>235</v>
      </c>
      <c r="Z7" s="1" t="s">
        <v>97</v>
      </c>
      <c r="AA7" s="1" t="s">
        <v>234</v>
      </c>
      <c r="AB7" s="1" t="s">
        <v>235</v>
      </c>
      <c r="AC7" s="1" t="s">
        <v>97</v>
      </c>
      <c r="AD7" s="1" t="s">
        <v>98</v>
      </c>
      <c r="AE7" s="1" t="s">
        <v>98</v>
      </c>
      <c r="AF7" s="1" t="s">
        <v>236</v>
      </c>
      <c r="AG7" s="1" t="s">
        <v>237</v>
      </c>
      <c r="AH7" s="1" t="s">
        <v>141</v>
      </c>
      <c r="AI7" s="1" t="s">
        <v>171</v>
      </c>
      <c r="AJ7" s="1">
        <v>82.8</v>
      </c>
      <c r="AK7" s="1">
        <v>8.28</v>
      </c>
      <c r="AL7" s="1" t="s">
        <v>238</v>
      </c>
      <c r="AM7" s="1" t="s">
        <v>237</v>
      </c>
      <c r="AN7" s="1" t="s">
        <v>105</v>
      </c>
      <c r="AO7" s="1" t="s">
        <v>239</v>
      </c>
      <c r="AP7" s="1" t="s">
        <v>240</v>
      </c>
      <c r="AQ7" s="1">
        <v>86.0</v>
      </c>
      <c r="AR7" s="1">
        <v>9.26</v>
      </c>
      <c r="AS7" s="1"/>
      <c r="AT7" s="1"/>
      <c r="AU7" s="1"/>
      <c r="AV7" s="1"/>
      <c r="AW7" s="1"/>
      <c r="AX7" s="1"/>
      <c r="AY7" s="1" t="s">
        <v>241</v>
      </c>
      <c r="AZ7" s="1" t="s">
        <v>242</v>
      </c>
      <c r="BA7" s="1" t="s">
        <v>110</v>
      </c>
      <c r="BB7" s="1" t="s">
        <v>111</v>
      </c>
      <c r="BC7" s="1" t="s">
        <v>175</v>
      </c>
      <c r="BD7" s="1" t="s">
        <v>243</v>
      </c>
      <c r="BE7" s="1">
        <v>63.2</v>
      </c>
      <c r="BF7" s="1">
        <v>7.07</v>
      </c>
      <c r="BG7" s="1"/>
      <c r="BH7" s="1"/>
      <c r="BI7" s="1"/>
      <c r="BJ7" s="1"/>
      <c r="BK7" s="1"/>
      <c r="BL7" s="1"/>
      <c r="BM7" s="1"/>
      <c r="BN7" s="1"/>
      <c r="BO7" s="1" t="s">
        <v>244</v>
      </c>
      <c r="BP7" s="1"/>
      <c r="BQ7" s="1"/>
      <c r="BR7" s="1" t="s">
        <v>245</v>
      </c>
      <c r="BS7" s="1">
        <v>16</v>
      </c>
      <c r="BT7" s="1"/>
      <c r="BU7" s="1" t="str">
        <f>HYPERLINK("https://nconnect.nicmar.ac.in/storage/profile/6a86f128c6393.png","Download")</f>
        <v>0</v>
      </c>
      <c r="BV7" s="1" t="s">
        <v>118</v>
      </c>
      <c r="BW7" s="3"/>
      <c r="BX7" s="3"/>
    </row>
    <row r="8" spans="1:76">
      <c r="A8" s="1" t="s">
        <v>76</v>
      </c>
      <c r="B8" s="1" t="s">
        <v>77</v>
      </c>
      <c r="C8" s="1" t="s">
        <v>246</v>
      </c>
      <c r="D8" s="1" t="s">
        <v>247</v>
      </c>
      <c r="E8" s="1" t="s">
        <v>248</v>
      </c>
      <c r="F8" s="1" t="s">
        <v>249</v>
      </c>
      <c r="G8" s="1" t="s">
        <v>250</v>
      </c>
      <c r="H8" s="1" t="s">
        <v>251</v>
      </c>
      <c r="I8" s="1" t="s">
        <v>252</v>
      </c>
      <c r="J8" s="1">
        <v>8767219011</v>
      </c>
      <c r="K8" s="1" t="s">
        <v>196</v>
      </c>
      <c r="L8" s="1" t="s">
        <v>253</v>
      </c>
      <c r="M8" s="1" t="s">
        <v>87</v>
      </c>
      <c r="N8" s="1" t="s">
        <v>254</v>
      </c>
      <c r="O8" s="1" t="s">
        <v>255</v>
      </c>
      <c r="P8" s="1" t="s">
        <v>162</v>
      </c>
      <c r="Q8" s="1">
        <v>814754942834</v>
      </c>
      <c r="R8" s="1" t="s">
        <v>248</v>
      </c>
      <c r="S8" s="1">
        <v>9922900442</v>
      </c>
      <c r="T8" s="1" t="s">
        <v>92</v>
      </c>
      <c r="U8" s="1" t="s">
        <v>256</v>
      </c>
      <c r="V8" s="1">
        <v>9011484190</v>
      </c>
      <c r="W8" s="1" t="s">
        <v>257</v>
      </c>
      <c r="X8" s="1" t="s">
        <v>258</v>
      </c>
      <c r="Y8" s="1" t="s">
        <v>259</v>
      </c>
      <c r="Z8" s="1" t="s">
        <v>97</v>
      </c>
      <c r="AA8" s="1" t="s">
        <v>258</v>
      </c>
      <c r="AB8" s="1" t="s">
        <v>259</v>
      </c>
      <c r="AC8" s="1" t="s">
        <v>97</v>
      </c>
      <c r="AD8" s="1" t="s">
        <v>98</v>
      </c>
      <c r="AE8" s="1" t="s">
        <v>98</v>
      </c>
      <c r="AF8" s="1" t="s">
        <v>260</v>
      </c>
      <c r="AG8" s="1" t="s">
        <v>261</v>
      </c>
      <c r="AH8" s="1" t="s">
        <v>141</v>
      </c>
      <c r="AI8" s="1" t="s">
        <v>262</v>
      </c>
      <c r="AJ8" s="1">
        <v>92.6</v>
      </c>
      <c r="AK8" s="1"/>
      <c r="AL8" s="1" t="s">
        <v>260</v>
      </c>
      <c r="AM8" s="1" t="s">
        <v>263</v>
      </c>
      <c r="AN8" s="1" t="s">
        <v>105</v>
      </c>
      <c r="AO8" s="1" t="s">
        <v>239</v>
      </c>
      <c r="AP8" s="1" t="s">
        <v>264</v>
      </c>
      <c r="AQ8" s="1">
        <v>90.17</v>
      </c>
      <c r="AR8" s="1"/>
      <c r="AS8" s="1"/>
      <c r="AT8" s="1"/>
      <c r="AU8" s="1"/>
      <c r="AV8" s="1"/>
      <c r="AW8" s="1"/>
      <c r="AX8" s="1"/>
      <c r="AY8" s="1" t="s">
        <v>212</v>
      </c>
      <c r="AZ8" s="1" t="s">
        <v>265</v>
      </c>
      <c r="BA8" s="1" t="s">
        <v>266</v>
      </c>
      <c r="BB8" s="1" t="s">
        <v>267</v>
      </c>
      <c r="BC8" s="1" t="s">
        <v>107</v>
      </c>
      <c r="BD8" s="1" t="s">
        <v>268</v>
      </c>
      <c r="BE8" s="1">
        <v>70.75</v>
      </c>
      <c r="BF8" s="1">
        <v>7.94</v>
      </c>
      <c r="BG8" s="1"/>
      <c r="BH8" s="1"/>
      <c r="BI8" s="1"/>
      <c r="BJ8" s="1"/>
      <c r="BK8" s="1"/>
      <c r="BL8" s="1"/>
      <c r="BM8" s="1"/>
      <c r="BN8" s="1"/>
      <c r="BO8" s="1" t="s">
        <v>269</v>
      </c>
      <c r="BP8" s="1"/>
      <c r="BQ8" s="1"/>
      <c r="BR8" s="1" t="s">
        <v>270</v>
      </c>
      <c r="BS8" s="1">
        <v>19</v>
      </c>
      <c r="BT8" s="1"/>
      <c r="BU8" s="1" t="str">
        <f>HYPERLINK("https://nconnect.nicmar.ac.in/storage/profile/6a85ecf4b2584.png","Download")</f>
        <v>0</v>
      </c>
      <c r="BV8" s="1" t="s">
        <v>118</v>
      </c>
      <c r="BW8" s="3"/>
      <c r="BX8" s="3"/>
    </row>
    <row r="9" spans="1:76">
      <c r="A9" s="1" t="s">
        <v>76</v>
      </c>
      <c r="B9" s="1" t="s">
        <v>77</v>
      </c>
      <c r="C9" s="1" t="s">
        <v>271</v>
      </c>
      <c r="D9" s="1" t="s">
        <v>272</v>
      </c>
      <c r="E9" s="1"/>
      <c r="F9" s="1" t="s">
        <v>273</v>
      </c>
      <c r="G9" s="1" t="s">
        <v>274</v>
      </c>
      <c r="H9" s="1" t="s">
        <v>275</v>
      </c>
      <c r="I9" s="1" t="s">
        <v>276</v>
      </c>
      <c r="J9" s="1">
        <v>7986599676</v>
      </c>
      <c r="K9" s="1" t="s">
        <v>85</v>
      </c>
      <c r="L9" s="1" t="s">
        <v>277</v>
      </c>
      <c r="M9" s="1" t="s">
        <v>87</v>
      </c>
      <c r="N9" s="1" t="s">
        <v>278</v>
      </c>
      <c r="O9" s="1" t="s">
        <v>279</v>
      </c>
      <c r="P9" s="1" t="s">
        <v>162</v>
      </c>
      <c r="Q9" s="1">
        <v>975207211627</v>
      </c>
      <c r="R9" s="1" t="s">
        <v>280</v>
      </c>
      <c r="S9" s="1">
        <v>8626849149</v>
      </c>
      <c r="T9" s="1" t="s">
        <v>281</v>
      </c>
      <c r="U9" s="1" t="s">
        <v>282</v>
      </c>
      <c r="V9" s="1">
        <v>8968767070</v>
      </c>
      <c r="W9" s="1" t="s">
        <v>283</v>
      </c>
      <c r="X9" s="1" t="s">
        <v>284</v>
      </c>
      <c r="Y9" s="1" t="s">
        <v>285</v>
      </c>
      <c r="Z9" s="1" t="s">
        <v>286</v>
      </c>
      <c r="AA9" s="1" t="s">
        <v>284</v>
      </c>
      <c r="AB9" s="1" t="s">
        <v>285</v>
      </c>
      <c r="AC9" s="1" t="s">
        <v>286</v>
      </c>
      <c r="AD9" s="1" t="s">
        <v>98</v>
      </c>
      <c r="AE9" s="1" t="s">
        <v>98</v>
      </c>
      <c r="AF9" s="1" t="s">
        <v>287</v>
      </c>
      <c r="AG9" s="1" t="s">
        <v>288</v>
      </c>
      <c r="AH9" s="1" t="s">
        <v>137</v>
      </c>
      <c r="AI9" s="1" t="s">
        <v>101</v>
      </c>
      <c r="AJ9" s="1">
        <v>77.3</v>
      </c>
      <c r="AK9" s="1">
        <v>7.34</v>
      </c>
      <c r="AL9" s="1" t="s">
        <v>287</v>
      </c>
      <c r="AM9" s="1" t="s">
        <v>288</v>
      </c>
      <c r="AN9" s="1" t="s">
        <v>105</v>
      </c>
      <c r="AO9" s="1" t="s">
        <v>171</v>
      </c>
      <c r="AP9" s="1" t="s">
        <v>289</v>
      </c>
      <c r="AQ9" s="1">
        <v>80.2</v>
      </c>
      <c r="AR9" s="1">
        <v>7.62</v>
      </c>
      <c r="AS9" s="1"/>
      <c r="AT9" s="1"/>
      <c r="AU9" s="1"/>
      <c r="AV9" s="1"/>
      <c r="AW9" s="1"/>
      <c r="AX9" s="1"/>
      <c r="AY9" s="1" t="s">
        <v>290</v>
      </c>
      <c r="AZ9" s="1" t="s">
        <v>291</v>
      </c>
      <c r="BA9" s="1" t="s">
        <v>110</v>
      </c>
      <c r="BB9" s="1" t="s">
        <v>111</v>
      </c>
      <c r="BC9" s="1" t="s">
        <v>292</v>
      </c>
      <c r="BD9" s="1" t="s">
        <v>113</v>
      </c>
      <c r="BE9" s="1">
        <v>74.48</v>
      </c>
      <c r="BF9" s="1">
        <v>7.84</v>
      </c>
      <c r="BG9" s="1"/>
      <c r="BH9" s="1"/>
      <c r="BI9" s="1"/>
      <c r="BJ9" s="1"/>
      <c r="BK9" s="1"/>
      <c r="BL9" s="1"/>
      <c r="BM9" s="1"/>
      <c r="BN9" s="1"/>
      <c r="BO9" s="1" t="s">
        <v>293</v>
      </c>
      <c r="BP9" s="1"/>
      <c r="BQ9" s="1"/>
      <c r="BR9" s="1"/>
      <c r="BS9" s="1"/>
      <c r="BT9" s="1"/>
      <c r="BU9" s="1" t="str">
        <f>HYPERLINK("https://nconnect.nicmar.ac.in/storage/profile/6aa1310b0c4b7.png","Download")</f>
        <v>0</v>
      </c>
      <c r="BV9" s="1" t="s">
        <v>118</v>
      </c>
      <c r="BW9" s="3"/>
      <c r="BX9" s="3"/>
    </row>
    <row r="10" spans="1:76">
      <c r="A10" s="1" t="s">
        <v>76</v>
      </c>
      <c r="B10" s="1" t="s">
        <v>77</v>
      </c>
      <c r="C10" s="1" t="s">
        <v>294</v>
      </c>
      <c r="D10" s="1" t="s">
        <v>295</v>
      </c>
      <c r="E10" s="1"/>
      <c r="F10" s="1" t="s">
        <v>296</v>
      </c>
      <c r="G10" s="1" t="s">
        <v>297</v>
      </c>
      <c r="H10" s="1" t="s">
        <v>298</v>
      </c>
      <c r="I10" s="1" t="s">
        <v>299</v>
      </c>
      <c r="J10" s="1">
        <v>9556576553</v>
      </c>
      <c r="K10" s="1" t="s">
        <v>85</v>
      </c>
      <c r="L10" s="1" t="s">
        <v>300</v>
      </c>
      <c r="M10" s="1" t="s">
        <v>87</v>
      </c>
      <c r="N10" s="1" t="s">
        <v>301</v>
      </c>
      <c r="O10" s="1" t="s">
        <v>302</v>
      </c>
      <c r="P10" s="1" t="s">
        <v>90</v>
      </c>
      <c r="Q10" s="1">
        <v>668011469465</v>
      </c>
      <c r="R10" s="1" t="s">
        <v>303</v>
      </c>
      <c r="S10" s="1">
        <v>7013103917</v>
      </c>
      <c r="T10" s="1" t="s">
        <v>304</v>
      </c>
      <c r="U10" s="1" t="s">
        <v>305</v>
      </c>
      <c r="V10" s="1">
        <v>6370718809</v>
      </c>
      <c r="W10" s="1" t="s">
        <v>203</v>
      </c>
      <c r="X10" s="1" t="s">
        <v>306</v>
      </c>
      <c r="Y10" s="1" t="s">
        <v>307</v>
      </c>
      <c r="Z10" s="1" t="s">
        <v>308</v>
      </c>
      <c r="AA10" s="1" t="s">
        <v>306</v>
      </c>
      <c r="AB10" s="1" t="s">
        <v>307</v>
      </c>
      <c r="AC10" s="1" t="s">
        <v>308</v>
      </c>
      <c r="AD10" s="1" t="s">
        <v>98</v>
      </c>
      <c r="AE10" s="1" t="s">
        <v>98</v>
      </c>
      <c r="AF10" s="1" t="s">
        <v>309</v>
      </c>
      <c r="AG10" s="1" t="s">
        <v>310</v>
      </c>
      <c r="AH10" s="1" t="s">
        <v>262</v>
      </c>
      <c r="AI10" s="1" t="s">
        <v>311</v>
      </c>
      <c r="AJ10" s="1">
        <v>85.16</v>
      </c>
      <c r="AK10" s="1"/>
      <c r="AL10" s="1" t="s">
        <v>312</v>
      </c>
      <c r="AM10" s="1" t="s">
        <v>313</v>
      </c>
      <c r="AN10" s="1" t="s">
        <v>174</v>
      </c>
      <c r="AO10" s="1" t="s">
        <v>314</v>
      </c>
      <c r="AP10" s="1" t="s">
        <v>315</v>
      </c>
      <c r="AQ10" s="1">
        <v>89.83</v>
      </c>
      <c r="AR10" s="1"/>
      <c r="AS10" s="1"/>
      <c r="AT10" s="1"/>
      <c r="AU10" s="1"/>
      <c r="AV10" s="1"/>
      <c r="AW10" s="1"/>
      <c r="AX10" s="1"/>
      <c r="AY10" s="1" t="s">
        <v>316</v>
      </c>
      <c r="AZ10" s="1" t="s">
        <v>317</v>
      </c>
      <c r="BA10" s="1" t="s">
        <v>110</v>
      </c>
      <c r="BB10" s="1" t="s">
        <v>111</v>
      </c>
      <c r="BC10" s="1" t="s">
        <v>318</v>
      </c>
      <c r="BD10" s="1" t="s">
        <v>319</v>
      </c>
      <c r="BE10" s="1">
        <v>77.9</v>
      </c>
      <c r="BF10" s="1">
        <v>8.29</v>
      </c>
      <c r="BG10" s="1"/>
      <c r="BH10" s="1"/>
      <c r="BI10" s="1"/>
      <c r="BJ10" s="1"/>
      <c r="BK10" s="1"/>
      <c r="BL10" s="1"/>
      <c r="BM10" s="1"/>
      <c r="BN10" s="1"/>
      <c r="BO10" s="1" t="s">
        <v>320</v>
      </c>
      <c r="BP10" s="1"/>
      <c r="BQ10" s="1"/>
      <c r="BR10" s="1" t="s">
        <v>321</v>
      </c>
      <c r="BS10" s="1">
        <v>8</v>
      </c>
      <c r="BT10" s="1" t="s">
        <v>322</v>
      </c>
      <c r="BU10" s="1" t="str">
        <f>HYPERLINK("https://nconnect.nicmar.ac.in/storage/profile/6a85f29e94cd0.png","Download")</f>
        <v>0</v>
      </c>
      <c r="BV10" s="1" t="s">
        <v>118</v>
      </c>
      <c r="BW10" s="3"/>
      <c r="BX10" s="3"/>
    </row>
    <row r="11" spans="1:76">
      <c r="A11" s="1" t="s">
        <v>76</v>
      </c>
      <c r="B11" s="1" t="s">
        <v>77</v>
      </c>
      <c r="C11" s="1" t="s">
        <v>323</v>
      </c>
      <c r="D11" s="1" t="s">
        <v>324</v>
      </c>
      <c r="E11" s="1"/>
      <c r="F11" s="1" t="s">
        <v>325</v>
      </c>
      <c r="G11" s="1" t="s">
        <v>326</v>
      </c>
      <c r="H11" s="1" t="s">
        <v>327</v>
      </c>
      <c r="I11" s="1" t="s">
        <v>328</v>
      </c>
      <c r="J11" s="1">
        <v>9790576760</v>
      </c>
      <c r="K11" s="1" t="s">
        <v>85</v>
      </c>
      <c r="L11" s="1" t="s">
        <v>329</v>
      </c>
      <c r="M11" s="1" t="s">
        <v>87</v>
      </c>
      <c r="N11" s="1" t="s">
        <v>330</v>
      </c>
      <c r="O11" s="1" t="s">
        <v>331</v>
      </c>
      <c r="P11" s="1" t="s">
        <v>90</v>
      </c>
      <c r="Q11" s="1">
        <v>346222041630</v>
      </c>
      <c r="R11" s="1" t="s">
        <v>332</v>
      </c>
      <c r="S11" s="1">
        <v>9443731542</v>
      </c>
      <c r="T11" s="1" t="s">
        <v>333</v>
      </c>
      <c r="U11" s="1" t="s">
        <v>334</v>
      </c>
      <c r="V11" s="1">
        <v>9344331542</v>
      </c>
      <c r="W11" s="1" t="s">
        <v>335</v>
      </c>
      <c r="X11" s="1" t="s">
        <v>336</v>
      </c>
      <c r="Y11" s="1" t="s">
        <v>337</v>
      </c>
      <c r="Z11" s="1" t="s">
        <v>338</v>
      </c>
      <c r="AA11" s="1" t="s">
        <v>336</v>
      </c>
      <c r="AB11" s="1" t="s">
        <v>337</v>
      </c>
      <c r="AC11" s="1" t="s">
        <v>338</v>
      </c>
      <c r="AD11" s="1" t="s">
        <v>98</v>
      </c>
      <c r="AE11" s="1" t="s">
        <v>98</v>
      </c>
      <c r="AF11" s="1" t="s">
        <v>339</v>
      </c>
      <c r="AG11" s="1" t="s">
        <v>340</v>
      </c>
      <c r="AH11" s="1" t="s">
        <v>141</v>
      </c>
      <c r="AI11" s="1" t="s">
        <v>262</v>
      </c>
      <c r="AJ11" s="1">
        <v>84.6</v>
      </c>
      <c r="AK11" s="1"/>
      <c r="AL11" s="1" t="s">
        <v>339</v>
      </c>
      <c r="AM11" s="1" t="s">
        <v>340</v>
      </c>
      <c r="AN11" s="1" t="s">
        <v>174</v>
      </c>
      <c r="AO11" s="1" t="s">
        <v>239</v>
      </c>
      <c r="AP11" s="1" t="s">
        <v>341</v>
      </c>
      <c r="AQ11" s="1">
        <v>89.11</v>
      </c>
      <c r="AR11" s="1"/>
      <c r="AS11" s="1"/>
      <c r="AT11" s="1"/>
      <c r="AU11" s="1"/>
      <c r="AV11" s="1"/>
      <c r="AW11" s="1"/>
      <c r="AX11" s="1"/>
      <c r="AY11" s="1" t="s">
        <v>342</v>
      </c>
      <c r="AZ11" s="1" t="s">
        <v>343</v>
      </c>
      <c r="BA11" s="1" t="s">
        <v>110</v>
      </c>
      <c r="BB11" s="1" t="s">
        <v>111</v>
      </c>
      <c r="BC11" s="1" t="s">
        <v>107</v>
      </c>
      <c r="BD11" s="1" t="s">
        <v>344</v>
      </c>
      <c r="BE11" s="1">
        <v>80.4</v>
      </c>
      <c r="BF11" s="1"/>
      <c r="BG11" s="1"/>
      <c r="BH11" s="1"/>
      <c r="BI11" s="1"/>
      <c r="BJ11" s="1"/>
      <c r="BK11" s="1"/>
      <c r="BL11" s="1"/>
      <c r="BM11" s="1"/>
      <c r="BN11" s="1"/>
      <c r="BO11" s="1" t="s">
        <v>345</v>
      </c>
      <c r="BP11" s="1" t="s">
        <v>346</v>
      </c>
      <c r="BQ11" s="1" t="s">
        <v>347</v>
      </c>
      <c r="BR11" s="1" t="s">
        <v>348</v>
      </c>
      <c r="BS11" s="1">
        <v>3</v>
      </c>
      <c r="BT11" s="1" t="s">
        <v>349</v>
      </c>
      <c r="BU11" s="1" t="str">
        <f>HYPERLINK("https://nconnect.nicmar.ac.in/storage/profile/6a84800ece01e.png","Download")</f>
        <v>0</v>
      </c>
      <c r="BV11" s="1" t="s">
        <v>118</v>
      </c>
      <c r="BW11" s="3"/>
      <c r="BX11" s="3"/>
    </row>
    <row r="12" spans="1:76">
      <c r="A12" s="1" t="s">
        <v>76</v>
      </c>
      <c r="B12" s="1" t="s">
        <v>77</v>
      </c>
      <c r="C12" s="1" t="s">
        <v>350</v>
      </c>
      <c r="D12" s="1" t="s">
        <v>351</v>
      </c>
      <c r="E12" s="1" t="s">
        <v>352</v>
      </c>
      <c r="F12" s="1" t="s">
        <v>353</v>
      </c>
      <c r="G12" s="1" t="s">
        <v>354</v>
      </c>
      <c r="H12" s="1" t="s">
        <v>355</v>
      </c>
      <c r="I12" s="1" t="s">
        <v>356</v>
      </c>
      <c r="J12" s="1">
        <v>8421472848</v>
      </c>
      <c r="K12" s="1" t="s">
        <v>196</v>
      </c>
      <c r="L12" s="1" t="s">
        <v>357</v>
      </c>
      <c r="M12" s="1" t="s">
        <v>87</v>
      </c>
      <c r="N12" s="1" t="s">
        <v>358</v>
      </c>
      <c r="O12" s="1" t="s">
        <v>359</v>
      </c>
      <c r="P12" s="1" t="s">
        <v>360</v>
      </c>
      <c r="Q12" s="1">
        <v>691495783625</v>
      </c>
      <c r="R12" s="1" t="s">
        <v>352</v>
      </c>
      <c r="S12" s="1">
        <v>9921571651</v>
      </c>
      <c r="T12" s="1" t="s">
        <v>361</v>
      </c>
      <c r="U12" s="1" t="s">
        <v>362</v>
      </c>
      <c r="V12" s="1">
        <v>9921460860</v>
      </c>
      <c r="W12" s="1" t="s">
        <v>283</v>
      </c>
      <c r="X12" s="1" t="s">
        <v>363</v>
      </c>
      <c r="Y12" s="1" t="s">
        <v>364</v>
      </c>
      <c r="Z12" s="1" t="s">
        <v>97</v>
      </c>
      <c r="AA12" s="1" t="s">
        <v>363</v>
      </c>
      <c r="AB12" s="1" t="s">
        <v>364</v>
      </c>
      <c r="AC12" s="1" t="s">
        <v>97</v>
      </c>
      <c r="AD12" s="1" t="s">
        <v>98</v>
      </c>
      <c r="AE12" s="1" t="s">
        <v>98</v>
      </c>
      <c r="AF12" s="1" t="s">
        <v>365</v>
      </c>
      <c r="AG12" s="1" t="s">
        <v>366</v>
      </c>
      <c r="AH12" s="1" t="s">
        <v>262</v>
      </c>
      <c r="AI12" s="1" t="s">
        <v>289</v>
      </c>
      <c r="AJ12" s="1">
        <v>95.8</v>
      </c>
      <c r="AK12" s="1"/>
      <c r="AL12" s="1"/>
      <c r="AM12" s="1"/>
      <c r="AN12" s="1"/>
      <c r="AO12" s="1"/>
      <c r="AP12" s="1"/>
      <c r="AQ12" s="1"/>
      <c r="AR12" s="1"/>
      <c r="AS12" s="1" t="s">
        <v>367</v>
      </c>
      <c r="AT12" s="1" t="s">
        <v>368</v>
      </c>
      <c r="AU12" s="1" t="s">
        <v>369</v>
      </c>
      <c r="AV12" s="1" t="s">
        <v>370</v>
      </c>
      <c r="AW12" s="1">
        <v>85.95</v>
      </c>
      <c r="AX12" s="1"/>
      <c r="AY12" s="1" t="s">
        <v>371</v>
      </c>
      <c r="AZ12" s="1" t="s">
        <v>372</v>
      </c>
      <c r="BA12" s="1" t="s">
        <v>178</v>
      </c>
      <c r="BB12" s="1" t="s">
        <v>111</v>
      </c>
      <c r="BC12" s="1" t="s">
        <v>373</v>
      </c>
      <c r="BD12" s="1" t="s">
        <v>374</v>
      </c>
      <c r="BE12" s="1">
        <v>74.2</v>
      </c>
      <c r="BF12" s="1">
        <v>8.17</v>
      </c>
      <c r="BG12" s="1"/>
      <c r="BH12" s="1"/>
      <c r="BI12" s="1"/>
      <c r="BJ12" s="1"/>
      <c r="BK12" s="1"/>
      <c r="BL12" s="1"/>
      <c r="BM12" s="1"/>
      <c r="BN12" s="1"/>
      <c r="BO12" s="1" t="s">
        <v>375</v>
      </c>
      <c r="BP12" s="1"/>
      <c r="BQ12" s="1"/>
      <c r="BR12" s="1" t="s">
        <v>376</v>
      </c>
      <c r="BS12" s="1">
        <v>9</v>
      </c>
      <c r="BT12" s="1"/>
      <c r="BU12" s="1" t="str">
        <f>HYPERLINK("https://nconnect.nicmar.ac.in/storage/profile/6a86fef8724a5.png","Download")</f>
        <v>0</v>
      </c>
      <c r="BV12" s="1" t="s">
        <v>118</v>
      </c>
      <c r="BW12" s="3"/>
      <c r="BX12" s="3"/>
    </row>
    <row r="13" spans="1:76">
      <c r="A13" s="1" t="s">
        <v>76</v>
      </c>
      <c r="B13" s="1" t="s">
        <v>77</v>
      </c>
      <c r="C13" s="1" t="s">
        <v>377</v>
      </c>
      <c r="D13" s="1" t="s">
        <v>378</v>
      </c>
      <c r="E13" s="1"/>
      <c r="F13" s="1" t="s">
        <v>379</v>
      </c>
      <c r="G13" s="1" t="s">
        <v>380</v>
      </c>
      <c r="H13" s="1" t="s">
        <v>381</v>
      </c>
      <c r="I13" s="1" t="s">
        <v>382</v>
      </c>
      <c r="J13" s="1">
        <v>8138952704</v>
      </c>
      <c r="K13" s="1" t="s">
        <v>196</v>
      </c>
      <c r="L13" s="1" t="s">
        <v>383</v>
      </c>
      <c r="M13" s="1" t="s">
        <v>87</v>
      </c>
      <c r="N13" s="1" t="s">
        <v>384</v>
      </c>
      <c r="O13" s="1" t="s">
        <v>385</v>
      </c>
      <c r="P13" s="1" t="s">
        <v>90</v>
      </c>
      <c r="Q13" s="1">
        <v>404982597762</v>
      </c>
      <c r="R13" s="1" t="s">
        <v>386</v>
      </c>
      <c r="S13" s="1">
        <v>9496269061</v>
      </c>
      <c r="T13" s="1" t="s">
        <v>387</v>
      </c>
      <c r="U13" s="1" t="s">
        <v>388</v>
      </c>
      <c r="V13" s="1">
        <v>9496219340</v>
      </c>
      <c r="W13" s="1" t="s">
        <v>389</v>
      </c>
      <c r="X13" s="1" t="s">
        <v>390</v>
      </c>
      <c r="Y13" s="1" t="s">
        <v>391</v>
      </c>
      <c r="Z13" s="1" t="s">
        <v>392</v>
      </c>
      <c r="AA13" s="1" t="s">
        <v>390</v>
      </c>
      <c r="AB13" s="1" t="s">
        <v>391</v>
      </c>
      <c r="AC13" s="1" t="s">
        <v>392</v>
      </c>
      <c r="AD13" s="1" t="s">
        <v>98</v>
      </c>
      <c r="AE13" s="1" t="s">
        <v>98</v>
      </c>
      <c r="AF13" s="1" t="s">
        <v>393</v>
      </c>
      <c r="AG13" s="1" t="s">
        <v>394</v>
      </c>
      <c r="AH13" s="1" t="s">
        <v>106</v>
      </c>
      <c r="AI13" s="1" t="s">
        <v>395</v>
      </c>
      <c r="AJ13" s="1">
        <v>90</v>
      </c>
      <c r="AK13" s="1"/>
      <c r="AL13" s="1" t="s">
        <v>396</v>
      </c>
      <c r="AM13" s="1" t="s">
        <v>397</v>
      </c>
      <c r="AN13" s="1" t="s">
        <v>174</v>
      </c>
      <c r="AO13" s="1" t="s">
        <v>107</v>
      </c>
      <c r="AP13" s="1" t="s">
        <v>398</v>
      </c>
      <c r="AQ13" s="1">
        <v>92.83</v>
      </c>
      <c r="AR13" s="1"/>
      <c r="AS13" s="1"/>
      <c r="AT13" s="1"/>
      <c r="AU13" s="1"/>
      <c r="AV13" s="1"/>
      <c r="AW13" s="1"/>
      <c r="AX13" s="1"/>
      <c r="AY13" s="1" t="s">
        <v>399</v>
      </c>
      <c r="AZ13" s="1" t="s">
        <v>400</v>
      </c>
      <c r="BA13" s="1" t="s">
        <v>110</v>
      </c>
      <c r="BB13" s="1" t="s">
        <v>111</v>
      </c>
      <c r="BC13" s="1" t="s">
        <v>401</v>
      </c>
      <c r="BD13" s="1" t="s">
        <v>268</v>
      </c>
      <c r="BE13" s="1">
        <v>80.4</v>
      </c>
      <c r="BF13" s="1">
        <v>8.04</v>
      </c>
      <c r="BG13" s="1"/>
      <c r="BH13" s="1"/>
      <c r="BI13" s="1"/>
      <c r="BJ13" s="1"/>
      <c r="BK13" s="1"/>
      <c r="BL13" s="1"/>
      <c r="BM13" s="1"/>
      <c r="BN13" s="1"/>
      <c r="BO13" s="1" t="s">
        <v>402</v>
      </c>
      <c r="BP13" s="1"/>
      <c r="BQ13" s="1"/>
      <c r="BR13" s="1" t="s">
        <v>403</v>
      </c>
      <c r="BS13" s="1">
        <v>1</v>
      </c>
      <c r="BT13" s="1"/>
      <c r="BU13" s="1" t="str">
        <f>HYPERLINK("https://nconnect.nicmar.ac.in/storage/profile/6a85fd9071230.png","Download")</f>
        <v>0</v>
      </c>
      <c r="BV13" s="1" t="s">
        <v>118</v>
      </c>
      <c r="BW13" s="3"/>
      <c r="BX13" s="3"/>
    </row>
    <row r="14" spans="1:76">
      <c r="A14" s="1" t="s">
        <v>76</v>
      </c>
      <c r="B14" s="1" t="s">
        <v>77</v>
      </c>
      <c r="C14" s="1" t="s">
        <v>404</v>
      </c>
      <c r="D14" s="1" t="s">
        <v>405</v>
      </c>
      <c r="E14" s="1" t="s">
        <v>406</v>
      </c>
      <c r="F14" s="1" t="s">
        <v>407</v>
      </c>
      <c r="G14" s="1" t="s">
        <v>408</v>
      </c>
      <c r="H14" s="1" t="s">
        <v>409</v>
      </c>
      <c r="I14" s="1" t="s">
        <v>410</v>
      </c>
      <c r="J14" s="1">
        <v>9834912212</v>
      </c>
      <c r="K14" s="1" t="s">
        <v>196</v>
      </c>
      <c r="L14" s="1" t="s">
        <v>411</v>
      </c>
      <c r="M14" s="1" t="s">
        <v>87</v>
      </c>
      <c r="N14" s="1" t="s">
        <v>412</v>
      </c>
      <c r="O14" s="1" t="s">
        <v>413</v>
      </c>
      <c r="P14" s="1" t="s">
        <v>90</v>
      </c>
      <c r="Q14" s="1">
        <v>322730126930</v>
      </c>
      <c r="R14" s="1" t="s">
        <v>414</v>
      </c>
      <c r="S14" s="1">
        <v>9011349017</v>
      </c>
      <c r="T14" s="1" t="s">
        <v>415</v>
      </c>
      <c r="U14" s="1" t="s">
        <v>416</v>
      </c>
      <c r="V14" s="1">
        <v>9604034397</v>
      </c>
      <c r="W14" s="1" t="s">
        <v>131</v>
      </c>
      <c r="X14" s="1" t="s">
        <v>417</v>
      </c>
      <c r="Y14" s="1" t="s">
        <v>418</v>
      </c>
      <c r="Z14" s="1" t="s">
        <v>97</v>
      </c>
      <c r="AA14" s="1" t="s">
        <v>417</v>
      </c>
      <c r="AB14" s="1" t="s">
        <v>418</v>
      </c>
      <c r="AC14" s="1" t="s">
        <v>97</v>
      </c>
      <c r="AD14" s="1" t="s">
        <v>98</v>
      </c>
      <c r="AE14" s="1" t="s">
        <v>98</v>
      </c>
      <c r="AF14" s="1" t="s">
        <v>419</v>
      </c>
      <c r="AG14" s="1" t="s">
        <v>420</v>
      </c>
      <c r="AH14" s="1" t="s">
        <v>208</v>
      </c>
      <c r="AI14" s="1" t="s">
        <v>421</v>
      </c>
      <c r="AJ14" s="1">
        <v>91.4</v>
      </c>
      <c r="AK14" s="1"/>
      <c r="AL14" s="1" t="s">
        <v>422</v>
      </c>
      <c r="AM14" s="1" t="s">
        <v>420</v>
      </c>
      <c r="AN14" s="1" t="s">
        <v>174</v>
      </c>
      <c r="AO14" s="1" t="s">
        <v>141</v>
      </c>
      <c r="AP14" s="1" t="s">
        <v>102</v>
      </c>
      <c r="AQ14" s="1">
        <v>68.92</v>
      </c>
      <c r="AR14" s="1"/>
      <c r="AS14" s="1"/>
      <c r="AT14" s="1"/>
      <c r="AU14" s="1"/>
      <c r="AV14" s="1"/>
      <c r="AW14" s="1"/>
      <c r="AX14" s="1"/>
      <c r="AY14" s="1" t="s">
        <v>423</v>
      </c>
      <c r="AZ14" s="1" t="s">
        <v>424</v>
      </c>
      <c r="BA14" s="1" t="s">
        <v>110</v>
      </c>
      <c r="BB14" s="1" t="s">
        <v>111</v>
      </c>
      <c r="BC14" s="1" t="s">
        <v>425</v>
      </c>
      <c r="BD14" s="1" t="s">
        <v>426</v>
      </c>
      <c r="BE14" s="1">
        <v>75.5</v>
      </c>
      <c r="BF14" s="1">
        <v>8.05</v>
      </c>
      <c r="BG14" s="1"/>
      <c r="BH14" s="1"/>
      <c r="BI14" s="1"/>
      <c r="BJ14" s="1"/>
      <c r="BK14" s="1"/>
      <c r="BL14" s="1"/>
      <c r="BM14" s="1"/>
      <c r="BN14" s="1"/>
      <c r="BO14" s="1" t="s">
        <v>427</v>
      </c>
      <c r="BP14" s="1" t="s">
        <v>428</v>
      </c>
      <c r="BQ14" s="1" t="s">
        <v>429</v>
      </c>
      <c r="BR14" s="1" t="s">
        <v>430</v>
      </c>
      <c r="BS14" s="1">
        <v>37</v>
      </c>
      <c r="BT14" s="1" t="s">
        <v>431</v>
      </c>
      <c r="BU14" s="1" t="str">
        <f>HYPERLINK("https://nconnect.nicmar.ac.in/storage/profile/6ac500899d168.png","Download")</f>
        <v>0</v>
      </c>
      <c r="BV14" s="1" t="s">
        <v>118</v>
      </c>
      <c r="BW14" s="3"/>
      <c r="BX14" s="3"/>
    </row>
    <row r="15" spans="1:76">
      <c r="A15" s="1" t="s">
        <v>76</v>
      </c>
      <c r="B15" s="1" t="s">
        <v>77</v>
      </c>
      <c r="C15" s="1" t="s">
        <v>432</v>
      </c>
      <c r="D15" s="1" t="s">
        <v>433</v>
      </c>
      <c r="E15" s="1"/>
      <c r="F15" s="1" t="s">
        <v>434</v>
      </c>
      <c r="G15" s="1" t="s">
        <v>435</v>
      </c>
      <c r="H15" s="1" t="s">
        <v>436</v>
      </c>
      <c r="I15" s="1" t="s">
        <v>437</v>
      </c>
      <c r="J15" s="1">
        <v>8105107095</v>
      </c>
      <c r="K15" s="1" t="s">
        <v>85</v>
      </c>
      <c r="L15" s="1" t="s">
        <v>438</v>
      </c>
      <c r="M15" s="1" t="s">
        <v>87</v>
      </c>
      <c r="N15" s="1" t="s">
        <v>439</v>
      </c>
      <c r="O15" s="1" t="s">
        <v>440</v>
      </c>
      <c r="P15" s="1" t="s">
        <v>162</v>
      </c>
      <c r="Q15" s="1">
        <v>684308732916</v>
      </c>
      <c r="R15" s="1" t="s">
        <v>441</v>
      </c>
      <c r="S15" s="1">
        <v>7338330766</v>
      </c>
      <c r="T15" s="1" t="s">
        <v>442</v>
      </c>
      <c r="U15" s="1" t="s">
        <v>443</v>
      </c>
      <c r="V15" s="1">
        <v>9108443755</v>
      </c>
      <c r="W15" s="1" t="s">
        <v>444</v>
      </c>
      <c r="X15" s="1" t="s">
        <v>445</v>
      </c>
      <c r="Y15" s="1" t="s">
        <v>446</v>
      </c>
      <c r="Z15" s="1" t="s">
        <v>168</v>
      </c>
      <c r="AA15" s="1" t="s">
        <v>445</v>
      </c>
      <c r="AB15" s="1" t="s">
        <v>446</v>
      </c>
      <c r="AC15" s="1" t="s">
        <v>168</v>
      </c>
      <c r="AD15" s="1" t="s">
        <v>98</v>
      </c>
      <c r="AE15" s="1" t="s">
        <v>98</v>
      </c>
      <c r="AF15" s="1" t="s">
        <v>447</v>
      </c>
      <c r="AG15" s="1" t="s">
        <v>448</v>
      </c>
      <c r="AH15" s="1" t="s">
        <v>141</v>
      </c>
      <c r="AI15" s="1" t="s">
        <v>102</v>
      </c>
      <c r="AJ15" s="1">
        <v>68.8</v>
      </c>
      <c r="AK15" s="1"/>
      <c r="AL15" s="1" t="s">
        <v>449</v>
      </c>
      <c r="AM15" s="1" t="s">
        <v>450</v>
      </c>
      <c r="AN15" s="1" t="s">
        <v>105</v>
      </c>
      <c r="AO15" s="1" t="s">
        <v>239</v>
      </c>
      <c r="AP15" s="1" t="s">
        <v>175</v>
      </c>
      <c r="AQ15" s="1">
        <v>71.5</v>
      </c>
      <c r="AR15" s="1"/>
      <c r="AS15" s="1"/>
      <c r="AT15" s="1"/>
      <c r="AU15" s="1"/>
      <c r="AV15" s="1"/>
      <c r="AW15" s="1"/>
      <c r="AX15" s="1"/>
      <c r="AY15" s="1" t="s">
        <v>451</v>
      </c>
      <c r="AZ15" s="1" t="s">
        <v>452</v>
      </c>
      <c r="BA15" s="1" t="s">
        <v>266</v>
      </c>
      <c r="BB15" s="1" t="s">
        <v>453</v>
      </c>
      <c r="BC15" s="1" t="s">
        <v>179</v>
      </c>
      <c r="BD15" s="1" t="s">
        <v>374</v>
      </c>
      <c r="BE15" s="1">
        <v>80.5</v>
      </c>
      <c r="BF15" s="1">
        <v>8.05</v>
      </c>
      <c r="BG15" s="1"/>
      <c r="BH15" s="1"/>
      <c r="BI15" s="1"/>
      <c r="BJ15" s="1"/>
      <c r="BK15" s="1"/>
      <c r="BL15" s="1"/>
      <c r="BM15" s="1"/>
      <c r="BN15" s="1"/>
      <c r="BO15" s="1" t="s">
        <v>454</v>
      </c>
      <c r="BP15" s="1"/>
      <c r="BQ15" s="1"/>
      <c r="BR15" s="1" t="s">
        <v>455</v>
      </c>
      <c r="BS15" s="1">
        <v>18</v>
      </c>
      <c r="BT15" s="1" t="s">
        <v>456</v>
      </c>
      <c r="BU15" s="1" t="str">
        <f>HYPERLINK("https://nconnect.nicmar.ac.in/storage/profile/6aa12e1c183c0.png","Download")</f>
        <v>0</v>
      </c>
      <c r="BV15" s="1" t="s">
        <v>118</v>
      </c>
      <c r="BW15" s="3"/>
      <c r="BX15" s="3"/>
    </row>
    <row r="16" spans="1:76">
      <c r="A16" s="1" t="s">
        <v>76</v>
      </c>
      <c r="B16" s="1" t="s">
        <v>77</v>
      </c>
      <c r="C16" s="1" t="s">
        <v>457</v>
      </c>
      <c r="D16" s="1" t="s">
        <v>458</v>
      </c>
      <c r="E16" s="1" t="s">
        <v>459</v>
      </c>
      <c r="F16" s="1" t="s">
        <v>460</v>
      </c>
      <c r="G16" s="1" t="s">
        <v>461</v>
      </c>
      <c r="H16" s="1" t="s">
        <v>462</v>
      </c>
      <c r="I16" s="1" t="s">
        <v>463</v>
      </c>
      <c r="J16" s="1">
        <v>8149805404</v>
      </c>
      <c r="K16" s="1" t="s">
        <v>85</v>
      </c>
      <c r="L16" s="1" t="s">
        <v>464</v>
      </c>
      <c r="M16" s="1" t="s">
        <v>87</v>
      </c>
      <c r="N16" s="1" t="s">
        <v>465</v>
      </c>
      <c r="O16" s="1" t="s">
        <v>466</v>
      </c>
      <c r="P16" s="1" t="s">
        <v>162</v>
      </c>
      <c r="Q16" s="1">
        <v>947841682838</v>
      </c>
      <c r="R16" s="1" t="s">
        <v>467</v>
      </c>
      <c r="S16" s="1">
        <v>9226469299</v>
      </c>
      <c r="T16" s="1" t="s">
        <v>468</v>
      </c>
      <c r="U16" s="1" t="s">
        <v>469</v>
      </c>
      <c r="V16" s="1">
        <v>9028792889</v>
      </c>
      <c r="W16" s="1" t="s">
        <v>470</v>
      </c>
      <c r="X16" s="1" t="s">
        <v>471</v>
      </c>
      <c r="Y16" s="1" t="s">
        <v>472</v>
      </c>
      <c r="Z16" s="1" t="s">
        <v>97</v>
      </c>
      <c r="AA16" s="1" t="s">
        <v>473</v>
      </c>
      <c r="AB16" s="1" t="s">
        <v>205</v>
      </c>
      <c r="AC16" s="1" t="s">
        <v>97</v>
      </c>
      <c r="AD16" s="1" t="s">
        <v>98</v>
      </c>
      <c r="AE16" s="1" t="s">
        <v>98</v>
      </c>
      <c r="AF16" s="1" t="s">
        <v>474</v>
      </c>
      <c r="AG16" s="1" t="s">
        <v>475</v>
      </c>
      <c r="AH16" s="1" t="s">
        <v>476</v>
      </c>
      <c r="AI16" s="1" t="s">
        <v>477</v>
      </c>
      <c r="AJ16" s="1">
        <v>83.4</v>
      </c>
      <c r="AK16" s="1"/>
      <c r="AL16" s="1" t="s">
        <v>478</v>
      </c>
      <c r="AM16" s="1" t="s">
        <v>475</v>
      </c>
      <c r="AN16" s="1" t="s">
        <v>105</v>
      </c>
      <c r="AO16" s="1" t="s">
        <v>479</v>
      </c>
      <c r="AP16" s="1" t="s">
        <v>480</v>
      </c>
      <c r="AQ16" s="1">
        <v>66</v>
      </c>
      <c r="AR16" s="1"/>
      <c r="AS16" s="1" t="s">
        <v>481</v>
      </c>
      <c r="AT16" s="1" t="s">
        <v>482</v>
      </c>
      <c r="AU16" s="1" t="s">
        <v>209</v>
      </c>
      <c r="AV16" s="1" t="s">
        <v>211</v>
      </c>
      <c r="AW16" s="1">
        <v>84.88</v>
      </c>
      <c r="AX16" s="1"/>
      <c r="AY16" s="1" t="s">
        <v>371</v>
      </c>
      <c r="AZ16" s="1" t="s">
        <v>483</v>
      </c>
      <c r="BA16" s="1" t="s">
        <v>178</v>
      </c>
      <c r="BB16" s="1" t="s">
        <v>111</v>
      </c>
      <c r="BC16" s="1" t="s">
        <v>369</v>
      </c>
      <c r="BD16" s="1" t="s">
        <v>484</v>
      </c>
      <c r="BE16" s="1">
        <v>76.4</v>
      </c>
      <c r="BF16" s="1">
        <v>8.45</v>
      </c>
      <c r="BG16" s="1"/>
      <c r="BH16" s="1"/>
      <c r="BI16" s="1"/>
      <c r="BJ16" s="1"/>
      <c r="BK16" s="1"/>
      <c r="BL16" s="1"/>
      <c r="BM16" s="1"/>
      <c r="BN16" s="1"/>
      <c r="BO16" s="1" t="s">
        <v>485</v>
      </c>
      <c r="BP16" s="1" t="s">
        <v>486</v>
      </c>
      <c r="BQ16" s="1" t="s">
        <v>487</v>
      </c>
      <c r="BR16" s="1" t="s">
        <v>488</v>
      </c>
      <c r="BS16" s="1">
        <v>12</v>
      </c>
      <c r="BT16" s="1" t="s">
        <v>489</v>
      </c>
      <c r="BU16" s="1" t="str">
        <f>HYPERLINK("https://nconnect.nicmar.ac.in/storage/profile/6a870c35f37de.png","Download")</f>
        <v>0</v>
      </c>
      <c r="BV16" s="1" t="s">
        <v>118</v>
      </c>
      <c r="BW16" s="3"/>
      <c r="BX16" s="3"/>
    </row>
    <row r="17" spans="1:76">
      <c r="A17" s="1" t="s">
        <v>76</v>
      </c>
      <c r="B17" s="1" t="s">
        <v>77</v>
      </c>
      <c r="C17" s="1" t="s">
        <v>490</v>
      </c>
      <c r="D17" s="1" t="s">
        <v>491</v>
      </c>
      <c r="E17" s="1" t="s">
        <v>492</v>
      </c>
      <c r="F17" s="1" t="s">
        <v>493</v>
      </c>
      <c r="G17" s="1" t="s">
        <v>494</v>
      </c>
      <c r="H17" s="1" t="s">
        <v>495</v>
      </c>
      <c r="I17" s="1" t="s">
        <v>496</v>
      </c>
      <c r="J17" s="1">
        <v>9029256454</v>
      </c>
      <c r="K17" s="1" t="s">
        <v>85</v>
      </c>
      <c r="L17" s="1" t="s">
        <v>497</v>
      </c>
      <c r="M17" s="1" t="s">
        <v>87</v>
      </c>
      <c r="N17" s="1" t="s">
        <v>498</v>
      </c>
      <c r="O17" s="1" t="s">
        <v>499</v>
      </c>
      <c r="P17" s="1" t="s">
        <v>90</v>
      </c>
      <c r="Q17" s="1">
        <v>428809291548</v>
      </c>
      <c r="R17" s="1" t="s">
        <v>500</v>
      </c>
      <c r="S17" s="1">
        <v>9819246805</v>
      </c>
      <c r="T17" s="1" t="s">
        <v>501</v>
      </c>
      <c r="U17" s="1" t="s">
        <v>502</v>
      </c>
      <c r="V17" s="1">
        <v>9833359459</v>
      </c>
      <c r="W17" s="1" t="s">
        <v>203</v>
      </c>
      <c r="X17" s="1" t="s">
        <v>503</v>
      </c>
      <c r="Y17" s="1" t="s">
        <v>418</v>
      </c>
      <c r="Z17" s="1" t="s">
        <v>97</v>
      </c>
      <c r="AA17" s="1" t="s">
        <v>503</v>
      </c>
      <c r="AB17" s="1" t="s">
        <v>418</v>
      </c>
      <c r="AC17" s="1" t="s">
        <v>97</v>
      </c>
      <c r="AD17" s="1" t="s">
        <v>98</v>
      </c>
      <c r="AE17" s="1" t="s">
        <v>98</v>
      </c>
      <c r="AF17" s="1" t="s">
        <v>504</v>
      </c>
      <c r="AG17" s="1" t="s">
        <v>475</v>
      </c>
      <c r="AH17" s="1" t="s">
        <v>421</v>
      </c>
      <c r="AI17" s="1" t="s">
        <v>141</v>
      </c>
      <c r="AJ17" s="1">
        <v>92</v>
      </c>
      <c r="AK17" s="1"/>
      <c r="AL17" s="1" t="s">
        <v>505</v>
      </c>
      <c r="AM17" s="1" t="s">
        <v>506</v>
      </c>
      <c r="AN17" s="1" t="s">
        <v>105</v>
      </c>
      <c r="AO17" s="1" t="s">
        <v>106</v>
      </c>
      <c r="AP17" s="1" t="s">
        <v>239</v>
      </c>
      <c r="AQ17" s="1">
        <v>77.54</v>
      </c>
      <c r="AR17" s="1"/>
      <c r="AS17" s="1"/>
      <c r="AT17" s="1"/>
      <c r="AU17" s="1"/>
      <c r="AV17" s="1"/>
      <c r="AW17" s="1"/>
      <c r="AX17" s="1"/>
      <c r="AY17" s="1" t="s">
        <v>507</v>
      </c>
      <c r="AZ17" s="1" t="s">
        <v>368</v>
      </c>
      <c r="BA17" s="1" t="s">
        <v>110</v>
      </c>
      <c r="BB17" s="1" t="s">
        <v>111</v>
      </c>
      <c r="BC17" s="1" t="s">
        <v>239</v>
      </c>
      <c r="BD17" s="1" t="s">
        <v>146</v>
      </c>
      <c r="BE17" s="1">
        <v>69</v>
      </c>
      <c r="BF17" s="1">
        <v>7.65</v>
      </c>
      <c r="BG17" s="1"/>
      <c r="BH17" s="1"/>
      <c r="BI17" s="1"/>
      <c r="BJ17" s="1"/>
      <c r="BK17" s="1"/>
      <c r="BL17" s="1"/>
      <c r="BM17" s="1"/>
      <c r="BN17" s="1"/>
      <c r="BO17" s="1" t="s">
        <v>508</v>
      </c>
      <c r="BP17" s="1" t="s">
        <v>509</v>
      </c>
      <c r="BQ17" s="1" t="s">
        <v>510</v>
      </c>
      <c r="BR17" s="1" t="s">
        <v>511</v>
      </c>
      <c r="BS17" s="1">
        <v>2</v>
      </c>
      <c r="BT17" s="1"/>
      <c r="BU17" s="1" t="str">
        <f>HYPERLINK("https://nconnect.nicmar.ac.in/storage/profile/6a87f9d8a3496.png","Download")</f>
        <v>0</v>
      </c>
      <c r="BV17" s="1" t="s">
        <v>118</v>
      </c>
      <c r="BW17" s="3"/>
      <c r="BX17" s="3"/>
    </row>
    <row r="18" spans="1:76">
      <c r="A18" s="1" t="s">
        <v>76</v>
      </c>
      <c r="B18" s="1" t="s">
        <v>77</v>
      </c>
      <c r="C18" s="1" t="s">
        <v>512</v>
      </c>
      <c r="D18" s="1" t="s">
        <v>513</v>
      </c>
      <c r="E18" s="1"/>
      <c r="F18" s="1" t="s">
        <v>514</v>
      </c>
      <c r="G18" s="1" t="s">
        <v>515</v>
      </c>
      <c r="H18" s="1" t="s">
        <v>516</v>
      </c>
      <c r="I18" s="1" t="s">
        <v>517</v>
      </c>
      <c r="J18" s="1">
        <v>6302213825</v>
      </c>
      <c r="K18" s="1" t="s">
        <v>85</v>
      </c>
      <c r="L18" s="1" t="s">
        <v>518</v>
      </c>
      <c r="M18" s="1" t="s">
        <v>87</v>
      </c>
      <c r="N18" s="1" t="s">
        <v>519</v>
      </c>
      <c r="O18" s="1" t="s">
        <v>520</v>
      </c>
      <c r="P18" s="1" t="s">
        <v>90</v>
      </c>
      <c r="Q18" s="1">
        <v>509291507287</v>
      </c>
      <c r="R18" s="1" t="s">
        <v>521</v>
      </c>
      <c r="S18" s="1">
        <v>9110568953</v>
      </c>
      <c r="T18" s="1" t="s">
        <v>522</v>
      </c>
      <c r="U18" s="1" t="s">
        <v>523</v>
      </c>
      <c r="V18" s="1">
        <v>7569347321</v>
      </c>
      <c r="W18" s="1" t="s">
        <v>131</v>
      </c>
      <c r="X18" s="1" t="s">
        <v>524</v>
      </c>
      <c r="Y18" s="1" t="s">
        <v>525</v>
      </c>
      <c r="Z18" s="1" t="s">
        <v>134</v>
      </c>
      <c r="AA18" s="1" t="s">
        <v>526</v>
      </c>
      <c r="AB18" s="1" t="s">
        <v>525</v>
      </c>
      <c r="AC18" s="1" t="s">
        <v>134</v>
      </c>
      <c r="AD18" s="1" t="s">
        <v>98</v>
      </c>
      <c r="AE18" s="1" t="s">
        <v>98</v>
      </c>
      <c r="AF18" s="1" t="s">
        <v>527</v>
      </c>
      <c r="AG18" s="1" t="s">
        <v>528</v>
      </c>
      <c r="AH18" s="1" t="s">
        <v>529</v>
      </c>
      <c r="AI18" s="1" t="s">
        <v>530</v>
      </c>
      <c r="AJ18" s="1">
        <v>97</v>
      </c>
      <c r="AK18" s="1">
        <v>9.7</v>
      </c>
      <c r="AL18" s="1"/>
      <c r="AM18" s="1"/>
      <c r="AN18" s="1"/>
      <c r="AO18" s="1"/>
      <c r="AP18" s="1"/>
      <c r="AQ18" s="1"/>
      <c r="AR18" s="1"/>
      <c r="AS18" s="1" t="s">
        <v>111</v>
      </c>
      <c r="AT18" s="1" t="s">
        <v>531</v>
      </c>
      <c r="AU18" s="1" t="s">
        <v>138</v>
      </c>
      <c r="AV18" s="1" t="s">
        <v>532</v>
      </c>
      <c r="AW18" s="1">
        <v>88.75</v>
      </c>
      <c r="AX18" s="1"/>
      <c r="AY18" s="1" t="s">
        <v>533</v>
      </c>
      <c r="AZ18" s="1" t="s">
        <v>534</v>
      </c>
      <c r="BA18" s="1" t="s">
        <v>110</v>
      </c>
      <c r="BB18" s="1" t="s">
        <v>111</v>
      </c>
      <c r="BC18" s="1" t="s">
        <v>535</v>
      </c>
      <c r="BD18" s="1" t="s">
        <v>536</v>
      </c>
      <c r="BE18" s="1">
        <v>84</v>
      </c>
      <c r="BF18" s="1">
        <v>8.4</v>
      </c>
      <c r="BG18" s="1"/>
      <c r="BH18" s="1"/>
      <c r="BI18" s="1"/>
      <c r="BJ18" s="1"/>
      <c r="BK18" s="1"/>
      <c r="BL18" s="1"/>
      <c r="BM18" s="1"/>
      <c r="BN18" s="1"/>
      <c r="BO18" s="1" t="s">
        <v>537</v>
      </c>
      <c r="BP18" s="1"/>
      <c r="BQ18" s="1"/>
      <c r="BR18" s="1" t="s">
        <v>538</v>
      </c>
      <c r="BS18" s="1">
        <v>23</v>
      </c>
      <c r="BT18" s="1" t="s">
        <v>539</v>
      </c>
      <c r="BU18" s="1" t="str">
        <f>HYPERLINK("https://nconnect.nicmar.ac.in/storage/profile/6aa6164f9f253.png","Download")</f>
        <v>0</v>
      </c>
      <c r="BV18" s="1" t="s">
        <v>118</v>
      </c>
      <c r="BW18" s="3"/>
      <c r="BX18" s="3"/>
    </row>
    <row r="19" spans="1:76">
      <c r="A19" s="1" t="s">
        <v>76</v>
      </c>
      <c r="B19" s="1" t="s">
        <v>77</v>
      </c>
      <c r="C19" s="1" t="s">
        <v>540</v>
      </c>
      <c r="D19" s="1" t="s">
        <v>541</v>
      </c>
      <c r="E19" s="1"/>
      <c r="F19" s="1" t="s">
        <v>542</v>
      </c>
      <c r="G19" s="1" t="s">
        <v>543</v>
      </c>
      <c r="H19" s="1" t="s">
        <v>544</v>
      </c>
      <c r="I19" s="1" t="s">
        <v>545</v>
      </c>
      <c r="J19" s="1">
        <v>6385698553</v>
      </c>
      <c r="K19" s="1" t="s">
        <v>85</v>
      </c>
      <c r="L19" s="1" t="s">
        <v>546</v>
      </c>
      <c r="M19" s="1" t="s">
        <v>87</v>
      </c>
      <c r="N19" s="1" t="s">
        <v>547</v>
      </c>
      <c r="O19" s="1" t="s">
        <v>548</v>
      </c>
      <c r="P19" s="1" t="s">
        <v>162</v>
      </c>
      <c r="Q19" s="1">
        <v>886001740701</v>
      </c>
      <c r="R19" s="1" t="s">
        <v>549</v>
      </c>
      <c r="S19" s="1">
        <v>8870156441</v>
      </c>
      <c r="T19" s="1" t="s">
        <v>468</v>
      </c>
      <c r="U19" s="1" t="s">
        <v>550</v>
      </c>
      <c r="V19" s="1">
        <v>9790027685</v>
      </c>
      <c r="W19" s="1" t="s">
        <v>551</v>
      </c>
      <c r="X19" s="1" t="s">
        <v>552</v>
      </c>
      <c r="Y19" s="1" t="s">
        <v>553</v>
      </c>
      <c r="Z19" s="1" t="s">
        <v>338</v>
      </c>
      <c r="AA19" s="1" t="s">
        <v>552</v>
      </c>
      <c r="AB19" s="1" t="s">
        <v>553</v>
      </c>
      <c r="AC19" s="1" t="s">
        <v>338</v>
      </c>
      <c r="AD19" s="1" t="s">
        <v>98</v>
      </c>
      <c r="AE19" s="1" t="s">
        <v>98</v>
      </c>
      <c r="AF19" s="1" t="s">
        <v>554</v>
      </c>
      <c r="AG19" s="1" t="s">
        <v>555</v>
      </c>
      <c r="AH19" s="1" t="s">
        <v>141</v>
      </c>
      <c r="AI19" s="1" t="s">
        <v>262</v>
      </c>
      <c r="AJ19" s="1">
        <v>95.8</v>
      </c>
      <c r="AK19" s="1"/>
      <c r="AL19" s="1" t="s">
        <v>556</v>
      </c>
      <c r="AM19" s="1" t="s">
        <v>557</v>
      </c>
      <c r="AN19" s="1" t="s">
        <v>174</v>
      </c>
      <c r="AO19" s="1" t="s">
        <v>239</v>
      </c>
      <c r="AP19" s="1" t="s">
        <v>341</v>
      </c>
      <c r="AQ19" s="1">
        <v>92.35</v>
      </c>
      <c r="AR19" s="1"/>
      <c r="AS19" s="1"/>
      <c r="AT19" s="1"/>
      <c r="AU19" s="1"/>
      <c r="AV19" s="1"/>
      <c r="AW19" s="1"/>
      <c r="AX19" s="1"/>
      <c r="AY19" s="1" t="s">
        <v>558</v>
      </c>
      <c r="AZ19" s="1" t="s">
        <v>559</v>
      </c>
      <c r="BA19" s="1" t="s">
        <v>178</v>
      </c>
      <c r="BB19" s="1" t="s">
        <v>111</v>
      </c>
      <c r="BC19" s="1" t="s">
        <v>401</v>
      </c>
      <c r="BD19" s="1" t="s">
        <v>268</v>
      </c>
      <c r="BE19" s="1">
        <v>78.0</v>
      </c>
      <c r="BF19" s="1">
        <v>7.8</v>
      </c>
      <c r="BG19" s="1"/>
      <c r="BH19" s="1"/>
      <c r="BI19" s="1"/>
      <c r="BJ19" s="1"/>
      <c r="BK19" s="1"/>
      <c r="BL19" s="1"/>
      <c r="BM19" s="1"/>
      <c r="BN19" s="1"/>
      <c r="BO19" s="1" t="s">
        <v>560</v>
      </c>
      <c r="BP19" s="1"/>
      <c r="BQ19" s="1"/>
      <c r="BR19" s="1" t="s">
        <v>561</v>
      </c>
      <c r="BS19" s="1">
        <v>4</v>
      </c>
      <c r="BT19" s="1"/>
      <c r="BU19" s="1" t="str">
        <f>HYPERLINK("https://nconnect.nicmar.ac.in/storage/profile/6a8487287dfe9.png","Download")</f>
        <v>0</v>
      </c>
      <c r="BV19" s="1" t="s">
        <v>118</v>
      </c>
      <c r="BW19" s="3"/>
      <c r="BX19" s="3"/>
    </row>
    <row r="20" spans="1:76">
      <c r="A20" s="1" t="s">
        <v>76</v>
      </c>
      <c r="B20" s="1" t="s">
        <v>77</v>
      </c>
      <c r="C20" s="1" t="s">
        <v>562</v>
      </c>
      <c r="D20" s="1" t="s">
        <v>563</v>
      </c>
      <c r="E20" s="1" t="s">
        <v>564</v>
      </c>
      <c r="F20" s="1" t="s">
        <v>565</v>
      </c>
      <c r="G20" s="1" t="s">
        <v>566</v>
      </c>
      <c r="H20" s="1" t="s">
        <v>567</v>
      </c>
      <c r="I20" s="1" t="s">
        <v>568</v>
      </c>
      <c r="J20" s="1">
        <v>7434849272</v>
      </c>
      <c r="K20" s="1" t="s">
        <v>85</v>
      </c>
      <c r="L20" s="1" t="s">
        <v>569</v>
      </c>
      <c r="M20" s="1" t="s">
        <v>87</v>
      </c>
      <c r="N20" s="1" t="s">
        <v>570</v>
      </c>
      <c r="O20" s="1" t="s">
        <v>571</v>
      </c>
      <c r="P20" s="1" t="s">
        <v>162</v>
      </c>
      <c r="Q20" s="1">
        <v>568772941384</v>
      </c>
      <c r="R20" s="1" t="s">
        <v>572</v>
      </c>
      <c r="S20" s="1">
        <v>8511790749</v>
      </c>
      <c r="T20" s="1" t="s">
        <v>573</v>
      </c>
      <c r="U20" s="1" t="s">
        <v>574</v>
      </c>
      <c r="V20" s="1">
        <v>9408183405</v>
      </c>
      <c r="W20" s="1" t="s">
        <v>131</v>
      </c>
      <c r="X20" s="1" t="s">
        <v>575</v>
      </c>
      <c r="Y20" s="1" t="s">
        <v>576</v>
      </c>
      <c r="Z20" s="1" t="s">
        <v>577</v>
      </c>
      <c r="AA20" s="1" t="s">
        <v>575</v>
      </c>
      <c r="AB20" s="1" t="s">
        <v>576</v>
      </c>
      <c r="AC20" s="1" t="s">
        <v>577</v>
      </c>
      <c r="AD20" s="1" t="s">
        <v>98</v>
      </c>
      <c r="AE20" s="1" t="s">
        <v>98</v>
      </c>
      <c r="AF20" s="1" t="s">
        <v>578</v>
      </c>
      <c r="AG20" s="1" t="s">
        <v>579</v>
      </c>
      <c r="AH20" s="1" t="s">
        <v>530</v>
      </c>
      <c r="AI20" s="1" t="s">
        <v>262</v>
      </c>
      <c r="AJ20" s="1">
        <v>89.17</v>
      </c>
      <c r="AK20" s="1"/>
      <c r="AL20" s="1" t="s">
        <v>580</v>
      </c>
      <c r="AM20" s="1" t="s">
        <v>579</v>
      </c>
      <c r="AN20" s="1" t="s">
        <v>105</v>
      </c>
      <c r="AO20" s="1" t="s">
        <v>395</v>
      </c>
      <c r="AP20" s="1" t="s">
        <v>341</v>
      </c>
      <c r="AQ20" s="1">
        <v>84.77</v>
      </c>
      <c r="AR20" s="1"/>
      <c r="AS20" s="1"/>
      <c r="AT20" s="1"/>
      <c r="AU20" s="1"/>
      <c r="AV20" s="1"/>
      <c r="AW20" s="1"/>
      <c r="AX20" s="1"/>
      <c r="AY20" s="1" t="s">
        <v>581</v>
      </c>
      <c r="AZ20" s="1" t="s">
        <v>579</v>
      </c>
      <c r="BA20" s="1" t="s">
        <v>266</v>
      </c>
      <c r="BB20" s="1" t="s">
        <v>267</v>
      </c>
      <c r="BC20" s="1" t="s">
        <v>175</v>
      </c>
      <c r="BD20" s="1" t="s">
        <v>374</v>
      </c>
      <c r="BE20" s="1">
        <v>63.98</v>
      </c>
      <c r="BF20" s="1">
        <v>7.12</v>
      </c>
      <c r="BG20" s="1"/>
      <c r="BH20" s="1"/>
      <c r="BI20" s="1"/>
      <c r="BJ20" s="1"/>
      <c r="BK20" s="1"/>
      <c r="BL20" s="1"/>
      <c r="BM20" s="1"/>
      <c r="BN20" s="1"/>
      <c r="BO20" s="1" t="s">
        <v>582</v>
      </c>
      <c r="BP20" s="1"/>
      <c r="BQ20" s="1"/>
      <c r="BR20" s="1" t="s">
        <v>583</v>
      </c>
      <c r="BS20" s="1">
        <v>20</v>
      </c>
      <c r="BT20" s="1" t="s">
        <v>584</v>
      </c>
      <c r="BU20" s="1" t="str">
        <f>HYPERLINK("https://nconnect.nicmar.ac.in/storage/profile/6aac027068179.png","Download")</f>
        <v>0</v>
      </c>
      <c r="BV20" s="1" t="s">
        <v>118</v>
      </c>
      <c r="BW20" s="3"/>
      <c r="BX20" s="3"/>
    </row>
    <row r="21" spans="1:76">
      <c r="A21" s="1" t="s">
        <v>76</v>
      </c>
      <c r="B21" s="1" t="s">
        <v>77</v>
      </c>
      <c r="C21" s="1" t="s">
        <v>585</v>
      </c>
      <c r="D21" s="1" t="s">
        <v>586</v>
      </c>
      <c r="E21" s="1"/>
      <c r="F21" s="1" t="s">
        <v>587</v>
      </c>
      <c r="G21" s="1" t="s">
        <v>588</v>
      </c>
      <c r="H21" s="1" t="s">
        <v>589</v>
      </c>
      <c r="I21" s="1" t="s">
        <v>590</v>
      </c>
      <c r="J21" s="1">
        <v>9801173407</v>
      </c>
      <c r="K21" s="1" t="s">
        <v>85</v>
      </c>
      <c r="L21" s="1" t="s">
        <v>591</v>
      </c>
      <c r="M21" s="1" t="s">
        <v>87</v>
      </c>
      <c r="N21" s="1" t="s">
        <v>592</v>
      </c>
      <c r="O21" s="1" t="s">
        <v>593</v>
      </c>
      <c r="P21" s="1" t="s">
        <v>162</v>
      </c>
      <c r="Q21" s="1">
        <v>635296259821</v>
      </c>
      <c r="R21" s="1" t="s">
        <v>594</v>
      </c>
      <c r="S21" s="1">
        <v>9431173671</v>
      </c>
      <c r="T21" s="1" t="s">
        <v>595</v>
      </c>
      <c r="U21" s="1" t="s">
        <v>596</v>
      </c>
      <c r="V21" s="1">
        <v>7979925374</v>
      </c>
      <c r="W21" s="1" t="s">
        <v>597</v>
      </c>
      <c r="X21" s="1" t="s">
        <v>598</v>
      </c>
      <c r="Y21" s="1" t="s">
        <v>599</v>
      </c>
      <c r="Z21" s="1" t="s">
        <v>600</v>
      </c>
      <c r="AA21" s="1" t="s">
        <v>598</v>
      </c>
      <c r="AB21" s="1" t="s">
        <v>599</v>
      </c>
      <c r="AC21" s="1" t="s">
        <v>600</v>
      </c>
      <c r="AD21" s="1" t="s">
        <v>98</v>
      </c>
      <c r="AE21" s="1" t="s">
        <v>98</v>
      </c>
      <c r="AF21" s="1" t="s">
        <v>601</v>
      </c>
      <c r="AG21" s="1" t="s">
        <v>602</v>
      </c>
      <c r="AH21" s="1" t="s">
        <v>137</v>
      </c>
      <c r="AI21" s="1" t="s">
        <v>530</v>
      </c>
      <c r="AJ21" s="1">
        <v>82.4</v>
      </c>
      <c r="AK21" s="1"/>
      <c r="AL21" s="1" t="s">
        <v>601</v>
      </c>
      <c r="AM21" s="1" t="s">
        <v>602</v>
      </c>
      <c r="AN21" s="1" t="s">
        <v>105</v>
      </c>
      <c r="AO21" s="1" t="s">
        <v>138</v>
      </c>
      <c r="AP21" s="1" t="s">
        <v>395</v>
      </c>
      <c r="AQ21" s="1">
        <v>68.6</v>
      </c>
      <c r="AR21" s="1"/>
      <c r="AS21" s="1"/>
      <c r="AT21" s="1"/>
      <c r="AU21" s="1"/>
      <c r="AV21" s="1"/>
      <c r="AW21" s="1"/>
      <c r="AX21" s="1"/>
      <c r="AY21" s="1" t="s">
        <v>603</v>
      </c>
      <c r="AZ21" s="1" t="s">
        <v>604</v>
      </c>
      <c r="BA21" s="1" t="s">
        <v>110</v>
      </c>
      <c r="BB21" s="1" t="s">
        <v>111</v>
      </c>
      <c r="BC21" s="1" t="s">
        <v>605</v>
      </c>
      <c r="BD21" s="1" t="s">
        <v>606</v>
      </c>
      <c r="BE21" s="1">
        <v>73.4</v>
      </c>
      <c r="BF21" s="1">
        <v>7.34</v>
      </c>
      <c r="BG21" s="1"/>
      <c r="BH21" s="1"/>
      <c r="BI21" s="1"/>
      <c r="BJ21" s="1"/>
      <c r="BK21" s="1"/>
      <c r="BL21" s="1"/>
      <c r="BM21" s="1"/>
      <c r="BN21" s="1"/>
      <c r="BO21" s="1" t="s">
        <v>607</v>
      </c>
      <c r="BP21" s="1"/>
      <c r="BQ21" s="1"/>
      <c r="BR21" s="1" t="s">
        <v>608</v>
      </c>
      <c r="BS21" s="1">
        <v>23</v>
      </c>
      <c r="BT21" s="1"/>
      <c r="BU21" s="1" t="str">
        <f>HYPERLINK("https://nconnect.nicmar.ac.in/storage/profile/6a8739848e9f9.png","Download")</f>
        <v>0</v>
      </c>
      <c r="BV21" s="1" t="s">
        <v>118</v>
      </c>
      <c r="BW21" s="3"/>
      <c r="BX21" s="3"/>
    </row>
    <row r="22" spans="1:76">
      <c r="A22" s="1" t="s">
        <v>76</v>
      </c>
      <c r="B22" s="1" t="s">
        <v>77</v>
      </c>
      <c r="C22" s="1" t="s">
        <v>609</v>
      </c>
      <c r="D22" s="1" t="s">
        <v>610</v>
      </c>
      <c r="E22" s="1"/>
      <c r="F22" s="1" t="s">
        <v>611</v>
      </c>
      <c r="G22" s="1" t="s">
        <v>612</v>
      </c>
      <c r="H22" s="1" t="s">
        <v>613</v>
      </c>
      <c r="I22" s="1" t="s">
        <v>614</v>
      </c>
      <c r="J22" s="1">
        <v>9043933256</v>
      </c>
      <c r="K22" s="1" t="s">
        <v>196</v>
      </c>
      <c r="L22" s="1" t="s">
        <v>615</v>
      </c>
      <c r="M22" s="1" t="s">
        <v>87</v>
      </c>
      <c r="N22" s="1" t="s">
        <v>616</v>
      </c>
      <c r="O22" s="1" t="s">
        <v>617</v>
      </c>
      <c r="P22" s="1" t="s">
        <v>162</v>
      </c>
      <c r="Q22" s="1">
        <v>844672006939</v>
      </c>
      <c r="R22" s="1" t="s">
        <v>618</v>
      </c>
      <c r="S22" s="1">
        <v>9840048082</v>
      </c>
      <c r="T22" s="1" t="s">
        <v>619</v>
      </c>
      <c r="U22" s="1" t="s">
        <v>620</v>
      </c>
      <c r="V22" s="1">
        <v>9840887848</v>
      </c>
      <c r="W22" s="1" t="s">
        <v>470</v>
      </c>
      <c r="X22" s="1" t="s">
        <v>621</v>
      </c>
      <c r="Y22" s="1" t="s">
        <v>622</v>
      </c>
      <c r="Z22" s="1" t="s">
        <v>338</v>
      </c>
      <c r="AA22" s="1" t="s">
        <v>623</v>
      </c>
      <c r="AB22" s="1" t="s">
        <v>622</v>
      </c>
      <c r="AC22" s="1" t="s">
        <v>338</v>
      </c>
      <c r="AD22" s="1" t="s">
        <v>98</v>
      </c>
      <c r="AE22" s="1" t="s">
        <v>98</v>
      </c>
      <c r="AF22" s="1" t="s">
        <v>624</v>
      </c>
      <c r="AG22" s="1" t="s">
        <v>625</v>
      </c>
      <c r="AH22" s="1" t="s">
        <v>106</v>
      </c>
      <c r="AI22" s="1" t="s">
        <v>142</v>
      </c>
      <c r="AJ22" s="1">
        <v>94.4</v>
      </c>
      <c r="AK22" s="1"/>
      <c r="AL22" s="1" t="s">
        <v>624</v>
      </c>
      <c r="AM22" s="1" t="s">
        <v>625</v>
      </c>
      <c r="AN22" s="1" t="s">
        <v>174</v>
      </c>
      <c r="AO22" s="1" t="s">
        <v>107</v>
      </c>
      <c r="AP22" s="1" t="s">
        <v>626</v>
      </c>
      <c r="AQ22" s="1">
        <v>95.0</v>
      </c>
      <c r="AR22" s="1"/>
      <c r="AS22" s="1"/>
      <c r="AT22" s="1"/>
      <c r="AU22" s="1"/>
      <c r="AV22" s="1"/>
      <c r="AW22" s="1"/>
      <c r="AX22" s="1"/>
      <c r="AY22" s="1" t="s">
        <v>558</v>
      </c>
      <c r="AZ22" s="1" t="s">
        <v>627</v>
      </c>
      <c r="BA22" s="1" t="s">
        <v>178</v>
      </c>
      <c r="BB22" s="1" t="s">
        <v>111</v>
      </c>
      <c r="BC22" s="1" t="s">
        <v>628</v>
      </c>
      <c r="BD22" s="1" t="s">
        <v>268</v>
      </c>
      <c r="BE22" s="1">
        <v>85.1</v>
      </c>
      <c r="BF22" s="1">
        <v>8.51</v>
      </c>
      <c r="BG22" s="1"/>
      <c r="BH22" s="1"/>
      <c r="BI22" s="1"/>
      <c r="BJ22" s="1"/>
      <c r="BK22" s="1"/>
      <c r="BL22" s="1"/>
      <c r="BM22" s="1"/>
      <c r="BN22" s="1"/>
      <c r="BO22" s="1" t="s">
        <v>629</v>
      </c>
      <c r="BP22" s="1"/>
      <c r="BQ22" s="1"/>
      <c r="BR22" s="1" t="s">
        <v>630</v>
      </c>
      <c r="BS22" s="1">
        <v>9</v>
      </c>
      <c r="BT22" s="1" t="s">
        <v>631</v>
      </c>
      <c r="BU22" s="1" t="str">
        <f>HYPERLINK("https://nconnect.nicmar.ac.in/storage/profile/6a869c126f7bf.png","Download")</f>
        <v>0</v>
      </c>
      <c r="BV22" s="1" t="s">
        <v>118</v>
      </c>
      <c r="BW22" s="3"/>
      <c r="BX22" s="3"/>
    </row>
    <row r="23" spans="1:76">
      <c r="A23" s="1" t="s">
        <v>76</v>
      </c>
      <c r="B23" s="1" t="s">
        <v>77</v>
      </c>
      <c r="C23" s="1" t="s">
        <v>632</v>
      </c>
      <c r="D23" s="1" t="s">
        <v>633</v>
      </c>
      <c r="E23" s="1" t="s">
        <v>634</v>
      </c>
      <c r="F23" s="1" t="s">
        <v>635</v>
      </c>
      <c r="G23" s="1" t="s">
        <v>636</v>
      </c>
      <c r="H23" s="1" t="s">
        <v>637</v>
      </c>
      <c r="I23" s="1" t="s">
        <v>638</v>
      </c>
      <c r="J23" s="1">
        <v>9730638892</v>
      </c>
      <c r="K23" s="1" t="s">
        <v>85</v>
      </c>
      <c r="L23" s="1" t="s">
        <v>639</v>
      </c>
      <c r="M23" s="1" t="s">
        <v>87</v>
      </c>
      <c r="N23" s="1" t="s">
        <v>640</v>
      </c>
      <c r="O23" s="1" t="s">
        <v>641</v>
      </c>
      <c r="P23" s="1" t="s">
        <v>162</v>
      </c>
      <c r="Q23" s="1" t="s">
        <v>642</v>
      </c>
      <c r="R23" s="1" t="s">
        <v>643</v>
      </c>
      <c r="S23" s="1">
        <v>8879486508</v>
      </c>
      <c r="T23" s="1" t="s">
        <v>644</v>
      </c>
      <c r="U23" s="1" t="s">
        <v>645</v>
      </c>
      <c r="V23" s="1">
        <v>8767833803</v>
      </c>
      <c r="W23" s="1" t="s">
        <v>283</v>
      </c>
      <c r="X23" s="1" t="s">
        <v>646</v>
      </c>
      <c r="Y23" s="1" t="s">
        <v>647</v>
      </c>
      <c r="Z23" s="1" t="s">
        <v>97</v>
      </c>
      <c r="AA23" s="1" t="s">
        <v>646</v>
      </c>
      <c r="AB23" s="1" t="s">
        <v>647</v>
      </c>
      <c r="AC23" s="1" t="s">
        <v>97</v>
      </c>
      <c r="AD23" s="1" t="s">
        <v>98</v>
      </c>
      <c r="AE23" s="1" t="s">
        <v>98</v>
      </c>
      <c r="AF23" s="1" t="s">
        <v>648</v>
      </c>
      <c r="AG23" s="1" t="s">
        <v>366</v>
      </c>
      <c r="AH23" s="1" t="s">
        <v>477</v>
      </c>
      <c r="AI23" s="1" t="s">
        <v>208</v>
      </c>
      <c r="AJ23" s="1">
        <v>79.8</v>
      </c>
      <c r="AK23" s="1"/>
      <c r="AL23" s="1"/>
      <c r="AM23" s="1"/>
      <c r="AN23" s="1"/>
      <c r="AO23" s="1"/>
      <c r="AP23" s="1"/>
      <c r="AQ23" s="1"/>
      <c r="AR23" s="1"/>
      <c r="AS23" s="1" t="s">
        <v>649</v>
      </c>
      <c r="AT23" s="1" t="s">
        <v>650</v>
      </c>
      <c r="AU23" s="1" t="s">
        <v>651</v>
      </c>
      <c r="AV23" s="1" t="s">
        <v>106</v>
      </c>
      <c r="AW23" s="1">
        <v>67.15</v>
      </c>
      <c r="AX23" s="1">
        <v>7.07</v>
      </c>
      <c r="AY23" s="1" t="s">
        <v>652</v>
      </c>
      <c r="AZ23" s="1" t="s">
        <v>653</v>
      </c>
      <c r="BA23" s="1" t="s">
        <v>178</v>
      </c>
      <c r="BB23" s="1" t="s">
        <v>111</v>
      </c>
      <c r="BC23" s="1" t="s">
        <v>654</v>
      </c>
      <c r="BD23" s="1" t="s">
        <v>655</v>
      </c>
      <c r="BE23" s="1">
        <v>69.32</v>
      </c>
      <c r="BF23" s="1">
        <v>7.8</v>
      </c>
      <c r="BG23" s="1"/>
      <c r="BH23" s="1"/>
      <c r="BI23" s="1"/>
      <c r="BJ23" s="1"/>
      <c r="BK23" s="1"/>
      <c r="BL23" s="1"/>
      <c r="BM23" s="1"/>
      <c r="BN23" s="1"/>
      <c r="BO23" s="1" t="s">
        <v>656</v>
      </c>
      <c r="BP23" s="1" t="s">
        <v>657</v>
      </c>
      <c r="BQ23" s="1" t="s">
        <v>658</v>
      </c>
      <c r="BR23" s="1"/>
      <c r="BS23" s="1"/>
      <c r="BT23" s="1"/>
      <c r="BU23" s="1" t="str">
        <f>HYPERLINK("https://nconnect.nicmar.ac.in/storage/profile/6a85ef50000b1.png","Download")</f>
        <v>0</v>
      </c>
      <c r="BV23" s="1" t="s">
        <v>118</v>
      </c>
      <c r="BW23" s="3"/>
      <c r="BX23" s="3"/>
    </row>
    <row r="24" spans="1:76">
      <c r="A24" s="1" t="s">
        <v>76</v>
      </c>
      <c r="B24" s="1" t="s">
        <v>77</v>
      </c>
      <c r="C24" s="1" t="s">
        <v>659</v>
      </c>
      <c r="D24" s="1" t="s">
        <v>660</v>
      </c>
      <c r="E24" s="1" t="s">
        <v>661</v>
      </c>
      <c r="F24" s="1" t="s">
        <v>662</v>
      </c>
      <c r="G24" s="1" t="s">
        <v>663</v>
      </c>
      <c r="H24" s="1" t="s">
        <v>664</v>
      </c>
      <c r="I24" s="1" t="s">
        <v>665</v>
      </c>
      <c r="J24" s="1">
        <v>7356551522</v>
      </c>
      <c r="K24" s="1" t="s">
        <v>85</v>
      </c>
      <c r="L24" s="1" t="s">
        <v>666</v>
      </c>
      <c r="M24" s="1" t="s">
        <v>87</v>
      </c>
      <c r="N24" s="1" t="s">
        <v>667</v>
      </c>
      <c r="O24" s="1" t="s">
        <v>668</v>
      </c>
      <c r="P24" s="1" t="s">
        <v>669</v>
      </c>
      <c r="Q24" s="1">
        <v>395326401344</v>
      </c>
      <c r="R24" s="1" t="s">
        <v>670</v>
      </c>
      <c r="S24" s="1">
        <v>9388470085</v>
      </c>
      <c r="T24" s="1" t="s">
        <v>671</v>
      </c>
      <c r="U24" s="1" t="s">
        <v>672</v>
      </c>
      <c r="V24" s="1">
        <v>9349377004</v>
      </c>
      <c r="W24" s="1" t="s">
        <v>283</v>
      </c>
      <c r="X24" s="1" t="s">
        <v>673</v>
      </c>
      <c r="Y24" s="1" t="s">
        <v>622</v>
      </c>
      <c r="Z24" s="1" t="s">
        <v>338</v>
      </c>
      <c r="AA24" s="1" t="s">
        <v>674</v>
      </c>
      <c r="AB24" s="1" t="s">
        <v>675</v>
      </c>
      <c r="AC24" s="1" t="s">
        <v>392</v>
      </c>
      <c r="AD24" s="1" t="s">
        <v>98</v>
      </c>
      <c r="AE24" s="1" t="s">
        <v>98</v>
      </c>
      <c r="AF24" s="1" t="s">
        <v>676</v>
      </c>
      <c r="AG24" s="1" t="s">
        <v>677</v>
      </c>
      <c r="AH24" s="1" t="s">
        <v>101</v>
      </c>
      <c r="AI24" s="1" t="s">
        <v>102</v>
      </c>
      <c r="AJ24" s="1">
        <v>82.4</v>
      </c>
      <c r="AK24" s="1">
        <v>8.67</v>
      </c>
      <c r="AL24" s="1" t="s">
        <v>676</v>
      </c>
      <c r="AM24" s="1" t="s">
        <v>677</v>
      </c>
      <c r="AN24" s="1" t="s">
        <v>678</v>
      </c>
      <c r="AO24" s="1" t="s">
        <v>239</v>
      </c>
      <c r="AP24" s="1" t="s">
        <v>175</v>
      </c>
      <c r="AQ24" s="1">
        <v>82.8</v>
      </c>
      <c r="AR24" s="1"/>
      <c r="AS24" s="1"/>
      <c r="AT24" s="1"/>
      <c r="AU24" s="1"/>
      <c r="AV24" s="1"/>
      <c r="AW24" s="1"/>
      <c r="AX24" s="1"/>
      <c r="AY24" s="1" t="s">
        <v>679</v>
      </c>
      <c r="AZ24" s="1" t="s">
        <v>680</v>
      </c>
      <c r="BA24" s="1" t="s">
        <v>110</v>
      </c>
      <c r="BB24" s="1" t="s">
        <v>111</v>
      </c>
      <c r="BC24" s="1" t="s">
        <v>535</v>
      </c>
      <c r="BD24" s="1" t="s">
        <v>344</v>
      </c>
      <c r="BE24" s="1">
        <v>70.31</v>
      </c>
      <c r="BF24" s="1">
        <v>7.2</v>
      </c>
      <c r="BG24" s="1"/>
      <c r="BH24" s="1"/>
      <c r="BI24" s="1"/>
      <c r="BJ24" s="1"/>
      <c r="BK24" s="1"/>
      <c r="BL24" s="1"/>
      <c r="BM24" s="1"/>
      <c r="BN24" s="1"/>
      <c r="BO24" s="1" t="s">
        <v>681</v>
      </c>
      <c r="BP24" s="1"/>
      <c r="BQ24" s="1"/>
      <c r="BR24" s="1"/>
      <c r="BS24" s="1"/>
      <c r="BT24" s="1" t="s">
        <v>682</v>
      </c>
      <c r="BU24" s="1" t="str">
        <f>HYPERLINK("https://nconnect.nicmar.ac.in/storage/profile/6a86f4139ec70.png","Download")</f>
        <v>0</v>
      </c>
      <c r="BV24" s="1" t="s">
        <v>118</v>
      </c>
      <c r="BW24" s="3"/>
      <c r="BX24" s="3"/>
    </row>
    <row r="25" spans="1:76">
      <c r="A25" s="1" t="s">
        <v>76</v>
      </c>
      <c r="B25" s="1" t="s">
        <v>77</v>
      </c>
      <c r="C25" s="1" t="s">
        <v>683</v>
      </c>
      <c r="D25" s="1" t="s">
        <v>684</v>
      </c>
      <c r="E25" s="1"/>
      <c r="F25" s="1" t="s">
        <v>685</v>
      </c>
      <c r="G25" s="1" t="s">
        <v>686</v>
      </c>
      <c r="H25" s="1" t="s">
        <v>687</v>
      </c>
      <c r="I25" s="1" t="s">
        <v>688</v>
      </c>
      <c r="J25" s="1">
        <v>8791582968</v>
      </c>
      <c r="K25" s="1" t="s">
        <v>196</v>
      </c>
      <c r="L25" s="1" t="s">
        <v>689</v>
      </c>
      <c r="M25" s="1" t="s">
        <v>87</v>
      </c>
      <c r="N25" s="1" t="s">
        <v>690</v>
      </c>
      <c r="O25" s="1" t="s">
        <v>691</v>
      </c>
      <c r="P25" s="1" t="s">
        <v>162</v>
      </c>
      <c r="Q25" s="1">
        <v>505710366880</v>
      </c>
      <c r="R25" s="1" t="s">
        <v>692</v>
      </c>
      <c r="S25" s="1">
        <v>8791896889</v>
      </c>
      <c r="T25" s="1" t="s">
        <v>693</v>
      </c>
      <c r="U25" s="1" t="s">
        <v>694</v>
      </c>
      <c r="V25" s="1">
        <v>8791896889</v>
      </c>
      <c r="W25" s="1" t="s">
        <v>501</v>
      </c>
      <c r="X25" s="1" t="s">
        <v>695</v>
      </c>
      <c r="Y25" s="1" t="s">
        <v>696</v>
      </c>
      <c r="Z25" s="1" t="s">
        <v>697</v>
      </c>
      <c r="AA25" s="1" t="s">
        <v>695</v>
      </c>
      <c r="AB25" s="1" t="s">
        <v>696</v>
      </c>
      <c r="AC25" s="1" t="s">
        <v>697</v>
      </c>
      <c r="AD25" s="1" t="s">
        <v>98</v>
      </c>
      <c r="AE25" s="1" t="s">
        <v>98</v>
      </c>
      <c r="AF25" s="1" t="s">
        <v>698</v>
      </c>
      <c r="AG25" s="1" t="s">
        <v>699</v>
      </c>
      <c r="AH25" s="1" t="s">
        <v>137</v>
      </c>
      <c r="AI25" s="1" t="s">
        <v>101</v>
      </c>
      <c r="AJ25" s="1">
        <v>62.5</v>
      </c>
      <c r="AK25" s="1">
        <v>6.47</v>
      </c>
      <c r="AL25" s="1"/>
      <c r="AM25" s="1"/>
      <c r="AN25" s="1"/>
      <c r="AO25" s="1"/>
      <c r="AP25" s="1"/>
      <c r="AQ25" s="1"/>
      <c r="AR25" s="1"/>
      <c r="AS25" s="1" t="s">
        <v>700</v>
      </c>
      <c r="AT25" s="1" t="s">
        <v>701</v>
      </c>
      <c r="AU25" s="1" t="s">
        <v>211</v>
      </c>
      <c r="AV25" s="1" t="s">
        <v>484</v>
      </c>
      <c r="AW25" s="1">
        <v>84.0</v>
      </c>
      <c r="AX25" s="1">
        <v>8.67</v>
      </c>
      <c r="AY25" s="1" t="s">
        <v>702</v>
      </c>
      <c r="AZ25" s="1" t="s">
        <v>703</v>
      </c>
      <c r="BA25" s="1" t="s">
        <v>110</v>
      </c>
      <c r="BB25" s="1" t="s">
        <v>111</v>
      </c>
      <c r="BC25" s="1" t="s">
        <v>426</v>
      </c>
      <c r="BD25" s="1" t="s">
        <v>374</v>
      </c>
      <c r="BE25" s="1">
        <v>74.97</v>
      </c>
      <c r="BF25" s="1">
        <v>8.0</v>
      </c>
      <c r="BG25" s="1"/>
      <c r="BH25" s="1"/>
      <c r="BI25" s="1"/>
      <c r="BJ25" s="1"/>
      <c r="BK25" s="1"/>
      <c r="BL25" s="1"/>
      <c r="BM25" s="1"/>
      <c r="BN25" s="1"/>
      <c r="BO25" s="1" t="s">
        <v>704</v>
      </c>
      <c r="BP25" s="1"/>
      <c r="BQ25" s="1"/>
      <c r="BR25" s="1"/>
      <c r="BS25" s="1"/>
      <c r="BT25" s="1"/>
      <c r="BU25" s="1" t="str">
        <f>HYPERLINK("https://nconnect.nicmar.ac.in/storage/profile/6a85b99931158.png","Download")</f>
        <v>0</v>
      </c>
      <c r="BV25" s="1" t="s">
        <v>118</v>
      </c>
      <c r="BW25" s="3"/>
      <c r="BX25" s="3"/>
    </row>
    <row r="26" spans="1:76">
      <c r="A26" s="1" t="s">
        <v>76</v>
      </c>
      <c r="B26" s="1" t="s">
        <v>77</v>
      </c>
      <c r="C26" s="1" t="s">
        <v>705</v>
      </c>
      <c r="D26" s="1" t="s">
        <v>706</v>
      </c>
      <c r="E26" s="1"/>
      <c r="F26" s="1" t="s">
        <v>707</v>
      </c>
      <c r="G26" s="1" t="s">
        <v>708</v>
      </c>
      <c r="H26" s="1" t="s">
        <v>709</v>
      </c>
      <c r="I26" s="1" t="s">
        <v>710</v>
      </c>
      <c r="J26" s="1">
        <v>7337735034</v>
      </c>
      <c r="K26" s="1" t="s">
        <v>196</v>
      </c>
      <c r="L26" s="1" t="s">
        <v>711</v>
      </c>
      <c r="M26" s="1" t="s">
        <v>87</v>
      </c>
      <c r="N26" s="1" t="s">
        <v>712</v>
      </c>
      <c r="O26" s="1" t="s">
        <v>713</v>
      </c>
      <c r="P26" s="1" t="s">
        <v>90</v>
      </c>
      <c r="Q26" s="1">
        <v>709309492187</v>
      </c>
      <c r="R26" s="1" t="s">
        <v>714</v>
      </c>
      <c r="S26" s="1">
        <v>9980813642</v>
      </c>
      <c r="T26" s="1" t="s">
        <v>92</v>
      </c>
      <c r="U26" s="1" t="s">
        <v>715</v>
      </c>
      <c r="V26" s="1">
        <v>9113854451</v>
      </c>
      <c r="W26" s="1" t="s">
        <v>470</v>
      </c>
      <c r="X26" s="1" t="s">
        <v>716</v>
      </c>
      <c r="Y26" s="1" t="s">
        <v>717</v>
      </c>
      <c r="Z26" s="1" t="s">
        <v>168</v>
      </c>
      <c r="AA26" s="1" t="s">
        <v>716</v>
      </c>
      <c r="AB26" s="1" t="s">
        <v>717</v>
      </c>
      <c r="AC26" s="1" t="s">
        <v>168</v>
      </c>
      <c r="AD26" s="1" t="s">
        <v>98</v>
      </c>
      <c r="AE26" s="1" t="s">
        <v>98</v>
      </c>
      <c r="AF26" s="1" t="s">
        <v>718</v>
      </c>
      <c r="AG26" s="1" t="s">
        <v>719</v>
      </c>
      <c r="AH26" s="1" t="s">
        <v>137</v>
      </c>
      <c r="AI26" s="1" t="s">
        <v>101</v>
      </c>
      <c r="AJ26" s="1">
        <v>88.0</v>
      </c>
      <c r="AK26" s="1"/>
      <c r="AL26" s="1" t="s">
        <v>720</v>
      </c>
      <c r="AM26" s="1" t="s">
        <v>721</v>
      </c>
      <c r="AN26" s="1" t="s">
        <v>174</v>
      </c>
      <c r="AO26" s="1" t="s">
        <v>141</v>
      </c>
      <c r="AP26" s="1" t="s">
        <v>289</v>
      </c>
      <c r="AQ26" s="1">
        <v>89.66</v>
      </c>
      <c r="AR26" s="1"/>
      <c r="AS26" s="1"/>
      <c r="AT26" s="1"/>
      <c r="AU26" s="1"/>
      <c r="AV26" s="1"/>
      <c r="AW26" s="1"/>
      <c r="AX26" s="1"/>
      <c r="AY26" s="1" t="s">
        <v>722</v>
      </c>
      <c r="AZ26" s="1" t="s">
        <v>723</v>
      </c>
      <c r="BA26" s="1" t="s">
        <v>178</v>
      </c>
      <c r="BB26" s="1" t="s">
        <v>111</v>
      </c>
      <c r="BC26" s="1" t="s">
        <v>605</v>
      </c>
      <c r="BD26" s="1" t="s">
        <v>724</v>
      </c>
      <c r="BE26" s="1">
        <v>83.6</v>
      </c>
      <c r="BF26" s="1">
        <v>9.11</v>
      </c>
      <c r="BG26" s="1"/>
      <c r="BH26" s="1"/>
      <c r="BI26" s="1"/>
      <c r="BJ26" s="1"/>
      <c r="BK26" s="1"/>
      <c r="BL26" s="1"/>
      <c r="BM26" s="1"/>
      <c r="BN26" s="1"/>
      <c r="BO26" s="1" t="s">
        <v>725</v>
      </c>
      <c r="BP26" s="1"/>
      <c r="BQ26" s="1"/>
      <c r="BR26" s="1" t="s">
        <v>726</v>
      </c>
      <c r="BS26" s="1">
        <v>4</v>
      </c>
      <c r="BT26" s="1" t="s">
        <v>727</v>
      </c>
      <c r="BU26" s="1" t="str">
        <f>HYPERLINK("https://nconnect.nicmar.ac.in/storage/profile/6a87181c70aec.png","Download")</f>
        <v>0</v>
      </c>
      <c r="BV26" s="1" t="s">
        <v>118</v>
      </c>
      <c r="BW26" s="3"/>
      <c r="BX26" s="3"/>
    </row>
    <row r="27" spans="1:76">
      <c r="A27" s="1" t="s">
        <v>76</v>
      </c>
      <c r="B27" s="1" t="s">
        <v>77</v>
      </c>
      <c r="C27" s="1" t="s">
        <v>728</v>
      </c>
      <c r="D27" s="1" t="s">
        <v>729</v>
      </c>
      <c r="E27" s="1"/>
      <c r="F27" s="1" t="s">
        <v>730</v>
      </c>
      <c r="G27" s="1" t="s">
        <v>731</v>
      </c>
      <c r="H27" s="1" t="s">
        <v>732</v>
      </c>
      <c r="I27" s="1" t="s">
        <v>733</v>
      </c>
      <c r="J27" s="1">
        <v>7458845018</v>
      </c>
      <c r="K27" s="1" t="s">
        <v>85</v>
      </c>
      <c r="L27" s="1" t="s">
        <v>734</v>
      </c>
      <c r="M27" s="1" t="s">
        <v>87</v>
      </c>
      <c r="N27" s="1" t="s">
        <v>690</v>
      </c>
      <c r="O27" s="1" t="s">
        <v>735</v>
      </c>
      <c r="P27" s="1" t="s">
        <v>162</v>
      </c>
      <c r="Q27" s="1">
        <v>438392192638</v>
      </c>
      <c r="R27" s="1" t="s">
        <v>736</v>
      </c>
      <c r="S27" s="1">
        <v>7376379271</v>
      </c>
      <c r="T27" s="1" t="s">
        <v>203</v>
      </c>
      <c r="U27" s="1" t="s">
        <v>737</v>
      </c>
      <c r="V27" s="1">
        <v>7376379271</v>
      </c>
      <c r="W27" s="1" t="s">
        <v>283</v>
      </c>
      <c r="X27" s="1" t="s">
        <v>738</v>
      </c>
      <c r="Y27" s="1" t="s">
        <v>739</v>
      </c>
      <c r="Z27" s="1" t="s">
        <v>697</v>
      </c>
      <c r="AA27" s="1" t="s">
        <v>738</v>
      </c>
      <c r="AB27" s="1" t="s">
        <v>739</v>
      </c>
      <c r="AC27" s="1" t="s">
        <v>697</v>
      </c>
      <c r="AD27" s="1" t="s">
        <v>98</v>
      </c>
      <c r="AE27" s="1" t="s">
        <v>98</v>
      </c>
      <c r="AF27" s="1" t="s">
        <v>740</v>
      </c>
      <c r="AG27" s="1" t="s">
        <v>741</v>
      </c>
      <c r="AH27" s="1" t="s">
        <v>742</v>
      </c>
      <c r="AI27" s="1" t="s">
        <v>421</v>
      </c>
      <c r="AJ27" s="1">
        <v>95</v>
      </c>
      <c r="AK27" s="1">
        <v>10</v>
      </c>
      <c r="AL27" s="1" t="s">
        <v>743</v>
      </c>
      <c r="AM27" s="1" t="s">
        <v>744</v>
      </c>
      <c r="AN27" s="1" t="s">
        <v>105</v>
      </c>
      <c r="AO27" s="1" t="s">
        <v>138</v>
      </c>
      <c r="AP27" s="1" t="s">
        <v>102</v>
      </c>
      <c r="AQ27" s="1">
        <v>78.6</v>
      </c>
      <c r="AR27" s="1"/>
      <c r="AS27" s="1"/>
      <c r="AT27" s="1"/>
      <c r="AU27" s="1"/>
      <c r="AV27" s="1"/>
      <c r="AW27" s="1"/>
      <c r="AX27" s="1"/>
      <c r="AY27" s="1" t="s">
        <v>745</v>
      </c>
      <c r="AZ27" s="1" t="s">
        <v>746</v>
      </c>
      <c r="BA27" s="1" t="s">
        <v>110</v>
      </c>
      <c r="BB27" s="1" t="s">
        <v>111</v>
      </c>
      <c r="BC27" s="1" t="s">
        <v>747</v>
      </c>
      <c r="BD27" s="1" t="s">
        <v>484</v>
      </c>
      <c r="BE27" s="1">
        <v>77.4</v>
      </c>
      <c r="BF27" s="1">
        <v>7.74</v>
      </c>
      <c r="BG27" s="1"/>
      <c r="BH27" s="1"/>
      <c r="BI27" s="1"/>
      <c r="BJ27" s="1"/>
      <c r="BK27" s="1"/>
      <c r="BL27" s="1"/>
      <c r="BM27" s="1"/>
      <c r="BN27" s="1"/>
      <c r="BO27" s="1" t="s">
        <v>748</v>
      </c>
      <c r="BP27" s="1"/>
      <c r="BQ27" s="1"/>
      <c r="BR27" s="1" t="s">
        <v>749</v>
      </c>
      <c r="BS27" s="1">
        <v>6</v>
      </c>
      <c r="BT27" s="1"/>
      <c r="BU27" s="1" t="str">
        <f>HYPERLINK("https://nconnect.nicmar.ac.in/storage/profile/6ac48c84e24a2.png","Download")</f>
        <v>0</v>
      </c>
      <c r="BV27" s="1" t="s">
        <v>118</v>
      </c>
      <c r="BW27" s="3"/>
      <c r="BX27" s="3"/>
    </row>
    <row r="28" spans="1:76">
      <c r="A28" s="1" t="s">
        <v>76</v>
      </c>
      <c r="B28" s="1" t="s">
        <v>77</v>
      </c>
      <c r="C28" s="1" t="s">
        <v>750</v>
      </c>
      <c r="D28" s="1" t="s">
        <v>751</v>
      </c>
      <c r="E28" s="1"/>
      <c r="F28" s="1" t="s">
        <v>752</v>
      </c>
      <c r="G28" s="1" t="s">
        <v>753</v>
      </c>
      <c r="H28" s="1" t="s">
        <v>754</v>
      </c>
      <c r="I28" s="1" t="s">
        <v>755</v>
      </c>
      <c r="J28" s="1">
        <v>8904202527</v>
      </c>
      <c r="K28" s="1" t="s">
        <v>85</v>
      </c>
      <c r="L28" s="1" t="s">
        <v>756</v>
      </c>
      <c r="M28" s="1" t="s">
        <v>87</v>
      </c>
      <c r="N28" s="1" t="s">
        <v>757</v>
      </c>
      <c r="O28" s="1" t="s">
        <v>758</v>
      </c>
      <c r="P28" s="1" t="s">
        <v>360</v>
      </c>
      <c r="Q28" s="1">
        <v>820393971489</v>
      </c>
      <c r="R28" s="1" t="s">
        <v>759</v>
      </c>
      <c r="S28" s="1">
        <v>9741429547</v>
      </c>
      <c r="T28" s="1" t="s">
        <v>760</v>
      </c>
      <c r="U28" s="1" t="s">
        <v>761</v>
      </c>
      <c r="V28" s="1">
        <v>9036038049</v>
      </c>
      <c r="W28" s="1" t="s">
        <v>94</v>
      </c>
      <c r="X28" s="1" t="s">
        <v>762</v>
      </c>
      <c r="Y28" s="1" t="s">
        <v>763</v>
      </c>
      <c r="Z28" s="1" t="s">
        <v>168</v>
      </c>
      <c r="AA28" s="1" t="s">
        <v>762</v>
      </c>
      <c r="AB28" s="1" t="s">
        <v>763</v>
      </c>
      <c r="AC28" s="1" t="s">
        <v>168</v>
      </c>
      <c r="AD28" s="1" t="s">
        <v>98</v>
      </c>
      <c r="AE28" s="1" t="s">
        <v>98</v>
      </c>
      <c r="AF28" s="1" t="s">
        <v>764</v>
      </c>
      <c r="AG28" s="1" t="s">
        <v>765</v>
      </c>
      <c r="AH28" s="1" t="s">
        <v>766</v>
      </c>
      <c r="AI28" s="1" t="s">
        <v>530</v>
      </c>
      <c r="AJ28" s="1">
        <v>69</v>
      </c>
      <c r="AK28" s="1"/>
      <c r="AL28" s="1" t="s">
        <v>767</v>
      </c>
      <c r="AM28" s="1" t="s">
        <v>768</v>
      </c>
      <c r="AN28" s="1" t="s">
        <v>174</v>
      </c>
      <c r="AO28" s="1" t="s">
        <v>138</v>
      </c>
      <c r="AP28" s="1" t="s">
        <v>142</v>
      </c>
      <c r="AQ28" s="1">
        <v>67</v>
      </c>
      <c r="AR28" s="1"/>
      <c r="AS28" s="1"/>
      <c r="AT28" s="1"/>
      <c r="AU28" s="1"/>
      <c r="AV28" s="1"/>
      <c r="AW28" s="1"/>
      <c r="AX28" s="1"/>
      <c r="AY28" s="1" t="s">
        <v>769</v>
      </c>
      <c r="AZ28" s="1" t="s">
        <v>770</v>
      </c>
      <c r="BA28" s="1" t="s">
        <v>178</v>
      </c>
      <c r="BB28" s="1" t="s">
        <v>111</v>
      </c>
      <c r="BC28" s="1" t="s">
        <v>605</v>
      </c>
      <c r="BD28" s="1" t="s">
        <v>146</v>
      </c>
      <c r="BE28" s="1">
        <v>65.1</v>
      </c>
      <c r="BF28" s="1"/>
      <c r="BG28" s="1"/>
      <c r="BH28" s="1"/>
      <c r="BI28" s="1"/>
      <c r="BJ28" s="1"/>
      <c r="BK28" s="1"/>
      <c r="BL28" s="1"/>
      <c r="BM28" s="1"/>
      <c r="BN28" s="1"/>
      <c r="BO28" s="1" t="s">
        <v>771</v>
      </c>
      <c r="BP28" s="1"/>
      <c r="BQ28" s="1"/>
      <c r="BR28" s="1" t="s">
        <v>772</v>
      </c>
      <c r="BS28" s="1"/>
      <c r="BT28" s="1" t="s">
        <v>773</v>
      </c>
      <c r="BU28" s="1" t="str">
        <f>HYPERLINK("https://nconnect.nicmar.ac.in/storage/profile/6a85bc0768668.png","Download")</f>
        <v>0</v>
      </c>
      <c r="BV28" s="1" t="s">
        <v>118</v>
      </c>
      <c r="BW28" s="3"/>
      <c r="BX28" s="3"/>
    </row>
    <row r="29" spans="1:76">
      <c r="A29" s="1" t="s">
        <v>76</v>
      </c>
      <c r="B29" s="1" t="s">
        <v>77</v>
      </c>
      <c r="C29" s="1" t="s">
        <v>774</v>
      </c>
      <c r="D29" s="1" t="s">
        <v>775</v>
      </c>
      <c r="E29" s="1"/>
      <c r="F29" s="1" t="s">
        <v>776</v>
      </c>
      <c r="G29" s="1" t="s">
        <v>777</v>
      </c>
      <c r="H29" s="1" t="s">
        <v>778</v>
      </c>
      <c r="I29" s="1" t="s">
        <v>779</v>
      </c>
      <c r="J29" s="1">
        <v>8877664444</v>
      </c>
      <c r="K29" s="1" t="s">
        <v>85</v>
      </c>
      <c r="L29" s="1" t="s">
        <v>780</v>
      </c>
      <c r="M29" s="1" t="s">
        <v>87</v>
      </c>
      <c r="N29" s="1" t="s">
        <v>592</v>
      </c>
      <c r="O29" s="1" t="s">
        <v>781</v>
      </c>
      <c r="P29" s="1" t="s">
        <v>90</v>
      </c>
      <c r="Q29" s="1">
        <v>604694993812</v>
      </c>
      <c r="R29" s="1" t="s">
        <v>782</v>
      </c>
      <c r="S29" s="1">
        <v>8051777777</v>
      </c>
      <c r="T29" s="1" t="s">
        <v>783</v>
      </c>
      <c r="U29" s="1" t="s">
        <v>784</v>
      </c>
      <c r="V29" s="1">
        <v>9031949238</v>
      </c>
      <c r="W29" s="1" t="s">
        <v>470</v>
      </c>
      <c r="X29" s="1" t="s">
        <v>785</v>
      </c>
      <c r="Y29" s="1" t="s">
        <v>599</v>
      </c>
      <c r="Z29" s="1" t="s">
        <v>600</v>
      </c>
      <c r="AA29" s="1" t="s">
        <v>785</v>
      </c>
      <c r="AB29" s="1" t="s">
        <v>599</v>
      </c>
      <c r="AC29" s="1" t="s">
        <v>600</v>
      </c>
      <c r="AD29" s="1" t="s">
        <v>98</v>
      </c>
      <c r="AE29" s="1" t="s">
        <v>98</v>
      </c>
      <c r="AF29" s="1" t="s">
        <v>786</v>
      </c>
      <c r="AG29" s="1" t="s">
        <v>787</v>
      </c>
      <c r="AH29" s="1" t="s">
        <v>106</v>
      </c>
      <c r="AI29" s="1" t="s">
        <v>289</v>
      </c>
      <c r="AJ29" s="1">
        <v>78</v>
      </c>
      <c r="AK29" s="1"/>
      <c r="AL29" s="1" t="s">
        <v>786</v>
      </c>
      <c r="AM29" s="1" t="s">
        <v>788</v>
      </c>
      <c r="AN29" s="1" t="s">
        <v>105</v>
      </c>
      <c r="AO29" s="1" t="s">
        <v>107</v>
      </c>
      <c r="AP29" s="1" t="s">
        <v>789</v>
      </c>
      <c r="AQ29" s="1">
        <v>76</v>
      </c>
      <c r="AR29" s="1"/>
      <c r="AS29" s="1"/>
      <c r="AT29" s="1"/>
      <c r="AU29" s="1"/>
      <c r="AV29" s="1"/>
      <c r="AW29" s="1"/>
      <c r="AX29" s="1"/>
      <c r="AY29" s="1" t="s">
        <v>790</v>
      </c>
      <c r="AZ29" s="1" t="s">
        <v>791</v>
      </c>
      <c r="BA29" s="1" t="s">
        <v>110</v>
      </c>
      <c r="BB29" s="1" t="s">
        <v>111</v>
      </c>
      <c r="BC29" s="1" t="s">
        <v>318</v>
      </c>
      <c r="BD29" s="1" t="s">
        <v>792</v>
      </c>
      <c r="BE29" s="1">
        <v>65</v>
      </c>
      <c r="BF29" s="1">
        <v>6.5</v>
      </c>
      <c r="BG29" s="1"/>
      <c r="BH29" s="1"/>
      <c r="BI29" s="1"/>
      <c r="BJ29" s="1"/>
      <c r="BK29" s="1"/>
      <c r="BL29" s="1"/>
      <c r="BM29" s="1"/>
      <c r="BN29" s="1"/>
      <c r="BO29" s="1" t="s">
        <v>793</v>
      </c>
      <c r="BP29" s="1"/>
      <c r="BQ29" s="1"/>
      <c r="BR29" s="1" t="s">
        <v>794</v>
      </c>
      <c r="BS29" s="1">
        <v>4</v>
      </c>
      <c r="BT29" s="1"/>
      <c r="BU29" s="1" t="str">
        <f>HYPERLINK("https://nconnect.nicmar.ac.in/storage/profile/6aace5949a6a2.png","Download")</f>
        <v>0</v>
      </c>
      <c r="BV29" s="1" t="s">
        <v>118</v>
      </c>
      <c r="BW29" s="3"/>
      <c r="BX29" s="3"/>
    </row>
    <row r="30" spans="1:76">
      <c r="A30" s="1" t="s">
        <v>76</v>
      </c>
      <c r="B30" s="1" t="s">
        <v>77</v>
      </c>
      <c r="C30" s="1" t="s">
        <v>795</v>
      </c>
      <c r="D30" s="1" t="s">
        <v>796</v>
      </c>
      <c r="E30" s="1"/>
      <c r="F30" s="1" t="s">
        <v>797</v>
      </c>
      <c r="G30" s="1" t="s">
        <v>798</v>
      </c>
      <c r="H30" s="1" t="s">
        <v>799</v>
      </c>
      <c r="I30" s="1" t="s">
        <v>800</v>
      </c>
      <c r="J30" s="1">
        <v>9600052177</v>
      </c>
      <c r="K30" s="1" t="s">
        <v>85</v>
      </c>
      <c r="L30" s="1" t="s">
        <v>801</v>
      </c>
      <c r="M30" s="1" t="s">
        <v>87</v>
      </c>
      <c r="N30" s="1" t="s">
        <v>802</v>
      </c>
      <c r="O30" s="1" t="s">
        <v>803</v>
      </c>
      <c r="P30" s="1" t="s">
        <v>669</v>
      </c>
      <c r="Q30" s="1">
        <v>747931058419</v>
      </c>
      <c r="R30" s="1" t="s">
        <v>804</v>
      </c>
      <c r="S30" s="1">
        <v>9842806666</v>
      </c>
      <c r="T30" s="1" t="s">
        <v>805</v>
      </c>
      <c r="U30" s="1" t="s">
        <v>806</v>
      </c>
      <c r="V30" s="1">
        <v>9842750501</v>
      </c>
      <c r="W30" s="1" t="s">
        <v>92</v>
      </c>
      <c r="X30" s="1" t="s">
        <v>807</v>
      </c>
      <c r="Y30" s="1" t="s">
        <v>808</v>
      </c>
      <c r="Z30" s="1" t="s">
        <v>338</v>
      </c>
      <c r="AA30" s="1" t="s">
        <v>807</v>
      </c>
      <c r="AB30" s="1" t="s">
        <v>808</v>
      </c>
      <c r="AC30" s="1" t="s">
        <v>338</v>
      </c>
      <c r="AD30" s="1" t="s">
        <v>98</v>
      </c>
      <c r="AE30" s="1" t="s">
        <v>98</v>
      </c>
      <c r="AF30" s="1" t="s">
        <v>809</v>
      </c>
      <c r="AG30" s="1" t="s">
        <v>810</v>
      </c>
      <c r="AH30" s="1" t="s">
        <v>480</v>
      </c>
      <c r="AI30" s="1" t="s">
        <v>102</v>
      </c>
      <c r="AJ30" s="1">
        <v>83.6</v>
      </c>
      <c r="AK30" s="1"/>
      <c r="AL30" s="1" t="s">
        <v>809</v>
      </c>
      <c r="AM30" s="1" t="s">
        <v>810</v>
      </c>
      <c r="AN30" s="1" t="s">
        <v>105</v>
      </c>
      <c r="AO30" s="1" t="s">
        <v>480</v>
      </c>
      <c r="AP30" s="1" t="s">
        <v>107</v>
      </c>
      <c r="AQ30" s="1">
        <v>86.8</v>
      </c>
      <c r="AR30" s="1"/>
      <c r="AS30" s="1"/>
      <c r="AT30" s="1"/>
      <c r="AU30" s="1"/>
      <c r="AV30" s="1"/>
      <c r="AW30" s="1"/>
      <c r="AX30" s="1"/>
      <c r="AY30" s="1" t="s">
        <v>811</v>
      </c>
      <c r="AZ30" s="1" t="s">
        <v>812</v>
      </c>
      <c r="BA30" s="1" t="s">
        <v>110</v>
      </c>
      <c r="BB30" s="1" t="s">
        <v>111</v>
      </c>
      <c r="BC30" s="1" t="s">
        <v>292</v>
      </c>
      <c r="BD30" s="1" t="s">
        <v>813</v>
      </c>
      <c r="BE30" s="1">
        <v>63.6</v>
      </c>
      <c r="BF30" s="1">
        <v>6.36</v>
      </c>
      <c r="BG30" s="1"/>
      <c r="BH30" s="1"/>
      <c r="BI30" s="1"/>
      <c r="BJ30" s="1"/>
      <c r="BK30" s="1"/>
      <c r="BL30" s="1"/>
      <c r="BM30" s="1"/>
      <c r="BN30" s="1"/>
      <c r="BO30" s="1" t="s">
        <v>814</v>
      </c>
      <c r="BP30" s="1"/>
      <c r="BQ30" s="1"/>
      <c r="BR30" s="1" t="s">
        <v>815</v>
      </c>
      <c r="BS30" s="1">
        <v>21</v>
      </c>
      <c r="BT30" s="1"/>
      <c r="BU30" s="1" t="str">
        <f>HYPERLINK("https://nconnect.nicmar.ac.in/storage/profile/6a87386564584.png","Download")</f>
        <v>0</v>
      </c>
      <c r="BV30" s="1" t="s">
        <v>118</v>
      </c>
      <c r="BW30" s="3"/>
      <c r="BX30" s="3"/>
    </row>
    <row r="31" spans="1:76">
      <c r="A31" s="1" t="s">
        <v>76</v>
      </c>
      <c r="B31" s="1" t="s">
        <v>77</v>
      </c>
      <c r="C31" s="1" t="s">
        <v>816</v>
      </c>
      <c r="D31" s="1" t="s">
        <v>563</v>
      </c>
      <c r="E31" s="1" t="s">
        <v>634</v>
      </c>
      <c r="F31" s="1" t="s">
        <v>817</v>
      </c>
      <c r="G31" s="1" t="s">
        <v>818</v>
      </c>
      <c r="H31" s="1" t="s">
        <v>819</v>
      </c>
      <c r="I31" s="1" t="s">
        <v>820</v>
      </c>
      <c r="J31" s="1">
        <v>7620087326</v>
      </c>
      <c r="K31" s="1" t="s">
        <v>85</v>
      </c>
      <c r="L31" s="1" t="s">
        <v>821</v>
      </c>
      <c r="M31" s="1" t="s">
        <v>87</v>
      </c>
      <c r="N31" s="1" t="s">
        <v>822</v>
      </c>
      <c r="O31" s="1" t="s">
        <v>823</v>
      </c>
      <c r="P31" s="1" t="s">
        <v>360</v>
      </c>
      <c r="Q31" s="1">
        <v>912971740164</v>
      </c>
      <c r="R31" s="1" t="s">
        <v>634</v>
      </c>
      <c r="S31" s="1">
        <v>9860715825</v>
      </c>
      <c r="T31" s="1" t="s">
        <v>163</v>
      </c>
      <c r="U31" s="1" t="s">
        <v>824</v>
      </c>
      <c r="V31" s="1">
        <v>8668513285</v>
      </c>
      <c r="W31" s="1" t="s">
        <v>283</v>
      </c>
      <c r="X31" s="1" t="s">
        <v>825</v>
      </c>
      <c r="Y31" s="1" t="s">
        <v>826</v>
      </c>
      <c r="Z31" s="1" t="s">
        <v>97</v>
      </c>
      <c r="AA31" s="1" t="s">
        <v>825</v>
      </c>
      <c r="AB31" s="1" t="s">
        <v>826</v>
      </c>
      <c r="AC31" s="1" t="s">
        <v>97</v>
      </c>
      <c r="AD31" s="1" t="s">
        <v>98</v>
      </c>
      <c r="AE31" s="1" t="s">
        <v>98</v>
      </c>
      <c r="AF31" s="1" t="s">
        <v>827</v>
      </c>
      <c r="AG31" s="1" t="s">
        <v>828</v>
      </c>
      <c r="AH31" s="1" t="s">
        <v>425</v>
      </c>
      <c r="AI31" s="1" t="s">
        <v>395</v>
      </c>
      <c r="AJ31" s="1">
        <v>84.2</v>
      </c>
      <c r="AK31" s="1"/>
      <c r="AL31" s="1"/>
      <c r="AM31" s="1"/>
      <c r="AN31" s="1"/>
      <c r="AO31" s="1"/>
      <c r="AP31" s="1"/>
      <c r="AQ31" s="1"/>
      <c r="AR31" s="1"/>
      <c r="AS31" s="1" t="s">
        <v>829</v>
      </c>
      <c r="AT31" s="1" t="s">
        <v>830</v>
      </c>
      <c r="AU31" s="1" t="s">
        <v>289</v>
      </c>
      <c r="AV31" s="1" t="s">
        <v>484</v>
      </c>
      <c r="AW31" s="1">
        <v>81.84</v>
      </c>
      <c r="AX31" s="1"/>
      <c r="AY31" s="1" t="s">
        <v>831</v>
      </c>
      <c r="AZ31" s="1" t="s">
        <v>832</v>
      </c>
      <c r="BA31" s="1" t="s">
        <v>178</v>
      </c>
      <c r="BB31" s="1" t="s">
        <v>111</v>
      </c>
      <c r="BC31" s="1" t="s">
        <v>426</v>
      </c>
      <c r="BD31" s="1" t="s">
        <v>813</v>
      </c>
      <c r="BE31" s="1">
        <v>69.9</v>
      </c>
      <c r="BF31" s="1">
        <v>7.74</v>
      </c>
      <c r="BG31" s="1"/>
      <c r="BH31" s="1"/>
      <c r="BI31" s="1"/>
      <c r="BJ31" s="1"/>
      <c r="BK31" s="1"/>
      <c r="BL31" s="1"/>
      <c r="BM31" s="1"/>
      <c r="BN31" s="1"/>
      <c r="BO31" s="1" t="s">
        <v>833</v>
      </c>
      <c r="BP31" s="1"/>
      <c r="BQ31" s="1"/>
      <c r="BR31" s="1"/>
      <c r="BS31" s="1"/>
      <c r="BT31" s="1"/>
      <c r="BU31" s="1" t="str">
        <f>HYPERLINK("https://nconnect.nicmar.ac.in/storage/profile/6ac372e82f156.png","Download")</f>
        <v>0</v>
      </c>
      <c r="BV31" s="1" t="s">
        <v>118</v>
      </c>
      <c r="BW31" s="3"/>
      <c r="BX31" s="3"/>
    </row>
    <row r="32" spans="1:76">
      <c r="A32" s="1" t="s">
        <v>76</v>
      </c>
      <c r="B32" s="1" t="s">
        <v>77</v>
      </c>
      <c r="C32" s="1" t="s">
        <v>834</v>
      </c>
      <c r="D32" s="1" t="s">
        <v>835</v>
      </c>
      <c r="E32" s="1" t="s">
        <v>836</v>
      </c>
      <c r="F32" s="1" t="s">
        <v>837</v>
      </c>
      <c r="G32" s="1" t="s">
        <v>838</v>
      </c>
      <c r="H32" s="1" t="s">
        <v>839</v>
      </c>
      <c r="I32" s="1" t="s">
        <v>840</v>
      </c>
      <c r="J32" s="1">
        <v>9325741614</v>
      </c>
      <c r="K32" s="1" t="s">
        <v>85</v>
      </c>
      <c r="L32" s="1" t="s">
        <v>841</v>
      </c>
      <c r="M32" s="1" t="s">
        <v>87</v>
      </c>
      <c r="N32" s="1" t="s">
        <v>842</v>
      </c>
      <c r="O32" s="1" t="s">
        <v>843</v>
      </c>
      <c r="P32" s="1" t="s">
        <v>669</v>
      </c>
      <c r="Q32" s="1">
        <v>361370022611</v>
      </c>
      <c r="R32" s="1" t="s">
        <v>836</v>
      </c>
      <c r="S32" s="1">
        <v>9545389296</v>
      </c>
      <c r="T32" s="1" t="s">
        <v>844</v>
      </c>
      <c r="U32" s="1" t="s">
        <v>845</v>
      </c>
      <c r="V32" s="1">
        <v>9511607297</v>
      </c>
      <c r="W32" s="1" t="s">
        <v>844</v>
      </c>
      <c r="X32" s="1" t="s">
        <v>846</v>
      </c>
      <c r="Y32" s="1" t="s">
        <v>847</v>
      </c>
      <c r="Z32" s="1" t="s">
        <v>97</v>
      </c>
      <c r="AA32" s="1" t="s">
        <v>846</v>
      </c>
      <c r="AB32" s="1" t="s">
        <v>847</v>
      </c>
      <c r="AC32" s="1" t="s">
        <v>97</v>
      </c>
      <c r="AD32" s="1" t="s">
        <v>98</v>
      </c>
      <c r="AE32" s="1" t="s">
        <v>98</v>
      </c>
      <c r="AF32" s="1" t="s">
        <v>848</v>
      </c>
      <c r="AG32" s="1" t="s">
        <v>849</v>
      </c>
      <c r="AH32" s="1" t="s">
        <v>850</v>
      </c>
      <c r="AI32" s="1" t="s">
        <v>476</v>
      </c>
      <c r="AJ32" s="1">
        <v>80.2</v>
      </c>
      <c r="AK32" s="1"/>
      <c r="AL32" s="1" t="s">
        <v>851</v>
      </c>
      <c r="AM32" s="1" t="s">
        <v>849</v>
      </c>
      <c r="AN32" s="1" t="s">
        <v>852</v>
      </c>
      <c r="AO32" s="1" t="s">
        <v>853</v>
      </c>
      <c r="AP32" s="1" t="s">
        <v>854</v>
      </c>
      <c r="AQ32" s="1">
        <v>66.46</v>
      </c>
      <c r="AR32" s="1"/>
      <c r="AS32" s="1" t="s">
        <v>855</v>
      </c>
      <c r="AT32" s="1" t="s">
        <v>856</v>
      </c>
      <c r="AU32" s="1" t="s">
        <v>208</v>
      </c>
      <c r="AV32" s="1" t="s">
        <v>141</v>
      </c>
      <c r="AW32" s="1">
        <v>79.64</v>
      </c>
      <c r="AX32" s="1"/>
      <c r="AY32" s="1" t="s">
        <v>857</v>
      </c>
      <c r="AZ32" s="1" t="s">
        <v>858</v>
      </c>
      <c r="BA32" s="1" t="s">
        <v>178</v>
      </c>
      <c r="BB32" s="1" t="s">
        <v>111</v>
      </c>
      <c r="BC32" s="1" t="s">
        <v>859</v>
      </c>
      <c r="BD32" s="1" t="s">
        <v>240</v>
      </c>
      <c r="BE32" s="1">
        <v>70.44</v>
      </c>
      <c r="BF32" s="1">
        <v>8.44</v>
      </c>
      <c r="BG32" s="1"/>
      <c r="BH32" s="1"/>
      <c r="BI32" s="1"/>
      <c r="BJ32" s="1"/>
      <c r="BK32" s="1"/>
      <c r="BL32" s="1"/>
      <c r="BM32" s="1"/>
      <c r="BN32" s="1"/>
      <c r="BO32" s="1" t="s">
        <v>860</v>
      </c>
      <c r="BP32" s="1" t="s">
        <v>861</v>
      </c>
      <c r="BQ32" s="1" t="s">
        <v>862</v>
      </c>
      <c r="BR32" s="1"/>
      <c r="BS32" s="1"/>
      <c r="BT32" s="1" t="s">
        <v>863</v>
      </c>
      <c r="BU32" s="1" t="str">
        <f>HYPERLINK("https://nconnect.nicmar.ac.in/storage/profile/6a870c21e11ed.png","Download")</f>
        <v>0</v>
      </c>
      <c r="BV32" s="1" t="s">
        <v>118</v>
      </c>
      <c r="BW32" s="3"/>
      <c r="BX32" s="3"/>
    </row>
    <row r="33" spans="1:76">
      <c r="A33" s="1" t="s">
        <v>76</v>
      </c>
      <c r="B33" s="1" t="s">
        <v>77</v>
      </c>
      <c r="C33" s="1" t="s">
        <v>864</v>
      </c>
      <c r="D33" s="1" t="s">
        <v>865</v>
      </c>
      <c r="E33" s="1" t="s">
        <v>866</v>
      </c>
      <c r="F33" s="1" t="s">
        <v>867</v>
      </c>
      <c r="G33" s="1" t="s">
        <v>868</v>
      </c>
      <c r="H33" s="1" t="s">
        <v>869</v>
      </c>
      <c r="I33" s="1" t="s">
        <v>870</v>
      </c>
      <c r="J33" s="1">
        <v>8879869746</v>
      </c>
      <c r="K33" s="1" t="s">
        <v>85</v>
      </c>
      <c r="L33" s="1" t="s">
        <v>871</v>
      </c>
      <c r="M33" s="1" t="s">
        <v>87</v>
      </c>
      <c r="N33" s="1" t="s">
        <v>822</v>
      </c>
      <c r="O33" s="1" t="s">
        <v>872</v>
      </c>
      <c r="P33" s="1" t="s">
        <v>669</v>
      </c>
      <c r="Q33" s="1">
        <v>622052297610</v>
      </c>
      <c r="R33" s="1" t="s">
        <v>873</v>
      </c>
      <c r="S33" s="1">
        <v>8657167614</v>
      </c>
      <c r="T33" s="1" t="s">
        <v>874</v>
      </c>
      <c r="U33" s="1" t="s">
        <v>875</v>
      </c>
      <c r="V33" s="1">
        <v>7208392002</v>
      </c>
      <c r="W33" s="1" t="s">
        <v>131</v>
      </c>
      <c r="X33" s="1" t="s">
        <v>876</v>
      </c>
      <c r="Y33" s="1" t="s">
        <v>877</v>
      </c>
      <c r="Z33" s="1" t="s">
        <v>97</v>
      </c>
      <c r="AA33" s="1" t="s">
        <v>876</v>
      </c>
      <c r="AB33" s="1" t="s">
        <v>877</v>
      </c>
      <c r="AC33" s="1" t="s">
        <v>97</v>
      </c>
      <c r="AD33" s="1" t="s">
        <v>98</v>
      </c>
      <c r="AE33" s="1" t="s">
        <v>98</v>
      </c>
      <c r="AF33" s="1" t="s">
        <v>878</v>
      </c>
      <c r="AG33" s="1" t="s">
        <v>879</v>
      </c>
      <c r="AH33" s="1" t="s">
        <v>208</v>
      </c>
      <c r="AI33" s="1" t="s">
        <v>529</v>
      </c>
      <c r="AJ33" s="1">
        <v>79</v>
      </c>
      <c r="AK33" s="1"/>
      <c r="AL33" s="1" t="s">
        <v>880</v>
      </c>
      <c r="AM33" s="1" t="s">
        <v>879</v>
      </c>
      <c r="AN33" s="1" t="s">
        <v>105</v>
      </c>
      <c r="AO33" s="1" t="s">
        <v>106</v>
      </c>
      <c r="AP33" s="1" t="s">
        <v>311</v>
      </c>
      <c r="AQ33" s="1">
        <v>45.69</v>
      </c>
      <c r="AR33" s="1"/>
      <c r="AS33" s="1" t="s">
        <v>111</v>
      </c>
      <c r="AT33" s="1" t="s">
        <v>881</v>
      </c>
      <c r="AU33" s="1" t="s">
        <v>239</v>
      </c>
      <c r="AV33" s="1" t="s">
        <v>626</v>
      </c>
      <c r="AW33" s="1">
        <v>78.11</v>
      </c>
      <c r="AX33" s="1"/>
      <c r="AY33" s="1" t="s">
        <v>652</v>
      </c>
      <c r="AZ33" s="1" t="s">
        <v>882</v>
      </c>
      <c r="BA33" s="1" t="s">
        <v>178</v>
      </c>
      <c r="BB33" s="1" t="s">
        <v>111</v>
      </c>
      <c r="BC33" s="1" t="s">
        <v>883</v>
      </c>
      <c r="BD33" s="1" t="s">
        <v>344</v>
      </c>
      <c r="BE33" s="1">
        <v>68.15</v>
      </c>
      <c r="BF33" s="1">
        <v>7.53</v>
      </c>
      <c r="BG33" s="1"/>
      <c r="BH33" s="1"/>
      <c r="BI33" s="1"/>
      <c r="BJ33" s="1"/>
      <c r="BK33" s="1"/>
      <c r="BL33" s="1"/>
      <c r="BM33" s="1"/>
      <c r="BN33" s="1"/>
      <c r="BO33" s="1" t="s">
        <v>884</v>
      </c>
      <c r="BP33" s="1" t="s">
        <v>885</v>
      </c>
      <c r="BQ33" s="1" t="s">
        <v>862</v>
      </c>
      <c r="BR33" s="1" t="s">
        <v>886</v>
      </c>
      <c r="BS33" s="1">
        <v>4</v>
      </c>
      <c r="BT33" s="1"/>
      <c r="BU33" s="1" t="str">
        <f>HYPERLINK("https://nconnect.nicmar.ac.in/storage/profile/6a86c0bae8e17.png","Download")</f>
        <v>0</v>
      </c>
      <c r="BV33" s="1" t="s">
        <v>118</v>
      </c>
      <c r="BW33" s="3"/>
      <c r="BX33" s="3"/>
    </row>
    <row r="34" spans="1:76">
      <c r="A34" s="1" t="s">
        <v>76</v>
      </c>
      <c r="B34" s="1" t="s">
        <v>77</v>
      </c>
      <c r="C34" s="1" t="s">
        <v>887</v>
      </c>
      <c r="D34" s="1" t="s">
        <v>888</v>
      </c>
      <c r="E34" s="1" t="s">
        <v>889</v>
      </c>
      <c r="F34" s="1" t="s">
        <v>890</v>
      </c>
      <c r="G34" s="1" t="s">
        <v>891</v>
      </c>
      <c r="H34" s="1" t="s">
        <v>892</v>
      </c>
      <c r="I34" s="1" t="s">
        <v>893</v>
      </c>
      <c r="J34" s="1">
        <v>8861095547</v>
      </c>
      <c r="K34" s="1" t="s">
        <v>85</v>
      </c>
      <c r="L34" s="1" t="s">
        <v>894</v>
      </c>
      <c r="M34" s="1" t="s">
        <v>87</v>
      </c>
      <c r="N34" s="1" t="s">
        <v>895</v>
      </c>
      <c r="O34" s="1" t="s">
        <v>896</v>
      </c>
      <c r="P34" s="1" t="s">
        <v>162</v>
      </c>
      <c r="Q34" s="1">
        <v>207800946140</v>
      </c>
      <c r="R34" s="1" t="s">
        <v>897</v>
      </c>
      <c r="S34" s="1">
        <v>9035546019</v>
      </c>
      <c r="T34" s="1" t="s">
        <v>898</v>
      </c>
      <c r="U34" s="1" t="s">
        <v>899</v>
      </c>
      <c r="V34" s="1">
        <v>9035546019</v>
      </c>
      <c r="W34" s="1" t="s">
        <v>203</v>
      </c>
      <c r="X34" s="1" t="s">
        <v>900</v>
      </c>
      <c r="Y34" s="1" t="s">
        <v>901</v>
      </c>
      <c r="Z34" s="1" t="s">
        <v>168</v>
      </c>
      <c r="AA34" s="1" t="s">
        <v>900</v>
      </c>
      <c r="AB34" s="1" t="s">
        <v>901</v>
      </c>
      <c r="AC34" s="1" t="s">
        <v>168</v>
      </c>
      <c r="AD34" s="1" t="s">
        <v>98</v>
      </c>
      <c r="AE34" s="1" t="s">
        <v>98</v>
      </c>
      <c r="AF34" s="1" t="s">
        <v>902</v>
      </c>
      <c r="AG34" s="1" t="s">
        <v>903</v>
      </c>
      <c r="AH34" s="1" t="s">
        <v>138</v>
      </c>
      <c r="AI34" s="1" t="s">
        <v>171</v>
      </c>
      <c r="AJ34" s="1">
        <v>76.64</v>
      </c>
      <c r="AK34" s="1"/>
      <c r="AL34" s="1"/>
      <c r="AM34" s="1"/>
      <c r="AN34" s="1"/>
      <c r="AO34" s="1"/>
      <c r="AP34" s="1"/>
      <c r="AQ34" s="1"/>
      <c r="AR34" s="1"/>
      <c r="AS34" s="1" t="s">
        <v>367</v>
      </c>
      <c r="AT34" s="1" t="s">
        <v>904</v>
      </c>
      <c r="AU34" s="1" t="s">
        <v>106</v>
      </c>
      <c r="AV34" s="1" t="s">
        <v>905</v>
      </c>
      <c r="AW34" s="1">
        <v>64.71</v>
      </c>
      <c r="AX34" s="1"/>
      <c r="AY34" s="1" t="s">
        <v>906</v>
      </c>
      <c r="AZ34" s="1" t="s">
        <v>907</v>
      </c>
      <c r="BA34" s="1" t="s">
        <v>178</v>
      </c>
      <c r="BB34" s="1" t="s">
        <v>111</v>
      </c>
      <c r="BC34" s="1" t="s">
        <v>908</v>
      </c>
      <c r="BD34" s="1" t="s">
        <v>813</v>
      </c>
      <c r="BE34" s="1">
        <v>83.5</v>
      </c>
      <c r="BF34" s="1">
        <v>8.35</v>
      </c>
      <c r="BG34" s="1"/>
      <c r="BH34" s="1"/>
      <c r="BI34" s="1"/>
      <c r="BJ34" s="1"/>
      <c r="BK34" s="1"/>
      <c r="BL34" s="1"/>
      <c r="BM34" s="1"/>
      <c r="BN34" s="1"/>
      <c r="BO34" s="1" t="s">
        <v>909</v>
      </c>
      <c r="BP34" s="1"/>
      <c r="BQ34" s="1"/>
      <c r="BR34" s="1" t="s">
        <v>910</v>
      </c>
      <c r="BS34" s="1">
        <v>13</v>
      </c>
      <c r="BT34" s="1" t="s">
        <v>911</v>
      </c>
      <c r="BU34" s="1" t="str">
        <f>HYPERLINK("https://nconnect.nicmar.ac.in/storage/profile/6a8668a6058b9.png","Download")</f>
        <v>0</v>
      </c>
      <c r="BV34" s="1" t="s">
        <v>118</v>
      </c>
      <c r="BW34" s="3"/>
      <c r="BX34" s="3"/>
    </row>
    <row r="35" spans="1:76">
      <c r="A35" s="1" t="s">
        <v>76</v>
      </c>
      <c r="B35" s="1" t="s">
        <v>77</v>
      </c>
      <c r="C35" s="1" t="s">
        <v>912</v>
      </c>
      <c r="D35" s="1" t="s">
        <v>913</v>
      </c>
      <c r="E35" s="1" t="s">
        <v>914</v>
      </c>
      <c r="F35" s="1" t="s">
        <v>915</v>
      </c>
      <c r="G35" s="1" t="s">
        <v>916</v>
      </c>
      <c r="H35" s="1" t="s">
        <v>917</v>
      </c>
      <c r="I35" s="1" t="s">
        <v>918</v>
      </c>
      <c r="J35" s="1">
        <v>7057448995</v>
      </c>
      <c r="K35" s="1" t="s">
        <v>85</v>
      </c>
      <c r="L35" s="1" t="s">
        <v>919</v>
      </c>
      <c r="M35" s="1" t="s">
        <v>87</v>
      </c>
      <c r="N35" s="1" t="s">
        <v>920</v>
      </c>
      <c r="O35" s="1" t="s">
        <v>921</v>
      </c>
      <c r="P35" s="1" t="s">
        <v>90</v>
      </c>
      <c r="Q35" s="1">
        <v>701897468594</v>
      </c>
      <c r="R35" s="1" t="s">
        <v>922</v>
      </c>
      <c r="S35" s="1">
        <v>8208120008</v>
      </c>
      <c r="T35" s="1" t="s">
        <v>415</v>
      </c>
      <c r="U35" s="1" t="s">
        <v>923</v>
      </c>
      <c r="V35" s="1">
        <v>9309150265</v>
      </c>
      <c r="W35" s="1" t="s">
        <v>924</v>
      </c>
      <c r="X35" s="1" t="s">
        <v>925</v>
      </c>
      <c r="Y35" s="1" t="s">
        <v>826</v>
      </c>
      <c r="Z35" s="1" t="s">
        <v>97</v>
      </c>
      <c r="AA35" s="1" t="s">
        <v>925</v>
      </c>
      <c r="AB35" s="1" t="s">
        <v>826</v>
      </c>
      <c r="AC35" s="1" t="s">
        <v>97</v>
      </c>
      <c r="AD35" s="1" t="s">
        <v>98</v>
      </c>
      <c r="AE35" s="1" t="s">
        <v>98</v>
      </c>
      <c r="AF35" s="1" t="s">
        <v>916</v>
      </c>
      <c r="AG35" s="1" t="s">
        <v>926</v>
      </c>
      <c r="AH35" s="1" t="s">
        <v>101</v>
      </c>
      <c r="AI35" s="1" t="s">
        <v>747</v>
      </c>
      <c r="AJ35" s="1">
        <v>71.4</v>
      </c>
      <c r="AK35" s="1"/>
      <c r="AL35" s="1" t="s">
        <v>927</v>
      </c>
      <c r="AM35" s="1" t="s">
        <v>928</v>
      </c>
      <c r="AN35" s="1" t="s">
        <v>174</v>
      </c>
      <c r="AO35" s="1" t="s">
        <v>142</v>
      </c>
      <c r="AP35" s="1" t="s">
        <v>341</v>
      </c>
      <c r="AQ35" s="1">
        <v>83.33</v>
      </c>
      <c r="AR35" s="1"/>
      <c r="AS35" s="1"/>
      <c r="AT35" s="1"/>
      <c r="AU35" s="1"/>
      <c r="AV35" s="1"/>
      <c r="AW35" s="1"/>
      <c r="AX35" s="1"/>
      <c r="AY35" s="1" t="s">
        <v>929</v>
      </c>
      <c r="AZ35" s="1" t="s">
        <v>930</v>
      </c>
      <c r="BA35" s="1" t="s">
        <v>266</v>
      </c>
      <c r="BB35" s="1" t="s">
        <v>267</v>
      </c>
      <c r="BC35" s="1" t="s">
        <v>341</v>
      </c>
      <c r="BD35" s="1" t="s">
        <v>792</v>
      </c>
      <c r="BE35" s="1">
        <v>67.01</v>
      </c>
      <c r="BF35" s="1">
        <v>7.53</v>
      </c>
      <c r="BG35" s="1"/>
      <c r="BH35" s="1"/>
      <c r="BI35" s="1"/>
      <c r="BJ35" s="1"/>
      <c r="BK35" s="1"/>
      <c r="BL35" s="1"/>
      <c r="BM35" s="1"/>
      <c r="BN35" s="1"/>
      <c r="BO35" s="1" t="s">
        <v>931</v>
      </c>
      <c r="BP35" s="1"/>
      <c r="BQ35" s="1"/>
      <c r="BR35" s="1" t="s">
        <v>932</v>
      </c>
      <c r="BS35" s="1">
        <v>21</v>
      </c>
      <c r="BT35" s="1" t="s">
        <v>933</v>
      </c>
      <c r="BU35" s="1" t="str">
        <f>HYPERLINK("https://nconnect.nicmar.ac.in/storage/profile/6a87f347b140f.png","Download")</f>
        <v>0</v>
      </c>
      <c r="BV35" s="1" t="s">
        <v>118</v>
      </c>
      <c r="BW35" s="3"/>
      <c r="BX35" s="3"/>
    </row>
    <row r="36" spans="1:76">
      <c r="A36" s="1" t="s">
        <v>76</v>
      </c>
      <c r="B36" s="1" t="s">
        <v>77</v>
      </c>
      <c r="C36" s="1" t="s">
        <v>934</v>
      </c>
      <c r="D36" s="1" t="s">
        <v>935</v>
      </c>
      <c r="E36" s="1"/>
      <c r="F36" s="1" t="s">
        <v>936</v>
      </c>
      <c r="G36" s="1" t="s">
        <v>937</v>
      </c>
      <c r="H36" s="1" t="s">
        <v>938</v>
      </c>
      <c r="I36" s="1" t="s">
        <v>939</v>
      </c>
      <c r="J36" s="1">
        <v>8520834548</v>
      </c>
      <c r="K36" s="1" t="s">
        <v>85</v>
      </c>
      <c r="L36" s="1" t="s">
        <v>940</v>
      </c>
      <c r="M36" s="1" t="s">
        <v>87</v>
      </c>
      <c r="N36" s="1" t="s">
        <v>941</v>
      </c>
      <c r="O36" s="1" t="s">
        <v>942</v>
      </c>
      <c r="P36" s="1" t="s">
        <v>90</v>
      </c>
      <c r="Q36" s="1">
        <v>785448274190</v>
      </c>
      <c r="R36" s="1" t="s">
        <v>943</v>
      </c>
      <c r="S36" s="1">
        <v>9701545336</v>
      </c>
      <c r="T36" s="1" t="s">
        <v>944</v>
      </c>
      <c r="U36" s="1" t="s">
        <v>945</v>
      </c>
      <c r="V36" s="1">
        <v>6309773891</v>
      </c>
      <c r="W36" s="1" t="s">
        <v>946</v>
      </c>
      <c r="X36" s="1" t="s">
        <v>947</v>
      </c>
      <c r="Y36" s="1" t="s">
        <v>948</v>
      </c>
      <c r="Z36" s="1" t="s">
        <v>134</v>
      </c>
      <c r="AA36" s="1" t="s">
        <v>947</v>
      </c>
      <c r="AB36" s="1" t="s">
        <v>948</v>
      </c>
      <c r="AC36" s="1" t="s">
        <v>134</v>
      </c>
      <c r="AD36" s="1" t="s">
        <v>98</v>
      </c>
      <c r="AE36" s="1" t="s">
        <v>98</v>
      </c>
      <c r="AF36" s="1" t="s">
        <v>949</v>
      </c>
      <c r="AG36" s="1" t="s">
        <v>950</v>
      </c>
      <c r="AH36" s="1" t="s">
        <v>106</v>
      </c>
      <c r="AI36" s="1" t="s">
        <v>395</v>
      </c>
      <c r="AJ36" s="1">
        <v>98.83</v>
      </c>
      <c r="AK36" s="1"/>
      <c r="AL36" s="1"/>
      <c r="AM36" s="1"/>
      <c r="AN36" s="1"/>
      <c r="AO36" s="1"/>
      <c r="AP36" s="1"/>
      <c r="AQ36" s="1"/>
      <c r="AR36" s="1"/>
      <c r="AS36" s="1" t="s">
        <v>700</v>
      </c>
      <c r="AT36" s="1" t="s">
        <v>951</v>
      </c>
      <c r="AU36" s="1" t="s">
        <v>952</v>
      </c>
      <c r="AV36" s="1" t="s">
        <v>370</v>
      </c>
      <c r="AW36" s="1">
        <v>91.83</v>
      </c>
      <c r="AX36" s="1"/>
      <c r="AY36" s="1" t="s">
        <v>953</v>
      </c>
      <c r="AZ36" s="1" t="s">
        <v>954</v>
      </c>
      <c r="BA36" s="1" t="s">
        <v>110</v>
      </c>
      <c r="BB36" s="1" t="s">
        <v>111</v>
      </c>
      <c r="BC36" s="1" t="s">
        <v>484</v>
      </c>
      <c r="BD36" s="1" t="s">
        <v>319</v>
      </c>
      <c r="BE36" s="1">
        <v>83.2</v>
      </c>
      <c r="BF36" s="1">
        <v>8.83</v>
      </c>
      <c r="BG36" s="1"/>
      <c r="BH36" s="1"/>
      <c r="BI36" s="1"/>
      <c r="BJ36" s="1"/>
      <c r="BK36" s="1"/>
      <c r="BL36" s="1"/>
      <c r="BM36" s="1"/>
      <c r="BN36" s="1"/>
      <c r="BO36" s="1" t="s">
        <v>955</v>
      </c>
      <c r="BP36" s="1"/>
      <c r="BQ36" s="1"/>
      <c r="BR36" s="1" t="s">
        <v>956</v>
      </c>
      <c r="BS36" s="1">
        <v>32</v>
      </c>
      <c r="BT36" s="1" t="s">
        <v>957</v>
      </c>
      <c r="BU36" s="1" t="str">
        <f>HYPERLINK("https://nconnect.nicmar.ac.in/storage/profile/6a871be43428b.png","Download")</f>
        <v>0</v>
      </c>
      <c r="BV36" s="1" t="s">
        <v>118</v>
      </c>
      <c r="BW36" s="3"/>
      <c r="BX36" s="3"/>
    </row>
    <row r="37" spans="1:76">
      <c r="A37" s="1" t="s">
        <v>76</v>
      </c>
      <c r="B37" s="1" t="s">
        <v>77</v>
      </c>
      <c r="C37" s="1" t="s">
        <v>958</v>
      </c>
      <c r="D37" s="1" t="s">
        <v>959</v>
      </c>
      <c r="E37" s="1"/>
      <c r="F37" s="1" t="s">
        <v>960</v>
      </c>
      <c r="G37" s="1" t="s">
        <v>961</v>
      </c>
      <c r="H37" s="1" t="s">
        <v>962</v>
      </c>
      <c r="I37" s="1" t="s">
        <v>963</v>
      </c>
      <c r="J37" s="1">
        <v>9074790571</v>
      </c>
      <c r="K37" s="1" t="s">
        <v>85</v>
      </c>
      <c r="L37" s="1" t="s">
        <v>964</v>
      </c>
      <c r="M37" s="1" t="s">
        <v>87</v>
      </c>
      <c r="N37" s="1" t="s">
        <v>965</v>
      </c>
      <c r="O37" s="1" t="s">
        <v>966</v>
      </c>
      <c r="P37" s="1" t="s">
        <v>90</v>
      </c>
      <c r="Q37" s="1">
        <v>521052424482</v>
      </c>
      <c r="R37" s="1" t="s">
        <v>967</v>
      </c>
      <c r="S37" s="1">
        <v>9447690420</v>
      </c>
      <c r="T37" s="1" t="s">
        <v>805</v>
      </c>
      <c r="U37" s="1" t="s">
        <v>968</v>
      </c>
      <c r="V37" s="1">
        <v>9446418420</v>
      </c>
      <c r="W37" s="1" t="s">
        <v>969</v>
      </c>
      <c r="X37" s="1" t="s">
        <v>970</v>
      </c>
      <c r="Y37" s="1" t="s">
        <v>971</v>
      </c>
      <c r="Z37" s="1" t="s">
        <v>392</v>
      </c>
      <c r="AA37" s="1" t="s">
        <v>970</v>
      </c>
      <c r="AB37" s="1" t="s">
        <v>971</v>
      </c>
      <c r="AC37" s="1" t="s">
        <v>392</v>
      </c>
      <c r="AD37" s="1" t="s">
        <v>98</v>
      </c>
      <c r="AE37" s="1" t="s">
        <v>98</v>
      </c>
      <c r="AF37" s="1" t="s">
        <v>972</v>
      </c>
      <c r="AG37" s="1" t="s">
        <v>973</v>
      </c>
      <c r="AH37" s="1" t="s">
        <v>208</v>
      </c>
      <c r="AI37" s="1" t="s">
        <v>421</v>
      </c>
      <c r="AJ37" s="1">
        <v>87.38</v>
      </c>
      <c r="AK37" s="1">
        <v>9.2</v>
      </c>
      <c r="AL37" s="1" t="s">
        <v>974</v>
      </c>
      <c r="AM37" s="1" t="s">
        <v>975</v>
      </c>
      <c r="AN37" s="1" t="s">
        <v>174</v>
      </c>
      <c r="AO37" s="1" t="s">
        <v>209</v>
      </c>
      <c r="AP37" s="1" t="s">
        <v>102</v>
      </c>
      <c r="AQ37" s="1">
        <v>69.75</v>
      </c>
      <c r="AR37" s="1"/>
      <c r="AS37" s="1"/>
      <c r="AT37" s="1"/>
      <c r="AU37" s="1"/>
      <c r="AV37" s="1"/>
      <c r="AW37" s="1"/>
      <c r="AX37" s="1"/>
      <c r="AY37" s="1" t="s">
        <v>976</v>
      </c>
      <c r="AZ37" s="1" t="s">
        <v>977</v>
      </c>
      <c r="BA37" s="1" t="s">
        <v>266</v>
      </c>
      <c r="BB37" s="1" t="s">
        <v>267</v>
      </c>
      <c r="BC37" s="1" t="s">
        <v>106</v>
      </c>
      <c r="BD37" s="1" t="s">
        <v>978</v>
      </c>
      <c r="BE37" s="1">
        <v>72.3</v>
      </c>
      <c r="BF37" s="1">
        <v>7.23</v>
      </c>
      <c r="BG37" s="1"/>
      <c r="BH37" s="1"/>
      <c r="BI37" s="1"/>
      <c r="BJ37" s="1"/>
      <c r="BK37" s="1"/>
      <c r="BL37" s="1"/>
      <c r="BM37" s="1"/>
      <c r="BN37" s="1"/>
      <c r="BO37" s="1" t="s">
        <v>979</v>
      </c>
      <c r="BP37" s="1"/>
      <c r="BQ37" s="1"/>
      <c r="BR37" s="1" t="s">
        <v>980</v>
      </c>
      <c r="BS37" s="1"/>
      <c r="BT37" s="1"/>
      <c r="BU37" s="1" t="str">
        <f>HYPERLINK("https://nconnect.nicmar.ac.in/storage/profile/6a8741ba73a22.png","Download")</f>
        <v>0</v>
      </c>
      <c r="BV37" s="1" t="s">
        <v>118</v>
      </c>
      <c r="BW37" s="3"/>
      <c r="BX37" s="3"/>
    </row>
    <row r="38" spans="1:76">
      <c r="A38" s="1" t="s">
        <v>76</v>
      </c>
      <c r="B38" s="1" t="s">
        <v>77</v>
      </c>
      <c r="C38" s="1" t="s">
        <v>981</v>
      </c>
      <c r="D38" s="1" t="s">
        <v>982</v>
      </c>
      <c r="E38" s="1" t="s">
        <v>983</v>
      </c>
      <c r="F38" s="1" t="s">
        <v>984</v>
      </c>
      <c r="G38" s="1" t="s">
        <v>985</v>
      </c>
      <c r="H38" s="1" t="s">
        <v>986</v>
      </c>
      <c r="I38" s="1" t="s">
        <v>987</v>
      </c>
      <c r="J38" s="1">
        <v>9119588217</v>
      </c>
      <c r="K38" s="1" t="s">
        <v>196</v>
      </c>
      <c r="L38" s="1" t="s">
        <v>988</v>
      </c>
      <c r="M38" s="1" t="s">
        <v>87</v>
      </c>
      <c r="N38" s="1" t="s">
        <v>989</v>
      </c>
      <c r="O38" s="1" t="s">
        <v>990</v>
      </c>
      <c r="P38" s="1" t="s">
        <v>360</v>
      </c>
      <c r="Q38" s="1">
        <v>307037992557</v>
      </c>
      <c r="R38" s="1" t="s">
        <v>991</v>
      </c>
      <c r="S38" s="1">
        <v>9422458912</v>
      </c>
      <c r="T38" s="1" t="s">
        <v>163</v>
      </c>
      <c r="U38" s="1" t="s">
        <v>992</v>
      </c>
      <c r="V38" s="1">
        <v>8975696757</v>
      </c>
      <c r="W38" s="1" t="s">
        <v>283</v>
      </c>
      <c r="X38" s="1" t="s">
        <v>993</v>
      </c>
      <c r="Y38" s="1" t="s">
        <v>847</v>
      </c>
      <c r="Z38" s="1" t="s">
        <v>97</v>
      </c>
      <c r="AA38" s="1" t="s">
        <v>993</v>
      </c>
      <c r="AB38" s="1" t="s">
        <v>847</v>
      </c>
      <c r="AC38" s="1" t="s">
        <v>97</v>
      </c>
      <c r="AD38" s="1" t="s">
        <v>98</v>
      </c>
      <c r="AE38" s="1" t="s">
        <v>98</v>
      </c>
      <c r="AF38" s="1" t="s">
        <v>994</v>
      </c>
      <c r="AG38" s="1" t="s">
        <v>995</v>
      </c>
      <c r="AH38" s="1" t="s">
        <v>141</v>
      </c>
      <c r="AI38" s="1" t="s">
        <v>262</v>
      </c>
      <c r="AJ38" s="1">
        <v>73.0</v>
      </c>
      <c r="AK38" s="1"/>
      <c r="AL38" s="1"/>
      <c r="AM38" s="1"/>
      <c r="AN38" s="1"/>
      <c r="AO38" s="1"/>
      <c r="AP38" s="1"/>
      <c r="AQ38" s="1"/>
      <c r="AR38" s="1"/>
      <c r="AS38" s="1" t="s">
        <v>996</v>
      </c>
      <c r="AT38" s="1" t="s">
        <v>997</v>
      </c>
      <c r="AU38" s="1" t="s">
        <v>747</v>
      </c>
      <c r="AV38" s="1" t="s">
        <v>789</v>
      </c>
      <c r="AW38" s="1">
        <v>85.37</v>
      </c>
      <c r="AX38" s="1"/>
      <c r="AY38" s="1" t="s">
        <v>371</v>
      </c>
      <c r="AZ38" s="1" t="s">
        <v>998</v>
      </c>
      <c r="BA38" s="1" t="s">
        <v>178</v>
      </c>
      <c r="BB38" s="1" t="s">
        <v>111</v>
      </c>
      <c r="BC38" s="1" t="s">
        <v>401</v>
      </c>
      <c r="BD38" s="1" t="s">
        <v>999</v>
      </c>
      <c r="BE38" s="1">
        <v>69.06</v>
      </c>
      <c r="BF38" s="1">
        <v>7.76</v>
      </c>
      <c r="BG38" s="1"/>
      <c r="BH38" s="1"/>
      <c r="BI38" s="1"/>
      <c r="BJ38" s="1"/>
      <c r="BK38" s="1"/>
      <c r="BL38" s="1"/>
      <c r="BM38" s="1"/>
      <c r="BN38" s="1"/>
      <c r="BO38" s="1" t="s">
        <v>1000</v>
      </c>
      <c r="BP38" s="1" t="s">
        <v>1001</v>
      </c>
      <c r="BQ38" s="1" t="s">
        <v>1002</v>
      </c>
      <c r="BR38" s="1" t="s">
        <v>1003</v>
      </c>
      <c r="BS38" s="1">
        <v>44</v>
      </c>
      <c r="BT38" s="1" t="s">
        <v>431</v>
      </c>
      <c r="BU38" s="1" t="str">
        <f>HYPERLINK("https://nconnect.nicmar.ac.in/storage/profile/6a871913a0e5b.png","Download")</f>
        <v>0</v>
      </c>
      <c r="BV38" s="1" t="s">
        <v>118</v>
      </c>
      <c r="BW38" s="3"/>
      <c r="BX38" s="3"/>
    </row>
    <row r="39" spans="1:76">
      <c r="A39" s="1" t="s">
        <v>76</v>
      </c>
      <c r="B39" s="1" t="s">
        <v>77</v>
      </c>
      <c r="C39" s="1" t="s">
        <v>1004</v>
      </c>
      <c r="D39" s="1" t="s">
        <v>1005</v>
      </c>
      <c r="E39" s="1"/>
      <c r="F39" s="1" t="s">
        <v>1006</v>
      </c>
      <c r="G39" s="1" t="s">
        <v>1007</v>
      </c>
      <c r="H39" s="1" t="s">
        <v>1008</v>
      </c>
      <c r="I39" s="1" t="s">
        <v>1009</v>
      </c>
      <c r="J39" s="1">
        <v>8870119015</v>
      </c>
      <c r="K39" s="1" t="s">
        <v>196</v>
      </c>
      <c r="L39" s="1" t="s">
        <v>1010</v>
      </c>
      <c r="M39" s="1" t="s">
        <v>87</v>
      </c>
      <c r="N39" s="1" t="s">
        <v>1011</v>
      </c>
      <c r="O39" s="1" t="s">
        <v>1012</v>
      </c>
      <c r="P39" s="1" t="s">
        <v>90</v>
      </c>
      <c r="Q39" s="1">
        <v>996296271050</v>
      </c>
      <c r="R39" s="1" t="s">
        <v>1013</v>
      </c>
      <c r="S39" s="1">
        <v>9446279312</v>
      </c>
      <c r="T39" s="1" t="s">
        <v>163</v>
      </c>
      <c r="U39" s="1" t="s">
        <v>1014</v>
      </c>
      <c r="V39" s="1">
        <v>9446379464</v>
      </c>
      <c r="W39" s="1" t="s">
        <v>470</v>
      </c>
      <c r="X39" s="1" t="s">
        <v>1015</v>
      </c>
      <c r="Y39" s="1" t="s">
        <v>1016</v>
      </c>
      <c r="Z39" s="1" t="s">
        <v>392</v>
      </c>
      <c r="AA39" s="1" t="s">
        <v>1015</v>
      </c>
      <c r="AB39" s="1" t="s">
        <v>1016</v>
      </c>
      <c r="AC39" s="1" t="s">
        <v>392</v>
      </c>
      <c r="AD39" s="1" t="s">
        <v>98</v>
      </c>
      <c r="AE39" s="1" t="s">
        <v>98</v>
      </c>
      <c r="AF39" s="1" t="s">
        <v>1017</v>
      </c>
      <c r="AG39" s="1" t="s">
        <v>392</v>
      </c>
      <c r="AH39" s="1" t="s">
        <v>476</v>
      </c>
      <c r="AI39" s="1" t="s">
        <v>1018</v>
      </c>
      <c r="AJ39" s="1">
        <v>81.11</v>
      </c>
      <c r="AK39" s="1"/>
      <c r="AL39" s="1" t="s">
        <v>1019</v>
      </c>
      <c r="AM39" s="1" t="s">
        <v>392</v>
      </c>
      <c r="AN39" s="1" t="s">
        <v>174</v>
      </c>
      <c r="AO39" s="1" t="s">
        <v>208</v>
      </c>
      <c r="AP39" s="1" t="s">
        <v>529</v>
      </c>
      <c r="AQ39" s="1">
        <v>76.25</v>
      </c>
      <c r="AR39" s="1"/>
      <c r="AS39" s="1"/>
      <c r="AT39" s="1"/>
      <c r="AU39" s="1"/>
      <c r="AV39" s="1"/>
      <c r="AW39" s="1"/>
      <c r="AX39" s="1"/>
      <c r="AY39" s="1" t="s">
        <v>1020</v>
      </c>
      <c r="AZ39" s="1" t="s">
        <v>338</v>
      </c>
      <c r="BA39" s="1" t="s">
        <v>110</v>
      </c>
      <c r="BB39" s="1" t="s">
        <v>111</v>
      </c>
      <c r="BC39" s="1" t="s">
        <v>209</v>
      </c>
      <c r="BD39" s="1" t="s">
        <v>341</v>
      </c>
      <c r="BE39" s="1">
        <v>70.7</v>
      </c>
      <c r="BF39" s="1">
        <v>7.07</v>
      </c>
      <c r="BG39" s="1" t="s">
        <v>1021</v>
      </c>
      <c r="BH39" s="1" t="s">
        <v>168</v>
      </c>
      <c r="BI39" s="1" t="s">
        <v>1022</v>
      </c>
      <c r="BJ39" s="1" t="s">
        <v>1023</v>
      </c>
      <c r="BK39" s="1" t="s">
        <v>112</v>
      </c>
      <c r="BL39" s="1" t="s">
        <v>214</v>
      </c>
      <c r="BM39" s="1">
        <v>84.8</v>
      </c>
      <c r="BN39" s="1">
        <v>8.48</v>
      </c>
      <c r="BO39" s="1" t="s">
        <v>1024</v>
      </c>
      <c r="BP39" s="1" t="s">
        <v>1025</v>
      </c>
      <c r="BQ39" s="1" t="s">
        <v>116</v>
      </c>
      <c r="BR39" s="1"/>
      <c r="BS39" s="1"/>
      <c r="BT39" s="1"/>
      <c r="BU39" s="1" t="str">
        <f>HYPERLINK("https://nconnect.nicmar.ac.in/storage/profile/6a873dbe2f4a3.png","Download")</f>
        <v>0</v>
      </c>
      <c r="BV39" s="1" t="s">
        <v>118</v>
      </c>
      <c r="BW39" s="3"/>
      <c r="BX39" s="3"/>
    </row>
    <row r="40" spans="1:76">
      <c r="A40" s="1" t="s">
        <v>76</v>
      </c>
      <c r="B40" s="1" t="s">
        <v>77</v>
      </c>
      <c r="C40" s="1" t="s">
        <v>1026</v>
      </c>
      <c r="D40" s="1" t="s">
        <v>1027</v>
      </c>
      <c r="E40" s="1" t="s">
        <v>1028</v>
      </c>
      <c r="F40" s="1" t="s">
        <v>1029</v>
      </c>
      <c r="G40" s="1" t="s">
        <v>1030</v>
      </c>
      <c r="H40" s="1" t="s">
        <v>1031</v>
      </c>
      <c r="I40" s="1" t="s">
        <v>1032</v>
      </c>
      <c r="J40" s="1">
        <v>8237440156</v>
      </c>
      <c r="K40" s="1" t="s">
        <v>196</v>
      </c>
      <c r="L40" s="1" t="s">
        <v>1033</v>
      </c>
      <c r="M40" s="1" t="s">
        <v>87</v>
      </c>
      <c r="N40" s="1" t="s">
        <v>1034</v>
      </c>
      <c r="O40" s="1" t="s">
        <v>1035</v>
      </c>
      <c r="P40" s="1" t="s">
        <v>669</v>
      </c>
      <c r="Q40" s="1">
        <v>828331357975</v>
      </c>
      <c r="R40" s="1" t="s">
        <v>1028</v>
      </c>
      <c r="S40" s="1">
        <v>9766105156</v>
      </c>
      <c r="T40" s="1" t="s">
        <v>1036</v>
      </c>
      <c r="U40" s="1" t="s">
        <v>1037</v>
      </c>
      <c r="V40" s="1">
        <v>9423107367</v>
      </c>
      <c r="W40" s="1" t="s">
        <v>131</v>
      </c>
      <c r="X40" s="1" t="s">
        <v>1038</v>
      </c>
      <c r="Y40" s="1" t="s">
        <v>1039</v>
      </c>
      <c r="Z40" s="1" t="s">
        <v>97</v>
      </c>
      <c r="AA40" s="1" t="s">
        <v>1040</v>
      </c>
      <c r="AB40" s="1" t="s">
        <v>205</v>
      </c>
      <c r="AC40" s="1" t="s">
        <v>97</v>
      </c>
      <c r="AD40" s="1" t="s">
        <v>98</v>
      </c>
      <c r="AE40" s="1" t="s">
        <v>98</v>
      </c>
      <c r="AF40" s="1" t="s">
        <v>1041</v>
      </c>
      <c r="AG40" s="1" t="s">
        <v>1042</v>
      </c>
      <c r="AH40" s="1" t="s">
        <v>529</v>
      </c>
      <c r="AI40" s="1" t="s">
        <v>530</v>
      </c>
      <c r="AJ40" s="1">
        <v>79.4</v>
      </c>
      <c r="AK40" s="1"/>
      <c r="AL40" s="1"/>
      <c r="AM40" s="1"/>
      <c r="AN40" s="1"/>
      <c r="AO40" s="1"/>
      <c r="AP40" s="1"/>
      <c r="AQ40" s="1"/>
      <c r="AR40" s="1"/>
      <c r="AS40" s="1" t="s">
        <v>111</v>
      </c>
      <c r="AT40" s="1" t="s">
        <v>1043</v>
      </c>
      <c r="AU40" s="1" t="s">
        <v>141</v>
      </c>
      <c r="AV40" s="1" t="s">
        <v>1044</v>
      </c>
      <c r="AW40" s="1">
        <v>83.05</v>
      </c>
      <c r="AX40" s="1"/>
      <c r="AY40" s="1" t="s">
        <v>1045</v>
      </c>
      <c r="AZ40" s="1" t="s">
        <v>1046</v>
      </c>
      <c r="BA40" s="1" t="s">
        <v>110</v>
      </c>
      <c r="BB40" s="1" t="s">
        <v>111</v>
      </c>
      <c r="BC40" s="1" t="s">
        <v>292</v>
      </c>
      <c r="BD40" s="1" t="s">
        <v>1047</v>
      </c>
      <c r="BE40" s="1">
        <v>73.1</v>
      </c>
      <c r="BF40" s="1">
        <v>8.06</v>
      </c>
      <c r="BG40" s="1"/>
      <c r="BH40" s="1"/>
      <c r="BI40" s="1"/>
      <c r="BJ40" s="1"/>
      <c r="BK40" s="1"/>
      <c r="BL40" s="1"/>
      <c r="BM40" s="1"/>
      <c r="BN40" s="1"/>
      <c r="BO40" s="1" t="s">
        <v>1048</v>
      </c>
      <c r="BP40" s="1"/>
      <c r="BQ40" s="1"/>
      <c r="BR40" s="1" t="s">
        <v>1049</v>
      </c>
      <c r="BS40" s="1">
        <v>54</v>
      </c>
      <c r="BT40" s="1" t="s">
        <v>1050</v>
      </c>
      <c r="BU40" s="1" t="str">
        <f>HYPERLINK("https://nconnect.nicmar.ac.in/storage/profile/6a872cc62a995.png","Download")</f>
        <v>0</v>
      </c>
      <c r="BV40" s="1" t="s">
        <v>118</v>
      </c>
      <c r="BW40" s="3"/>
      <c r="BX40" s="3"/>
    </row>
    <row r="41" spans="1:76">
      <c r="A41" s="1" t="s">
        <v>76</v>
      </c>
      <c r="B41" s="1" t="s">
        <v>77</v>
      </c>
      <c r="C41" s="1" t="s">
        <v>1051</v>
      </c>
      <c r="D41" s="1" t="s">
        <v>1052</v>
      </c>
      <c r="E41" s="1" t="s">
        <v>1053</v>
      </c>
      <c r="F41" s="1" t="s">
        <v>1054</v>
      </c>
      <c r="G41" s="1" t="s">
        <v>1055</v>
      </c>
      <c r="H41" s="1" t="s">
        <v>1056</v>
      </c>
      <c r="I41" s="1" t="s">
        <v>1057</v>
      </c>
      <c r="J41" s="1">
        <v>8333855367</v>
      </c>
      <c r="K41" s="1" t="s">
        <v>85</v>
      </c>
      <c r="L41" s="1" t="s">
        <v>1058</v>
      </c>
      <c r="M41" s="1" t="s">
        <v>87</v>
      </c>
      <c r="N41" s="1" t="s">
        <v>1059</v>
      </c>
      <c r="O41" s="1" t="s">
        <v>1060</v>
      </c>
      <c r="P41" s="1" t="s">
        <v>162</v>
      </c>
      <c r="Q41" s="1">
        <v>776474146497</v>
      </c>
      <c r="R41" s="1" t="s">
        <v>1061</v>
      </c>
      <c r="S41" s="1">
        <v>9705732367</v>
      </c>
      <c r="T41" s="1" t="s">
        <v>619</v>
      </c>
      <c r="U41" s="1" t="s">
        <v>1062</v>
      </c>
      <c r="V41" s="1">
        <v>8985555367</v>
      </c>
      <c r="W41" s="1" t="s">
        <v>1063</v>
      </c>
      <c r="X41" s="1" t="s">
        <v>1064</v>
      </c>
      <c r="Y41" s="1" t="s">
        <v>525</v>
      </c>
      <c r="Z41" s="1" t="s">
        <v>134</v>
      </c>
      <c r="AA41" s="1" t="s">
        <v>1064</v>
      </c>
      <c r="AB41" s="1" t="s">
        <v>525</v>
      </c>
      <c r="AC41" s="1" t="s">
        <v>134</v>
      </c>
      <c r="AD41" s="1" t="s">
        <v>98</v>
      </c>
      <c r="AE41" s="1" t="s">
        <v>98</v>
      </c>
      <c r="AF41" s="1" t="s">
        <v>1065</v>
      </c>
      <c r="AG41" s="1" t="s">
        <v>1066</v>
      </c>
      <c r="AH41" s="1" t="s">
        <v>106</v>
      </c>
      <c r="AI41" s="1" t="s">
        <v>395</v>
      </c>
      <c r="AJ41" s="1">
        <v>86.83</v>
      </c>
      <c r="AK41" s="1">
        <v>9</v>
      </c>
      <c r="AL41" s="1"/>
      <c r="AM41" s="1"/>
      <c r="AN41" s="1"/>
      <c r="AO41" s="1"/>
      <c r="AP41" s="1"/>
      <c r="AQ41" s="1"/>
      <c r="AR41" s="1"/>
      <c r="AS41" s="1" t="s">
        <v>1067</v>
      </c>
      <c r="AT41" s="1" t="s">
        <v>1068</v>
      </c>
      <c r="AU41" s="1" t="s">
        <v>1069</v>
      </c>
      <c r="AV41" s="1" t="s">
        <v>1070</v>
      </c>
      <c r="AW41" s="1">
        <v>77.18</v>
      </c>
      <c r="AX41" s="1">
        <v>7.71</v>
      </c>
      <c r="AY41" s="1" t="s">
        <v>1071</v>
      </c>
      <c r="AZ41" s="1" t="s">
        <v>1072</v>
      </c>
      <c r="BA41" s="1" t="s">
        <v>110</v>
      </c>
      <c r="BB41" s="1" t="s">
        <v>111</v>
      </c>
      <c r="BC41" s="1" t="s">
        <v>373</v>
      </c>
      <c r="BD41" s="1" t="s">
        <v>268</v>
      </c>
      <c r="BE41" s="1">
        <v>82.5</v>
      </c>
      <c r="BF41" s="1">
        <v>8.25</v>
      </c>
      <c r="BG41" s="1"/>
      <c r="BH41" s="1"/>
      <c r="BI41" s="1"/>
      <c r="BJ41" s="1"/>
      <c r="BK41" s="1"/>
      <c r="BL41" s="1"/>
      <c r="BM41" s="1"/>
      <c r="BN41" s="1"/>
      <c r="BO41" s="1" t="s">
        <v>1073</v>
      </c>
      <c r="BP41" s="1"/>
      <c r="BQ41" s="1"/>
      <c r="BR41" s="1" t="s">
        <v>1074</v>
      </c>
      <c r="BS41" s="1">
        <v>4</v>
      </c>
      <c r="BT41" s="1" t="s">
        <v>431</v>
      </c>
      <c r="BU41" s="1" t="str">
        <f>HYPERLINK("https://nconnect.nicmar.ac.in/storage/profile/6a85f67a75e6c.png","Download")</f>
        <v>0</v>
      </c>
      <c r="BV41" s="1" t="s">
        <v>118</v>
      </c>
      <c r="BW41" s="3"/>
      <c r="BX41" s="3"/>
    </row>
    <row r="42" spans="1:76">
      <c r="A42" s="1" t="s">
        <v>76</v>
      </c>
      <c r="B42" s="1" t="s">
        <v>77</v>
      </c>
      <c r="C42" s="1" t="s">
        <v>1075</v>
      </c>
      <c r="D42" s="1" t="s">
        <v>1076</v>
      </c>
      <c r="E42" s="1" t="s">
        <v>1077</v>
      </c>
      <c r="F42" s="1" t="s">
        <v>1078</v>
      </c>
      <c r="G42" s="1" t="s">
        <v>1079</v>
      </c>
      <c r="H42" s="1" t="s">
        <v>1080</v>
      </c>
      <c r="I42" s="1" t="s">
        <v>1080</v>
      </c>
      <c r="J42" s="1">
        <v>8888286345</v>
      </c>
      <c r="K42" s="1" t="s">
        <v>85</v>
      </c>
      <c r="L42" s="1" t="s">
        <v>1081</v>
      </c>
      <c r="M42" s="1" t="s">
        <v>87</v>
      </c>
      <c r="N42" s="1" t="s">
        <v>1082</v>
      </c>
      <c r="O42" s="1" t="s">
        <v>1083</v>
      </c>
      <c r="P42" s="1" t="s">
        <v>90</v>
      </c>
      <c r="Q42" s="1">
        <v>712784468872</v>
      </c>
      <c r="R42" s="1" t="s">
        <v>1077</v>
      </c>
      <c r="S42" s="1">
        <v>9423051806</v>
      </c>
      <c r="T42" s="1" t="s">
        <v>333</v>
      </c>
      <c r="U42" s="1" t="s">
        <v>1084</v>
      </c>
      <c r="V42" s="1">
        <v>9421260773</v>
      </c>
      <c r="W42" s="1" t="s">
        <v>1085</v>
      </c>
      <c r="X42" s="1" t="s">
        <v>1086</v>
      </c>
      <c r="Y42" s="1" t="s">
        <v>1087</v>
      </c>
      <c r="Z42" s="1" t="s">
        <v>97</v>
      </c>
      <c r="AA42" s="1" t="s">
        <v>1088</v>
      </c>
      <c r="AB42" s="1" t="s">
        <v>1087</v>
      </c>
      <c r="AC42" s="1" t="s">
        <v>97</v>
      </c>
      <c r="AD42" s="1" t="s">
        <v>98</v>
      </c>
      <c r="AE42" s="1" t="s">
        <v>98</v>
      </c>
      <c r="AF42" s="1" t="s">
        <v>1089</v>
      </c>
      <c r="AG42" s="1" t="s">
        <v>1090</v>
      </c>
      <c r="AH42" s="1" t="s">
        <v>106</v>
      </c>
      <c r="AI42" s="1" t="s">
        <v>395</v>
      </c>
      <c r="AJ42" s="1">
        <v>84.8</v>
      </c>
      <c r="AK42" s="1"/>
      <c r="AL42" s="1" t="s">
        <v>1089</v>
      </c>
      <c r="AM42" s="1" t="s">
        <v>1090</v>
      </c>
      <c r="AN42" s="1" t="s">
        <v>105</v>
      </c>
      <c r="AO42" s="1" t="s">
        <v>107</v>
      </c>
      <c r="AP42" s="1" t="s">
        <v>398</v>
      </c>
      <c r="AQ42" s="1">
        <v>85.67</v>
      </c>
      <c r="AR42" s="1"/>
      <c r="AS42" s="1"/>
      <c r="AT42" s="1"/>
      <c r="AU42" s="1"/>
      <c r="AV42" s="1"/>
      <c r="AW42" s="1"/>
      <c r="AX42" s="1"/>
      <c r="AY42" s="1" t="s">
        <v>1091</v>
      </c>
      <c r="AZ42" s="1" t="s">
        <v>1092</v>
      </c>
      <c r="BA42" s="1" t="s">
        <v>110</v>
      </c>
      <c r="BB42" s="1" t="s">
        <v>111</v>
      </c>
      <c r="BC42" s="1" t="s">
        <v>401</v>
      </c>
      <c r="BD42" s="1" t="s">
        <v>268</v>
      </c>
      <c r="BE42" s="1">
        <v>63.4</v>
      </c>
      <c r="BF42" s="1">
        <v>7.09</v>
      </c>
      <c r="BG42" s="1"/>
      <c r="BH42" s="1"/>
      <c r="BI42" s="1"/>
      <c r="BJ42" s="1"/>
      <c r="BK42" s="1"/>
      <c r="BL42" s="1"/>
      <c r="BM42" s="1"/>
      <c r="BN42" s="1"/>
      <c r="BO42" s="1" t="s">
        <v>1093</v>
      </c>
      <c r="BP42" s="1"/>
      <c r="BQ42" s="1"/>
      <c r="BR42" s="1" t="s">
        <v>1094</v>
      </c>
      <c r="BS42" s="1">
        <v>14</v>
      </c>
      <c r="BT42" s="1"/>
      <c r="BU42" s="1" t="str">
        <f>HYPERLINK("https://nconnect.nicmar.ac.in/storage/profile/6a86c4495f3b6.png","Download")</f>
        <v>0</v>
      </c>
      <c r="BV42" s="1" t="s">
        <v>118</v>
      </c>
      <c r="BW42" s="3"/>
      <c r="BX42" s="3"/>
    </row>
    <row r="43" spans="1:76">
      <c r="A43" s="1" t="s">
        <v>76</v>
      </c>
      <c r="B43" s="1" t="s">
        <v>77</v>
      </c>
      <c r="C43" s="1" t="s">
        <v>1095</v>
      </c>
      <c r="D43" s="1" t="s">
        <v>1096</v>
      </c>
      <c r="E43" s="1" t="s">
        <v>1097</v>
      </c>
      <c r="F43" s="1" t="s">
        <v>1098</v>
      </c>
      <c r="G43" s="1" t="s">
        <v>1099</v>
      </c>
      <c r="H43" s="1" t="s">
        <v>1100</v>
      </c>
      <c r="I43" s="1" t="s">
        <v>1100</v>
      </c>
      <c r="J43" s="1">
        <v>8381081211</v>
      </c>
      <c r="K43" s="1" t="s">
        <v>85</v>
      </c>
      <c r="L43" s="1" t="s">
        <v>1101</v>
      </c>
      <c r="M43" s="1" t="s">
        <v>87</v>
      </c>
      <c r="N43" s="1" t="s">
        <v>1102</v>
      </c>
      <c r="O43" s="1" t="s">
        <v>1103</v>
      </c>
      <c r="P43" s="1" t="s">
        <v>90</v>
      </c>
      <c r="Q43" s="1">
        <v>993018877412</v>
      </c>
      <c r="R43" s="1" t="s">
        <v>1104</v>
      </c>
      <c r="S43" s="1">
        <v>9049620777</v>
      </c>
      <c r="T43" s="1" t="s">
        <v>92</v>
      </c>
      <c r="U43" s="1" t="s">
        <v>1105</v>
      </c>
      <c r="V43" s="1">
        <v>8766733552</v>
      </c>
      <c r="W43" s="1" t="s">
        <v>203</v>
      </c>
      <c r="X43" s="1" t="s">
        <v>1106</v>
      </c>
      <c r="Y43" s="1" t="s">
        <v>1107</v>
      </c>
      <c r="Z43" s="1" t="s">
        <v>97</v>
      </c>
      <c r="AA43" s="1" t="s">
        <v>1108</v>
      </c>
      <c r="AB43" s="1" t="s">
        <v>205</v>
      </c>
      <c r="AC43" s="1" t="s">
        <v>97</v>
      </c>
      <c r="AD43" s="1" t="s">
        <v>98</v>
      </c>
      <c r="AE43" s="1" t="s">
        <v>98</v>
      </c>
      <c r="AF43" s="1" t="s">
        <v>1109</v>
      </c>
      <c r="AG43" s="1" t="s">
        <v>1110</v>
      </c>
      <c r="AH43" s="1" t="s">
        <v>1111</v>
      </c>
      <c r="AI43" s="1" t="s">
        <v>1112</v>
      </c>
      <c r="AJ43" s="1">
        <v>87.4</v>
      </c>
      <c r="AK43" s="1"/>
      <c r="AL43" s="1" t="s">
        <v>1113</v>
      </c>
      <c r="AM43" s="1" t="s">
        <v>1114</v>
      </c>
      <c r="AN43" s="1" t="s">
        <v>105</v>
      </c>
      <c r="AO43" s="1" t="s">
        <v>850</v>
      </c>
      <c r="AP43" s="1" t="s">
        <v>476</v>
      </c>
      <c r="AQ43" s="1">
        <v>60.62</v>
      </c>
      <c r="AR43" s="1"/>
      <c r="AS43" s="1" t="s">
        <v>367</v>
      </c>
      <c r="AT43" s="1" t="s">
        <v>1115</v>
      </c>
      <c r="AU43" s="1" t="s">
        <v>1116</v>
      </c>
      <c r="AV43" s="1" t="s">
        <v>421</v>
      </c>
      <c r="AW43" s="1">
        <v>74.18</v>
      </c>
      <c r="AX43" s="1"/>
      <c r="AY43" s="1" t="s">
        <v>1117</v>
      </c>
      <c r="AZ43" s="1" t="s">
        <v>1118</v>
      </c>
      <c r="BA43" s="1" t="s">
        <v>110</v>
      </c>
      <c r="BB43" s="1" t="s">
        <v>111</v>
      </c>
      <c r="BC43" s="1" t="s">
        <v>747</v>
      </c>
      <c r="BD43" s="1" t="s">
        <v>655</v>
      </c>
      <c r="BE43" s="1">
        <v>85.7</v>
      </c>
      <c r="BF43" s="1">
        <v>9.07</v>
      </c>
      <c r="BG43" s="1"/>
      <c r="BH43" s="1"/>
      <c r="BI43" s="1"/>
      <c r="BJ43" s="1"/>
      <c r="BK43" s="1"/>
      <c r="BL43" s="1"/>
      <c r="BM43" s="1"/>
      <c r="BN43" s="1"/>
      <c r="BO43" s="1" t="s">
        <v>656</v>
      </c>
      <c r="BP43" s="1" t="s">
        <v>1119</v>
      </c>
      <c r="BQ43" s="1"/>
      <c r="BR43" s="1"/>
      <c r="BS43" s="1"/>
      <c r="BT43" s="1"/>
      <c r="BU43" s="1" t="str">
        <f>HYPERLINK("https://nconnect.nicmar.ac.in/storage/profile/6a86dc1e35251.png","Download")</f>
        <v>0</v>
      </c>
      <c r="BV43" s="1" t="s">
        <v>118</v>
      </c>
      <c r="BW43" s="3"/>
      <c r="BX43" s="3"/>
    </row>
    <row r="44" spans="1:76">
      <c r="A44" s="1" t="s">
        <v>76</v>
      </c>
      <c r="B44" s="1" t="s">
        <v>77</v>
      </c>
      <c r="C44" s="1" t="s">
        <v>1120</v>
      </c>
      <c r="D44" s="1" t="s">
        <v>1121</v>
      </c>
      <c r="E44" s="1" t="s">
        <v>1122</v>
      </c>
      <c r="F44" s="1" t="s">
        <v>1123</v>
      </c>
      <c r="G44" s="1" t="s">
        <v>1124</v>
      </c>
      <c r="H44" s="1" t="s">
        <v>1125</v>
      </c>
      <c r="I44" s="1" t="s">
        <v>1125</v>
      </c>
      <c r="J44" s="1">
        <v>9356297383</v>
      </c>
      <c r="K44" s="1" t="s">
        <v>85</v>
      </c>
      <c r="L44" s="1" t="s">
        <v>1126</v>
      </c>
      <c r="M44" s="1" t="s">
        <v>87</v>
      </c>
      <c r="N44" s="1" t="s">
        <v>412</v>
      </c>
      <c r="O44" s="1" t="s">
        <v>1127</v>
      </c>
      <c r="P44" s="1" t="s">
        <v>669</v>
      </c>
      <c r="Q44" s="1">
        <v>788801293173</v>
      </c>
      <c r="R44" s="1" t="s">
        <v>1128</v>
      </c>
      <c r="S44" s="1">
        <v>9309587276</v>
      </c>
      <c r="T44" s="1" t="s">
        <v>92</v>
      </c>
      <c r="U44" s="1" t="s">
        <v>1129</v>
      </c>
      <c r="V44" s="1">
        <v>8263911474</v>
      </c>
      <c r="W44" s="1" t="s">
        <v>283</v>
      </c>
      <c r="X44" s="1" t="s">
        <v>1130</v>
      </c>
      <c r="Y44" s="1" t="s">
        <v>364</v>
      </c>
      <c r="Z44" s="1" t="s">
        <v>97</v>
      </c>
      <c r="AA44" s="1" t="s">
        <v>1130</v>
      </c>
      <c r="AB44" s="1" t="s">
        <v>364</v>
      </c>
      <c r="AC44" s="1" t="s">
        <v>97</v>
      </c>
      <c r="AD44" s="1" t="s">
        <v>98</v>
      </c>
      <c r="AE44" s="1" t="s">
        <v>98</v>
      </c>
      <c r="AF44" s="1" t="s">
        <v>1131</v>
      </c>
      <c r="AG44" s="1" t="s">
        <v>1132</v>
      </c>
      <c r="AH44" s="1" t="s">
        <v>106</v>
      </c>
      <c r="AI44" s="1" t="s">
        <v>142</v>
      </c>
      <c r="AJ44" s="1">
        <v>95.2</v>
      </c>
      <c r="AK44" s="1"/>
      <c r="AL44" s="1" t="s">
        <v>1133</v>
      </c>
      <c r="AM44" s="1" t="s">
        <v>38</v>
      </c>
      <c r="AN44" s="1" t="s">
        <v>105</v>
      </c>
      <c r="AO44" s="1" t="s">
        <v>107</v>
      </c>
      <c r="AP44" s="1" t="s">
        <v>883</v>
      </c>
      <c r="AQ44" s="1">
        <v>78.83</v>
      </c>
      <c r="AR44" s="1"/>
      <c r="AS44" s="1"/>
      <c r="AT44" s="1"/>
      <c r="AU44" s="1"/>
      <c r="AV44" s="1"/>
      <c r="AW44" s="1"/>
      <c r="AX44" s="1"/>
      <c r="AY44" s="1" t="s">
        <v>507</v>
      </c>
      <c r="AZ44" s="1" t="s">
        <v>1134</v>
      </c>
      <c r="BA44" s="1" t="s">
        <v>110</v>
      </c>
      <c r="BB44" s="1" t="s">
        <v>111</v>
      </c>
      <c r="BC44" s="1" t="s">
        <v>401</v>
      </c>
      <c r="BD44" s="1" t="s">
        <v>319</v>
      </c>
      <c r="BE44" s="1">
        <v>61.26</v>
      </c>
      <c r="BF44" s="1"/>
      <c r="BG44" s="1"/>
      <c r="BH44" s="1"/>
      <c r="BI44" s="1"/>
      <c r="BJ44" s="1"/>
      <c r="BK44" s="1"/>
      <c r="BL44" s="1"/>
      <c r="BM44" s="1"/>
      <c r="BN44" s="1"/>
      <c r="BO44" s="1" t="s">
        <v>1135</v>
      </c>
      <c r="BP44" s="1"/>
      <c r="BQ44" s="1"/>
      <c r="BR44" s="1" t="s">
        <v>1136</v>
      </c>
      <c r="BS44" s="1">
        <v>14</v>
      </c>
      <c r="BT44" s="1"/>
      <c r="BU44" s="1" t="str">
        <f>HYPERLINK("https://nconnect.nicmar.ac.in/storage/profile/6abddc6a2c2db.png","Download")</f>
        <v>0</v>
      </c>
      <c r="BV44" s="1" t="s">
        <v>118</v>
      </c>
      <c r="BW44" s="3"/>
      <c r="BX44" s="3"/>
    </row>
    <row r="45" spans="1:76">
      <c r="A45" s="1" t="s">
        <v>76</v>
      </c>
      <c r="B45" s="1" t="s">
        <v>77</v>
      </c>
      <c r="C45" s="1" t="s">
        <v>1137</v>
      </c>
      <c r="D45" s="1" t="s">
        <v>1138</v>
      </c>
      <c r="E45" s="1" t="s">
        <v>1139</v>
      </c>
      <c r="F45" s="1" t="s">
        <v>1140</v>
      </c>
      <c r="G45" s="1" t="s">
        <v>1141</v>
      </c>
      <c r="H45" s="1" t="s">
        <v>1142</v>
      </c>
      <c r="I45" s="1" t="s">
        <v>1143</v>
      </c>
      <c r="J45" s="1">
        <v>7588637410</v>
      </c>
      <c r="K45" s="1" t="s">
        <v>85</v>
      </c>
      <c r="L45" s="1" t="s">
        <v>1144</v>
      </c>
      <c r="M45" s="1" t="s">
        <v>87</v>
      </c>
      <c r="N45" s="1" t="s">
        <v>1145</v>
      </c>
      <c r="O45" s="1" t="s">
        <v>1146</v>
      </c>
      <c r="P45" s="1" t="s">
        <v>162</v>
      </c>
      <c r="Q45" s="1" t="s">
        <v>1147</v>
      </c>
      <c r="R45" s="1" t="s">
        <v>1148</v>
      </c>
      <c r="S45" s="1">
        <v>7020207150</v>
      </c>
      <c r="T45" s="1" t="s">
        <v>619</v>
      </c>
      <c r="U45" s="1" t="s">
        <v>1149</v>
      </c>
      <c r="V45" s="1">
        <v>9823399299</v>
      </c>
      <c r="W45" s="1" t="s">
        <v>283</v>
      </c>
      <c r="X45" s="1" t="s">
        <v>1150</v>
      </c>
      <c r="Y45" s="1" t="s">
        <v>259</v>
      </c>
      <c r="Z45" s="1" t="s">
        <v>97</v>
      </c>
      <c r="AA45" s="1" t="s">
        <v>1150</v>
      </c>
      <c r="AB45" s="1" t="s">
        <v>259</v>
      </c>
      <c r="AC45" s="1" t="s">
        <v>97</v>
      </c>
      <c r="AD45" s="1" t="s">
        <v>98</v>
      </c>
      <c r="AE45" s="1" t="s">
        <v>98</v>
      </c>
      <c r="AF45" s="1" t="s">
        <v>1151</v>
      </c>
      <c r="AG45" s="1" t="s">
        <v>1152</v>
      </c>
      <c r="AH45" s="1" t="s">
        <v>425</v>
      </c>
      <c r="AI45" s="1" t="s">
        <v>395</v>
      </c>
      <c r="AJ45" s="1">
        <v>83.0</v>
      </c>
      <c r="AK45" s="1"/>
      <c r="AL45" s="1"/>
      <c r="AM45" s="1"/>
      <c r="AN45" s="1"/>
      <c r="AO45" s="1"/>
      <c r="AP45" s="1"/>
      <c r="AQ45" s="1"/>
      <c r="AR45" s="1"/>
      <c r="AS45" s="1" t="s">
        <v>1153</v>
      </c>
      <c r="AT45" s="1" t="s">
        <v>1154</v>
      </c>
      <c r="AU45" s="1" t="s">
        <v>145</v>
      </c>
      <c r="AV45" s="1" t="s">
        <v>370</v>
      </c>
      <c r="AW45" s="1">
        <v>68.84</v>
      </c>
      <c r="AX45" s="1"/>
      <c r="AY45" s="1" t="s">
        <v>1155</v>
      </c>
      <c r="AZ45" s="1" t="s">
        <v>1156</v>
      </c>
      <c r="BA45" s="1" t="s">
        <v>110</v>
      </c>
      <c r="BB45" s="1" t="s">
        <v>111</v>
      </c>
      <c r="BC45" s="1" t="s">
        <v>484</v>
      </c>
      <c r="BD45" s="1" t="s">
        <v>813</v>
      </c>
      <c r="BE45" s="1">
        <v>62.23</v>
      </c>
      <c r="BF45" s="1">
        <v>6.51</v>
      </c>
      <c r="BG45" s="1"/>
      <c r="BH45" s="1"/>
      <c r="BI45" s="1"/>
      <c r="BJ45" s="1"/>
      <c r="BK45" s="1"/>
      <c r="BL45" s="1"/>
      <c r="BM45" s="1"/>
      <c r="BN45" s="1"/>
      <c r="BO45" s="1" t="s">
        <v>1157</v>
      </c>
      <c r="BP45" s="1"/>
      <c r="BQ45" s="1"/>
      <c r="BR45" s="1" t="s">
        <v>1158</v>
      </c>
      <c r="BS45" s="1">
        <v>16</v>
      </c>
      <c r="BT45" s="1"/>
      <c r="BU45" s="1" t="str">
        <f>HYPERLINK("https://nconnect.nicmar.ac.in/storage/profile/6a85686d90cad.png","Download")</f>
        <v>0</v>
      </c>
      <c r="BV45" s="1" t="s">
        <v>118</v>
      </c>
      <c r="BW45" s="3"/>
      <c r="BX45" s="3"/>
    </row>
    <row r="46" spans="1:76">
      <c r="A46" s="1" t="s">
        <v>76</v>
      </c>
      <c r="B46" s="1" t="s">
        <v>77</v>
      </c>
      <c r="C46" s="1" t="s">
        <v>1159</v>
      </c>
      <c r="D46" s="1" t="s">
        <v>1160</v>
      </c>
      <c r="E46" s="1"/>
      <c r="F46" s="1" t="s">
        <v>1161</v>
      </c>
      <c r="G46" s="1" t="s">
        <v>1162</v>
      </c>
      <c r="H46" s="1" t="s">
        <v>1163</v>
      </c>
      <c r="I46" s="1" t="s">
        <v>1164</v>
      </c>
      <c r="J46" s="1">
        <v>9643897557</v>
      </c>
      <c r="K46" s="1" t="s">
        <v>196</v>
      </c>
      <c r="L46" s="1" t="s">
        <v>1165</v>
      </c>
      <c r="M46" s="1" t="s">
        <v>87</v>
      </c>
      <c r="N46" s="1" t="s">
        <v>198</v>
      </c>
      <c r="O46" s="1" t="s">
        <v>1166</v>
      </c>
      <c r="P46" s="1" t="s">
        <v>162</v>
      </c>
      <c r="Q46" s="1">
        <v>384772145455</v>
      </c>
      <c r="R46" s="1" t="s">
        <v>1167</v>
      </c>
      <c r="S46" s="1">
        <v>9205036118</v>
      </c>
      <c r="T46" s="1" t="s">
        <v>1168</v>
      </c>
      <c r="U46" s="1" t="s">
        <v>1169</v>
      </c>
      <c r="V46" s="1">
        <v>9266201266</v>
      </c>
      <c r="W46" s="1" t="s">
        <v>1170</v>
      </c>
      <c r="X46" s="1" t="s">
        <v>1171</v>
      </c>
      <c r="Y46" s="1" t="s">
        <v>1172</v>
      </c>
      <c r="Z46" s="1" t="s">
        <v>1173</v>
      </c>
      <c r="AA46" s="1" t="s">
        <v>1171</v>
      </c>
      <c r="AB46" s="1" t="s">
        <v>1172</v>
      </c>
      <c r="AC46" s="1" t="s">
        <v>1173</v>
      </c>
      <c r="AD46" s="1" t="s">
        <v>98</v>
      </c>
      <c r="AE46" s="1" t="s">
        <v>98</v>
      </c>
      <c r="AF46" s="1" t="s">
        <v>1174</v>
      </c>
      <c r="AG46" s="1" t="s">
        <v>1173</v>
      </c>
      <c r="AH46" s="1" t="s">
        <v>742</v>
      </c>
      <c r="AI46" s="1" t="s">
        <v>529</v>
      </c>
      <c r="AJ46" s="1">
        <v>95</v>
      </c>
      <c r="AK46" s="1">
        <v>10</v>
      </c>
      <c r="AL46" s="1" t="s">
        <v>1174</v>
      </c>
      <c r="AM46" s="1" t="s">
        <v>1173</v>
      </c>
      <c r="AN46" s="1" t="s">
        <v>174</v>
      </c>
      <c r="AO46" s="1" t="s">
        <v>138</v>
      </c>
      <c r="AP46" s="1" t="s">
        <v>262</v>
      </c>
      <c r="AQ46" s="1">
        <v>90.6</v>
      </c>
      <c r="AR46" s="1"/>
      <c r="AS46" s="1"/>
      <c r="AT46" s="1"/>
      <c r="AU46" s="1"/>
      <c r="AV46" s="1"/>
      <c r="AW46" s="1"/>
      <c r="AX46" s="1"/>
      <c r="AY46" s="1" t="s">
        <v>1175</v>
      </c>
      <c r="AZ46" s="1" t="s">
        <v>1176</v>
      </c>
      <c r="BA46" s="1" t="s">
        <v>266</v>
      </c>
      <c r="BB46" s="1" t="s">
        <v>267</v>
      </c>
      <c r="BC46" s="1" t="s">
        <v>1177</v>
      </c>
      <c r="BD46" s="1" t="s">
        <v>1047</v>
      </c>
      <c r="BE46" s="1">
        <v>87.8</v>
      </c>
      <c r="BF46" s="1">
        <v>8.78</v>
      </c>
      <c r="BG46" s="1"/>
      <c r="BH46" s="1"/>
      <c r="BI46" s="1"/>
      <c r="BJ46" s="1"/>
      <c r="BK46" s="1"/>
      <c r="BL46" s="1"/>
      <c r="BM46" s="1"/>
      <c r="BN46" s="1"/>
      <c r="BO46" s="1" t="s">
        <v>1178</v>
      </c>
      <c r="BP46" s="1" t="s">
        <v>1179</v>
      </c>
      <c r="BQ46" s="1" t="s">
        <v>1180</v>
      </c>
      <c r="BR46" s="1" t="s">
        <v>1181</v>
      </c>
      <c r="BS46" s="1">
        <v>23</v>
      </c>
      <c r="BT46" s="1" t="s">
        <v>1182</v>
      </c>
      <c r="BU46" s="1" t="str">
        <f>HYPERLINK("https://nconnect.nicmar.ac.in/storage/profile/6a86a8f292a2a.png","Download")</f>
        <v>0</v>
      </c>
      <c r="BV46" s="1" t="s">
        <v>118</v>
      </c>
      <c r="BW46" s="3"/>
      <c r="BX46" s="3"/>
    </row>
    <row r="47" spans="1:76">
      <c r="A47" s="1" t="s">
        <v>76</v>
      </c>
      <c r="B47" s="1" t="s">
        <v>77</v>
      </c>
      <c r="C47" s="1" t="s">
        <v>1183</v>
      </c>
      <c r="D47" s="1" t="s">
        <v>1184</v>
      </c>
      <c r="E47" s="1" t="s">
        <v>1185</v>
      </c>
      <c r="F47" s="1" t="s">
        <v>1186</v>
      </c>
      <c r="G47" s="1" t="s">
        <v>1187</v>
      </c>
      <c r="H47" s="1" t="s">
        <v>1188</v>
      </c>
      <c r="I47" s="1" t="s">
        <v>1189</v>
      </c>
      <c r="J47" s="1">
        <v>9373227823</v>
      </c>
      <c r="K47" s="1" t="s">
        <v>85</v>
      </c>
      <c r="L47" s="1" t="s">
        <v>1190</v>
      </c>
      <c r="M47" s="1" t="s">
        <v>87</v>
      </c>
      <c r="N47" s="1" t="s">
        <v>1191</v>
      </c>
      <c r="O47" s="1" t="s">
        <v>1192</v>
      </c>
      <c r="P47" s="1" t="s">
        <v>90</v>
      </c>
      <c r="Q47" s="1">
        <v>212311834644</v>
      </c>
      <c r="R47" s="1" t="s">
        <v>1193</v>
      </c>
      <c r="S47" s="1">
        <v>8308656060</v>
      </c>
      <c r="T47" s="1" t="s">
        <v>1194</v>
      </c>
      <c r="U47" s="1" t="s">
        <v>1195</v>
      </c>
      <c r="V47" s="1">
        <v>8308656060</v>
      </c>
      <c r="W47" s="1" t="s">
        <v>1196</v>
      </c>
      <c r="X47" s="1" t="s">
        <v>1197</v>
      </c>
      <c r="Y47" s="1" t="s">
        <v>205</v>
      </c>
      <c r="Z47" s="1" t="s">
        <v>97</v>
      </c>
      <c r="AA47" s="1" t="s">
        <v>1197</v>
      </c>
      <c r="AB47" s="1" t="s">
        <v>205</v>
      </c>
      <c r="AC47" s="1" t="s">
        <v>97</v>
      </c>
      <c r="AD47" s="1" t="s">
        <v>98</v>
      </c>
      <c r="AE47" s="1" t="s">
        <v>98</v>
      </c>
      <c r="AF47" s="1" t="s">
        <v>1198</v>
      </c>
      <c r="AG47" s="1" t="s">
        <v>1199</v>
      </c>
      <c r="AH47" s="1" t="s">
        <v>208</v>
      </c>
      <c r="AI47" s="1" t="s">
        <v>529</v>
      </c>
      <c r="AJ47" s="1">
        <v>78.8</v>
      </c>
      <c r="AK47" s="1"/>
      <c r="AL47" s="1" t="s">
        <v>1200</v>
      </c>
      <c r="AM47" s="1" t="s">
        <v>1199</v>
      </c>
      <c r="AN47" s="1" t="s">
        <v>105</v>
      </c>
      <c r="AO47" s="1" t="s">
        <v>141</v>
      </c>
      <c r="AP47" s="1" t="s">
        <v>1201</v>
      </c>
      <c r="AQ47" s="1">
        <v>74.92</v>
      </c>
      <c r="AR47" s="1"/>
      <c r="AS47" s="1"/>
      <c r="AT47" s="1"/>
      <c r="AU47" s="1"/>
      <c r="AV47" s="1"/>
      <c r="AW47" s="1"/>
      <c r="AX47" s="1"/>
      <c r="AY47" s="1" t="s">
        <v>1202</v>
      </c>
      <c r="AZ47" s="1" t="s">
        <v>1203</v>
      </c>
      <c r="BA47" s="1" t="s">
        <v>178</v>
      </c>
      <c r="BB47" s="1" t="s">
        <v>111</v>
      </c>
      <c r="BC47" s="1" t="s">
        <v>747</v>
      </c>
      <c r="BD47" s="1" t="s">
        <v>1070</v>
      </c>
      <c r="BE47" s="1">
        <v>68.7</v>
      </c>
      <c r="BF47" s="1">
        <v>7.62</v>
      </c>
      <c r="BG47" s="1"/>
      <c r="BH47" s="1"/>
      <c r="BI47" s="1"/>
      <c r="BJ47" s="1"/>
      <c r="BK47" s="1"/>
      <c r="BL47" s="1"/>
      <c r="BM47" s="1"/>
      <c r="BN47" s="1"/>
      <c r="BO47" s="1" t="s">
        <v>1204</v>
      </c>
      <c r="BP47" s="1" t="s">
        <v>1205</v>
      </c>
      <c r="BQ47" s="1" t="s">
        <v>1206</v>
      </c>
      <c r="BR47" s="1"/>
      <c r="BS47" s="1"/>
      <c r="BT47" s="1"/>
      <c r="BU47" s="1" t="str">
        <f>HYPERLINK("https://nconnect.nicmar.ac.in/storage/profile/6a85eabea61a3.png","Download")</f>
        <v>0</v>
      </c>
      <c r="BV47" s="1" t="s">
        <v>118</v>
      </c>
      <c r="BW47" s="3"/>
      <c r="BX47" s="3"/>
    </row>
    <row r="48" spans="1:76">
      <c r="A48" s="1" t="s">
        <v>76</v>
      </c>
      <c r="B48" s="1" t="s">
        <v>77</v>
      </c>
      <c r="C48" s="1" t="s">
        <v>1207</v>
      </c>
      <c r="D48" s="1" t="s">
        <v>1208</v>
      </c>
      <c r="E48" s="1"/>
      <c r="F48" s="1" t="s">
        <v>707</v>
      </c>
      <c r="G48" s="1" t="s">
        <v>1209</v>
      </c>
      <c r="H48" s="1" t="s">
        <v>1210</v>
      </c>
      <c r="I48" s="1" t="s">
        <v>1211</v>
      </c>
      <c r="J48" s="1">
        <v>8157917268</v>
      </c>
      <c r="K48" s="1" t="s">
        <v>85</v>
      </c>
      <c r="L48" s="1" t="s">
        <v>1212</v>
      </c>
      <c r="M48" s="1" t="s">
        <v>87</v>
      </c>
      <c r="N48" s="1" t="s">
        <v>1213</v>
      </c>
      <c r="O48" s="1" t="s">
        <v>1214</v>
      </c>
      <c r="P48" s="1" t="s">
        <v>162</v>
      </c>
      <c r="Q48" s="1">
        <v>336796793987</v>
      </c>
      <c r="R48" s="1" t="s">
        <v>1215</v>
      </c>
      <c r="S48" s="1">
        <v>9447503409</v>
      </c>
      <c r="T48" s="1" t="s">
        <v>1216</v>
      </c>
      <c r="U48" s="1" t="s">
        <v>1217</v>
      </c>
      <c r="V48" s="1">
        <v>9400674932</v>
      </c>
      <c r="W48" s="1" t="s">
        <v>1218</v>
      </c>
      <c r="X48" s="1" t="s">
        <v>1219</v>
      </c>
      <c r="Y48" s="1" t="s">
        <v>391</v>
      </c>
      <c r="Z48" s="1" t="s">
        <v>392</v>
      </c>
      <c r="AA48" s="1" t="s">
        <v>1219</v>
      </c>
      <c r="AB48" s="1" t="s">
        <v>391</v>
      </c>
      <c r="AC48" s="1" t="s">
        <v>392</v>
      </c>
      <c r="AD48" s="1" t="s">
        <v>98</v>
      </c>
      <c r="AE48" s="1" t="s">
        <v>98</v>
      </c>
      <c r="AF48" s="1" t="s">
        <v>1220</v>
      </c>
      <c r="AG48" s="1" t="s">
        <v>1221</v>
      </c>
      <c r="AH48" s="1" t="s">
        <v>208</v>
      </c>
      <c r="AI48" s="1" t="s">
        <v>421</v>
      </c>
      <c r="AJ48" s="1">
        <v>91.2</v>
      </c>
      <c r="AK48" s="1">
        <v>9.6</v>
      </c>
      <c r="AL48" s="1" t="s">
        <v>1222</v>
      </c>
      <c r="AM48" s="1" t="s">
        <v>1223</v>
      </c>
      <c r="AN48" s="1" t="s">
        <v>174</v>
      </c>
      <c r="AO48" s="1" t="s">
        <v>859</v>
      </c>
      <c r="AP48" s="1" t="s">
        <v>102</v>
      </c>
      <c r="AQ48" s="1">
        <v>86</v>
      </c>
      <c r="AR48" s="1">
        <v>8.6</v>
      </c>
      <c r="AS48" s="1"/>
      <c r="AT48" s="1"/>
      <c r="AU48" s="1"/>
      <c r="AV48" s="1"/>
      <c r="AW48" s="1"/>
      <c r="AX48" s="1"/>
      <c r="AY48" s="1" t="s">
        <v>1224</v>
      </c>
      <c r="AZ48" s="1" t="s">
        <v>1225</v>
      </c>
      <c r="BA48" s="1" t="s">
        <v>110</v>
      </c>
      <c r="BB48" s="1" t="s">
        <v>111</v>
      </c>
      <c r="BC48" s="1" t="s">
        <v>425</v>
      </c>
      <c r="BD48" s="1" t="s">
        <v>370</v>
      </c>
      <c r="BE48" s="1">
        <v>75.5</v>
      </c>
      <c r="BF48" s="1">
        <v>7.55</v>
      </c>
      <c r="BG48" s="1" t="s">
        <v>1226</v>
      </c>
      <c r="BH48" s="1" t="s">
        <v>1227</v>
      </c>
      <c r="BI48" s="1" t="s">
        <v>1022</v>
      </c>
      <c r="BJ48" s="1" t="s">
        <v>1023</v>
      </c>
      <c r="BK48" s="1" t="s">
        <v>1228</v>
      </c>
      <c r="BL48" s="1" t="s">
        <v>319</v>
      </c>
      <c r="BM48" s="1">
        <v>86.5</v>
      </c>
      <c r="BN48" s="1">
        <v>8.65</v>
      </c>
      <c r="BO48" s="1" t="s">
        <v>1229</v>
      </c>
      <c r="BP48" s="1"/>
      <c r="BQ48" s="1"/>
      <c r="BR48" s="1" t="s">
        <v>1230</v>
      </c>
      <c r="BS48" s="1">
        <v>7</v>
      </c>
      <c r="BT48" s="1" t="s">
        <v>1231</v>
      </c>
      <c r="BU48" s="1" t="str">
        <f>HYPERLINK("https://nconnect.nicmar.ac.in/storage/profile/6a8690e4bd991.png","Download")</f>
        <v>0</v>
      </c>
      <c r="BV48" s="1" t="s">
        <v>118</v>
      </c>
      <c r="BW48" s="3"/>
      <c r="BX48" s="3"/>
    </row>
    <row r="49" spans="1:76">
      <c r="A49" s="1" t="s">
        <v>76</v>
      </c>
      <c r="B49" s="1" t="s">
        <v>77</v>
      </c>
      <c r="C49" s="1" t="s">
        <v>1232</v>
      </c>
      <c r="D49" s="1" t="s">
        <v>1233</v>
      </c>
      <c r="E49" s="1" t="s">
        <v>1234</v>
      </c>
      <c r="F49" s="1" t="s">
        <v>1235</v>
      </c>
      <c r="G49" s="1" t="s">
        <v>1236</v>
      </c>
      <c r="H49" s="1" t="s">
        <v>1237</v>
      </c>
      <c r="I49" s="1" t="s">
        <v>1238</v>
      </c>
      <c r="J49" s="1">
        <v>7264967985</v>
      </c>
      <c r="K49" s="1" t="s">
        <v>85</v>
      </c>
      <c r="L49" s="1" t="s">
        <v>1239</v>
      </c>
      <c r="M49" s="1" t="s">
        <v>87</v>
      </c>
      <c r="N49" s="1" t="s">
        <v>88</v>
      </c>
      <c r="O49" s="1" t="s">
        <v>1240</v>
      </c>
      <c r="P49" s="1" t="s">
        <v>360</v>
      </c>
      <c r="Q49" s="1" t="s">
        <v>1241</v>
      </c>
      <c r="R49" s="1" t="s">
        <v>1242</v>
      </c>
      <c r="S49" s="1">
        <v>9021170798</v>
      </c>
      <c r="T49" s="1" t="s">
        <v>163</v>
      </c>
      <c r="U49" s="1" t="s">
        <v>1243</v>
      </c>
      <c r="V49" s="1">
        <v>7208590708</v>
      </c>
      <c r="W49" s="1" t="s">
        <v>131</v>
      </c>
      <c r="X49" s="1" t="s">
        <v>1244</v>
      </c>
      <c r="Y49" s="1" t="s">
        <v>1245</v>
      </c>
      <c r="Z49" s="1" t="s">
        <v>97</v>
      </c>
      <c r="AA49" s="1" t="s">
        <v>1244</v>
      </c>
      <c r="AB49" s="1" t="s">
        <v>1245</v>
      </c>
      <c r="AC49" s="1" t="s">
        <v>97</v>
      </c>
      <c r="AD49" s="1" t="s">
        <v>98</v>
      </c>
      <c r="AE49" s="1" t="s">
        <v>98</v>
      </c>
      <c r="AF49" s="1" t="s">
        <v>1246</v>
      </c>
      <c r="AG49" s="1" t="s">
        <v>475</v>
      </c>
      <c r="AH49" s="1" t="s">
        <v>854</v>
      </c>
      <c r="AI49" s="1" t="s">
        <v>421</v>
      </c>
      <c r="AJ49" s="1">
        <v>79.6</v>
      </c>
      <c r="AK49" s="1"/>
      <c r="AL49" s="1"/>
      <c r="AM49" s="1"/>
      <c r="AN49" s="1"/>
      <c r="AO49" s="1"/>
      <c r="AP49" s="1"/>
      <c r="AQ49" s="1"/>
      <c r="AR49" s="1"/>
      <c r="AS49" s="1" t="s">
        <v>367</v>
      </c>
      <c r="AT49" s="1" t="s">
        <v>1247</v>
      </c>
      <c r="AU49" s="1" t="s">
        <v>1248</v>
      </c>
      <c r="AV49" s="1" t="s">
        <v>211</v>
      </c>
      <c r="AW49" s="1">
        <v>78.37</v>
      </c>
      <c r="AX49" s="1"/>
      <c r="AY49" s="1" t="s">
        <v>652</v>
      </c>
      <c r="AZ49" s="1" t="s">
        <v>1249</v>
      </c>
      <c r="BA49" s="1" t="s">
        <v>178</v>
      </c>
      <c r="BB49" s="1" t="s">
        <v>111</v>
      </c>
      <c r="BC49" s="1" t="s">
        <v>145</v>
      </c>
      <c r="BD49" s="1" t="s">
        <v>146</v>
      </c>
      <c r="BE49" s="1">
        <v>63.14</v>
      </c>
      <c r="BF49" s="1"/>
      <c r="BG49" s="1"/>
      <c r="BH49" s="1"/>
      <c r="BI49" s="1"/>
      <c r="BJ49" s="1"/>
      <c r="BK49" s="1"/>
      <c r="BL49" s="1"/>
      <c r="BM49" s="1"/>
      <c r="BN49" s="1"/>
      <c r="BO49" s="1" t="s">
        <v>1250</v>
      </c>
      <c r="BP49" s="1" t="s">
        <v>1251</v>
      </c>
      <c r="BQ49" s="1" t="s">
        <v>1252</v>
      </c>
      <c r="BR49" s="1" t="s">
        <v>1253</v>
      </c>
      <c r="BS49" s="1">
        <v>52</v>
      </c>
      <c r="BT49" s="1"/>
      <c r="BU49" s="1" t="str">
        <f>HYPERLINK("https://nconnect.nicmar.ac.in/storage/profile/6aa02ff9dede2.png","Download")</f>
        <v>0</v>
      </c>
      <c r="BV49" s="1" t="s">
        <v>118</v>
      </c>
      <c r="BW49" s="3"/>
      <c r="BX49" s="3"/>
    </row>
    <row r="50" spans="1:76">
      <c r="A50" s="1" t="s">
        <v>76</v>
      </c>
      <c r="B50" s="1" t="s">
        <v>77</v>
      </c>
      <c r="C50" s="1" t="s">
        <v>1254</v>
      </c>
      <c r="D50" s="1" t="s">
        <v>1255</v>
      </c>
      <c r="E50" s="1" t="s">
        <v>1256</v>
      </c>
      <c r="F50" s="1" t="s">
        <v>1257</v>
      </c>
      <c r="G50" s="1" t="s">
        <v>1258</v>
      </c>
      <c r="H50" s="1" t="s">
        <v>1259</v>
      </c>
      <c r="I50" s="1" t="s">
        <v>1260</v>
      </c>
      <c r="J50" s="1">
        <v>8421109353</v>
      </c>
      <c r="K50" s="1" t="s">
        <v>85</v>
      </c>
      <c r="L50" s="1" t="s">
        <v>1261</v>
      </c>
      <c r="M50" s="1" t="s">
        <v>87</v>
      </c>
      <c r="N50" s="1" t="s">
        <v>1262</v>
      </c>
      <c r="O50" s="1" t="s">
        <v>1263</v>
      </c>
      <c r="P50" s="1" t="s">
        <v>669</v>
      </c>
      <c r="Q50" s="1">
        <v>469063973193</v>
      </c>
      <c r="R50" s="1" t="s">
        <v>1264</v>
      </c>
      <c r="S50" s="1">
        <v>9823054353</v>
      </c>
      <c r="T50" s="1" t="s">
        <v>163</v>
      </c>
      <c r="U50" s="1" t="s">
        <v>1265</v>
      </c>
      <c r="V50" s="1">
        <v>9823258353</v>
      </c>
      <c r="W50" s="1" t="s">
        <v>1266</v>
      </c>
      <c r="X50" s="1" t="s">
        <v>1267</v>
      </c>
      <c r="Y50" s="1" t="s">
        <v>1268</v>
      </c>
      <c r="Z50" s="1" t="s">
        <v>97</v>
      </c>
      <c r="AA50" s="1" t="s">
        <v>1267</v>
      </c>
      <c r="AB50" s="1" t="s">
        <v>1268</v>
      </c>
      <c r="AC50" s="1" t="s">
        <v>97</v>
      </c>
      <c r="AD50" s="1" t="s">
        <v>98</v>
      </c>
      <c r="AE50" s="1" t="s">
        <v>98</v>
      </c>
      <c r="AF50" s="1" t="s">
        <v>1269</v>
      </c>
      <c r="AG50" s="1" t="s">
        <v>1270</v>
      </c>
      <c r="AH50" s="1" t="s">
        <v>425</v>
      </c>
      <c r="AI50" s="1" t="s">
        <v>289</v>
      </c>
      <c r="AJ50" s="1">
        <v>86.2</v>
      </c>
      <c r="AK50" s="1"/>
      <c r="AL50" s="1" t="s">
        <v>1269</v>
      </c>
      <c r="AM50" s="1" t="s">
        <v>1270</v>
      </c>
      <c r="AN50" s="1" t="s">
        <v>105</v>
      </c>
      <c r="AO50" s="1" t="s">
        <v>289</v>
      </c>
      <c r="AP50" s="1" t="s">
        <v>789</v>
      </c>
      <c r="AQ50" s="1">
        <v>67.2</v>
      </c>
      <c r="AR50" s="1"/>
      <c r="AS50" s="1"/>
      <c r="AT50" s="1"/>
      <c r="AU50" s="1"/>
      <c r="AV50" s="1"/>
      <c r="AW50" s="1"/>
      <c r="AX50" s="1"/>
      <c r="AY50" s="1" t="s">
        <v>1271</v>
      </c>
      <c r="AZ50" s="1" t="s">
        <v>1272</v>
      </c>
      <c r="BA50" s="1" t="s">
        <v>110</v>
      </c>
      <c r="BB50" s="1" t="s">
        <v>111</v>
      </c>
      <c r="BC50" s="1" t="s">
        <v>789</v>
      </c>
      <c r="BD50" s="1" t="s">
        <v>319</v>
      </c>
      <c r="BE50" s="1">
        <v>66.11</v>
      </c>
      <c r="BF50" s="1">
        <v>7.36</v>
      </c>
      <c r="BG50" s="1"/>
      <c r="BH50" s="1"/>
      <c r="BI50" s="1"/>
      <c r="BJ50" s="1"/>
      <c r="BK50" s="1"/>
      <c r="BL50" s="1"/>
      <c r="BM50" s="1"/>
      <c r="BN50" s="1"/>
      <c r="BO50" s="1" t="s">
        <v>1273</v>
      </c>
      <c r="BP50" s="1"/>
      <c r="BQ50" s="1"/>
      <c r="BR50" s="1" t="s">
        <v>1274</v>
      </c>
      <c r="BS50" s="1">
        <v>17</v>
      </c>
      <c r="BT50" s="1"/>
      <c r="BU50" s="1" t="str">
        <f>HYPERLINK("https://nconnect.nicmar.ac.in/storage/profile/6a86b905da0ac.png","Download")</f>
        <v>0</v>
      </c>
      <c r="BV50" s="1" t="s">
        <v>118</v>
      </c>
      <c r="BW50" s="3"/>
      <c r="BX50" s="3"/>
    </row>
    <row r="51" spans="1:76">
      <c r="A51" s="1" t="s">
        <v>76</v>
      </c>
      <c r="B51" s="1" t="s">
        <v>77</v>
      </c>
      <c r="C51" s="1" t="s">
        <v>1275</v>
      </c>
      <c r="D51" s="1" t="s">
        <v>1276</v>
      </c>
      <c r="E51" s="1" t="s">
        <v>1277</v>
      </c>
      <c r="F51" s="1" t="s">
        <v>1278</v>
      </c>
      <c r="G51" s="1" t="s">
        <v>1279</v>
      </c>
      <c r="H51" s="1" t="s">
        <v>1280</v>
      </c>
      <c r="I51" s="1" t="s">
        <v>1281</v>
      </c>
      <c r="J51" s="1">
        <v>8380084765</v>
      </c>
      <c r="K51" s="1" t="s">
        <v>85</v>
      </c>
      <c r="L51" s="1" t="s">
        <v>1282</v>
      </c>
      <c r="M51" s="1" t="s">
        <v>87</v>
      </c>
      <c r="N51" s="1" t="s">
        <v>1283</v>
      </c>
      <c r="O51" s="1" t="s">
        <v>1284</v>
      </c>
      <c r="P51" s="1" t="s">
        <v>90</v>
      </c>
      <c r="Q51" s="1">
        <v>709412476518</v>
      </c>
      <c r="R51" s="1" t="s">
        <v>1285</v>
      </c>
      <c r="S51" s="1">
        <v>9403498171</v>
      </c>
      <c r="T51" s="1" t="s">
        <v>1286</v>
      </c>
      <c r="U51" s="1" t="s">
        <v>1287</v>
      </c>
      <c r="V51" s="1">
        <v>9404831124</v>
      </c>
      <c r="W51" s="1" t="s">
        <v>1288</v>
      </c>
      <c r="X51" s="1" t="s">
        <v>1289</v>
      </c>
      <c r="Y51" s="1" t="s">
        <v>205</v>
      </c>
      <c r="Z51" s="1" t="s">
        <v>97</v>
      </c>
      <c r="AA51" s="1" t="s">
        <v>1290</v>
      </c>
      <c r="AB51" s="1" t="s">
        <v>205</v>
      </c>
      <c r="AC51" s="1" t="s">
        <v>97</v>
      </c>
      <c r="AD51" s="1" t="s">
        <v>98</v>
      </c>
      <c r="AE51" s="1" t="s">
        <v>98</v>
      </c>
      <c r="AF51" s="1" t="s">
        <v>1291</v>
      </c>
      <c r="AG51" s="1" t="s">
        <v>1292</v>
      </c>
      <c r="AH51" s="1" t="s">
        <v>1293</v>
      </c>
      <c r="AI51" s="1" t="s">
        <v>480</v>
      </c>
      <c r="AJ51" s="1">
        <v>78.8</v>
      </c>
      <c r="AK51" s="1">
        <v>8.29</v>
      </c>
      <c r="AL51" s="1" t="s">
        <v>1294</v>
      </c>
      <c r="AM51" s="1" t="s">
        <v>1295</v>
      </c>
      <c r="AN51" s="1" t="s">
        <v>105</v>
      </c>
      <c r="AO51" s="1" t="s">
        <v>421</v>
      </c>
      <c r="AP51" s="1" t="s">
        <v>102</v>
      </c>
      <c r="AQ51" s="1">
        <v>61.54</v>
      </c>
      <c r="AR51" s="1">
        <v>6.47</v>
      </c>
      <c r="AS51" s="1"/>
      <c r="AT51" s="1"/>
      <c r="AU51" s="1"/>
      <c r="AV51" s="1"/>
      <c r="AW51" s="1"/>
      <c r="AX51" s="1"/>
      <c r="AY51" s="1" t="s">
        <v>1296</v>
      </c>
      <c r="AZ51" s="1" t="s">
        <v>1297</v>
      </c>
      <c r="BA51" s="1" t="s">
        <v>110</v>
      </c>
      <c r="BB51" s="1" t="s">
        <v>111</v>
      </c>
      <c r="BC51" s="1" t="s">
        <v>240</v>
      </c>
      <c r="BD51" s="1" t="s">
        <v>1298</v>
      </c>
      <c r="BE51" s="1">
        <v>60.35</v>
      </c>
      <c r="BF51" s="1">
        <v>6.9</v>
      </c>
      <c r="BG51" s="1"/>
      <c r="BH51" s="1"/>
      <c r="BI51" s="1"/>
      <c r="BJ51" s="1"/>
      <c r="BK51" s="1"/>
      <c r="BL51" s="1"/>
      <c r="BM51" s="1"/>
      <c r="BN51" s="1"/>
      <c r="BO51" s="1" t="s">
        <v>1299</v>
      </c>
      <c r="BP51" s="1" t="s">
        <v>1300</v>
      </c>
      <c r="BQ51" s="1" t="s">
        <v>1002</v>
      </c>
      <c r="BR51" s="1"/>
      <c r="BS51" s="1"/>
      <c r="BT51" s="1"/>
      <c r="BU51" s="1" t="str">
        <f>HYPERLINK("https://nconnect.nicmar.ac.in/storage/profile/6abd2446eadad.png","Download")</f>
        <v>0</v>
      </c>
      <c r="BV51" s="1" t="s">
        <v>118</v>
      </c>
      <c r="BW51" s="3"/>
      <c r="BX51" s="3"/>
    </row>
    <row r="52" spans="1:76">
      <c r="A52" s="1" t="s">
        <v>76</v>
      </c>
      <c r="B52" s="1" t="s">
        <v>77</v>
      </c>
      <c r="C52" s="1" t="s">
        <v>1301</v>
      </c>
      <c r="D52" s="1" t="s">
        <v>1302</v>
      </c>
      <c r="E52" s="1"/>
      <c r="F52" s="1" t="s">
        <v>1303</v>
      </c>
      <c r="G52" s="1" t="s">
        <v>1304</v>
      </c>
      <c r="H52" s="1" t="s">
        <v>1305</v>
      </c>
      <c r="I52" s="1" t="s">
        <v>1306</v>
      </c>
      <c r="J52" s="1">
        <v>8882422346</v>
      </c>
      <c r="K52" s="1" t="s">
        <v>85</v>
      </c>
      <c r="L52" s="1" t="s">
        <v>1307</v>
      </c>
      <c r="M52" s="1" t="s">
        <v>87</v>
      </c>
      <c r="N52" s="1" t="s">
        <v>1308</v>
      </c>
      <c r="O52" s="1" t="s">
        <v>1309</v>
      </c>
      <c r="P52" s="1" t="s">
        <v>360</v>
      </c>
      <c r="Q52" s="1">
        <v>268878347996</v>
      </c>
      <c r="R52" s="1" t="s">
        <v>1310</v>
      </c>
      <c r="S52" s="1">
        <v>6394429666</v>
      </c>
      <c r="T52" s="1" t="s">
        <v>1311</v>
      </c>
      <c r="U52" s="1" t="s">
        <v>1312</v>
      </c>
      <c r="V52" s="1">
        <v>9045395068</v>
      </c>
      <c r="W52" s="1" t="s">
        <v>94</v>
      </c>
      <c r="X52" s="1" t="s">
        <v>1313</v>
      </c>
      <c r="Y52" s="1" t="s">
        <v>1314</v>
      </c>
      <c r="Z52" s="1" t="s">
        <v>697</v>
      </c>
      <c r="AA52" s="1" t="s">
        <v>1313</v>
      </c>
      <c r="AB52" s="1" t="s">
        <v>1314</v>
      </c>
      <c r="AC52" s="1" t="s">
        <v>697</v>
      </c>
      <c r="AD52" s="1" t="s">
        <v>98</v>
      </c>
      <c r="AE52" s="1" t="s">
        <v>98</v>
      </c>
      <c r="AF52" s="1" t="s">
        <v>1315</v>
      </c>
      <c r="AG52" s="1" t="s">
        <v>1316</v>
      </c>
      <c r="AH52" s="1" t="s">
        <v>209</v>
      </c>
      <c r="AI52" s="1" t="s">
        <v>101</v>
      </c>
      <c r="AJ52" s="1">
        <v>69.6</v>
      </c>
      <c r="AK52" s="1"/>
      <c r="AL52" s="1"/>
      <c r="AM52" s="1"/>
      <c r="AN52" s="1"/>
      <c r="AO52" s="1"/>
      <c r="AP52" s="1"/>
      <c r="AQ52" s="1"/>
      <c r="AR52" s="1"/>
      <c r="AS52" s="1" t="s">
        <v>1317</v>
      </c>
      <c r="AT52" s="1" t="s">
        <v>1318</v>
      </c>
      <c r="AU52" s="1" t="s">
        <v>654</v>
      </c>
      <c r="AV52" s="1" t="s">
        <v>175</v>
      </c>
      <c r="AW52" s="1">
        <v>75</v>
      </c>
      <c r="AX52" s="1">
        <v>7.5</v>
      </c>
      <c r="AY52" s="1" t="s">
        <v>1319</v>
      </c>
      <c r="AZ52" s="1" t="s">
        <v>1320</v>
      </c>
      <c r="BA52" s="1" t="s">
        <v>110</v>
      </c>
      <c r="BB52" s="1" t="s">
        <v>111</v>
      </c>
      <c r="BC52" s="1" t="s">
        <v>292</v>
      </c>
      <c r="BD52" s="1" t="s">
        <v>724</v>
      </c>
      <c r="BE52" s="1">
        <v>76.6</v>
      </c>
      <c r="BF52" s="1">
        <v>7.66</v>
      </c>
      <c r="BG52" s="1"/>
      <c r="BH52" s="1"/>
      <c r="BI52" s="1"/>
      <c r="BJ52" s="1"/>
      <c r="BK52" s="1"/>
      <c r="BL52" s="1"/>
      <c r="BM52" s="1"/>
      <c r="BN52" s="1"/>
      <c r="BO52" s="1" t="s">
        <v>1321</v>
      </c>
      <c r="BP52" s="1"/>
      <c r="BQ52" s="1"/>
      <c r="BR52" s="1"/>
      <c r="BS52" s="1"/>
      <c r="BT52" s="1" t="s">
        <v>1322</v>
      </c>
      <c r="BU52" s="1" t="str">
        <f>HYPERLINK("https://nconnect.nicmar.ac.in/storage/profile/6a86d349a9eec.png","Download")</f>
        <v>0</v>
      </c>
      <c r="BV52" s="1" t="s">
        <v>118</v>
      </c>
      <c r="BW52" s="3"/>
      <c r="BX52" s="3"/>
    </row>
    <row r="53" spans="1:76">
      <c r="A53" s="1" t="s">
        <v>76</v>
      </c>
      <c r="B53" s="1" t="s">
        <v>77</v>
      </c>
      <c r="C53" s="1" t="s">
        <v>1323</v>
      </c>
      <c r="D53" s="1" t="s">
        <v>1324</v>
      </c>
      <c r="E53" s="1" t="s">
        <v>1325</v>
      </c>
      <c r="F53" s="1" t="s">
        <v>1326</v>
      </c>
      <c r="G53" s="1" t="s">
        <v>1327</v>
      </c>
      <c r="H53" s="1" t="s">
        <v>1328</v>
      </c>
      <c r="I53" s="1" t="s">
        <v>1329</v>
      </c>
      <c r="J53" s="1">
        <v>7063330478</v>
      </c>
      <c r="K53" s="1" t="s">
        <v>85</v>
      </c>
      <c r="L53" s="1" t="s">
        <v>1330</v>
      </c>
      <c r="M53" s="1" t="s">
        <v>87</v>
      </c>
      <c r="N53" s="1" t="s">
        <v>1331</v>
      </c>
      <c r="O53" s="1" t="s">
        <v>1332</v>
      </c>
      <c r="P53" s="1" t="s">
        <v>162</v>
      </c>
      <c r="Q53" s="1">
        <v>436632137549</v>
      </c>
      <c r="R53" s="1" t="s">
        <v>1333</v>
      </c>
      <c r="S53" s="1">
        <v>8016999624</v>
      </c>
      <c r="T53" s="1" t="s">
        <v>1334</v>
      </c>
      <c r="U53" s="1" t="s">
        <v>1335</v>
      </c>
      <c r="V53" s="1">
        <v>7584807618</v>
      </c>
      <c r="W53" s="1" t="s">
        <v>283</v>
      </c>
      <c r="X53" s="1" t="s">
        <v>1336</v>
      </c>
      <c r="Y53" s="1" t="s">
        <v>1337</v>
      </c>
      <c r="Z53" s="1" t="s">
        <v>1338</v>
      </c>
      <c r="AA53" s="1" t="s">
        <v>1336</v>
      </c>
      <c r="AB53" s="1" t="s">
        <v>1337</v>
      </c>
      <c r="AC53" s="1" t="s">
        <v>1338</v>
      </c>
      <c r="AD53" s="1" t="s">
        <v>98</v>
      </c>
      <c r="AE53" s="1" t="s">
        <v>98</v>
      </c>
      <c r="AF53" s="1" t="s">
        <v>1339</v>
      </c>
      <c r="AG53" s="1" t="s">
        <v>1340</v>
      </c>
      <c r="AH53" s="1" t="s">
        <v>1341</v>
      </c>
      <c r="AI53" s="1" t="s">
        <v>530</v>
      </c>
      <c r="AJ53" s="1">
        <v>89.33</v>
      </c>
      <c r="AK53" s="1"/>
      <c r="AL53" s="1" t="s">
        <v>1342</v>
      </c>
      <c r="AM53" s="1" t="s">
        <v>1343</v>
      </c>
      <c r="AN53" s="1" t="s">
        <v>105</v>
      </c>
      <c r="AO53" s="1" t="s">
        <v>138</v>
      </c>
      <c r="AP53" s="1" t="s">
        <v>142</v>
      </c>
      <c r="AQ53" s="1">
        <v>77.4</v>
      </c>
      <c r="AR53" s="1"/>
      <c r="AS53" s="1"/>
      <c r="AT53" s="1"/>
      <c r="AU53" s="1"/>
      <c r="AV53" s="1"/>
      <c r="AW53" s="1"/>
      <c r="AX53" s="1"/>
      <c r="AY53" s="1" t="s">
        <v>1344</v>
      </c>
      <c r="AZ53" s="1" t="s">
        <v>1345</v>
      </c>
      <c r="BA53" s="1" t="s">
        <v>178</v>
      </c>
      <c r="BB53" s="1" t="s">
        <v>111</v>
      </c>
      <c r="BC53" s="1" t="s">
        <v>1069</v>
      </c>
      <c r="BD53" s="1" t="s">
        <v>146</v>
      </c>
      <c r="BE53" s="1">
        <v>68.82</v>
      </c>
      <c r="BF53" s="1">
        <v>7.49</v>
      </c>
      <c r="BG53" s="1"/>
      <c r="BH53" s="1"/>
      <c r="BI53" s="1"/>
      <c r="BJ53" s="1"/>
      <c r="BK53" s="1"/>
      <c r="BL53" s="1"/>
      <c r="BM53" s="1"/>
      <c r="BN53" s="1"/>
      <c r="BO53" s="1" t="s">
        <v>1346</v>
      </c>
      <c r="BP53" s="1" t="s">
        <v>1347</v>
      </c>
      <c r="BQ53" s="1" t="s">
        <v>429</v>
      </c>
      <c r="BR53" s="1"/>
      <c r="BS53" s="1"/>
      <c r="BT53" s="1" t="s">
        <v>1348</v>
      </c>
      <c r="BU53" s="1" t="str">
        <f>HYPERLINK("https://nconnect.nicmar.ac.in/storage/profile/6a86c8f87a97b.png","Download")</f>
        <v>0</v>
      </c>
      <c r="BV53" s="1" t="s">
        <v>118</v>
      </c>
      <c r="BW53" s="3"/>
      <c r="BX53" s="3"/>
    </row>
    <row r="54" spans="1:76">
      <c r="A54" s="1" t="s">
        <v>76</v>
      </c>
      <c r="B54" s="1" t="s">
        <v>77</v>
      </c>
      <c r="C54" s="1" t="s">
        <v>1349</v>
      </c>
      <c r="D54" s="1" t="s">
        <v>1350</v>
      </c>
      <c r="E54" s="1" t="s">
        <v>1351</v>
      </c>
      <c r="F54" s="1" t="s">
        <v>752</v>
      </c>
      <c r="G54" s="1" t="s">
        <v>1352</v>
      </c>
      <c r="H54" s="1" t="s">
        <v>1353</v>
      </c>
      <c r="I54" s="1" t="s">
        <v>1354</v>
      </c>
      <c r="J54" s="1">
        <v>7021579700</v>
      </c>
      <c r="K54" s="1" t="s">
        <v>196</v>
      </c>
      <c r="L54" s="1" t="s">
        <v>1355</v>
      </c>
      <c r="M54" s="1" t="s">
        <v>87</v>
      </c>
      <c r="N54" s="1" t="s">
        <v>88</v>
      </c>
      <c r="O54" s="1" t="s">
        <v>1356</v>
      </c>
      <c r="P54" s="1" t="s">
        <v>360</v>
      </c>
      <c r="Q54" s="1">
        <v>264882727171</v>
      </c>
      <c r="R54" s="1" t="s">
        <v>1357</v>
      </c>
      <c r="S54" s="1">
        <v>9373312302</v>
      </c>
      <c r="T54" s="1" t="s">
        <v>1358</v>
      </c>
      <c r="U54" s="1" t="s">
        <v>1359</v>
      </c>
      <c r="V54" s="1">
        <v>9370002588</v>
      </c>
      <c r="W54" s="1" t="s">
        <v>470</v>
      </c>
      <c r="X54" s="1" t="s">
        <v>1360</v>
      </c>
      <c r="Y54" s="1" t="s">
        <v>205</v>
      </c>
      <c r="Z54" s="1" t="s">
        <v>97</v>
      </c>
      <c r="AA54" s="1" t="s">
        <v>1360</v>
      </c>
      <c r="AB54" s="1" t="s">
        <v>205</v>
      </c>
      <c r="AC54" s="1" t="s">
        <v>97</v>
      </c>
      <c r="AD54" s="1" t="s">
        <v>98</v>
      </c>
      <c r="AE54" s="1" t="s">
        <v>98</v>
      </c>
      <c r="AF54" s="1" t="s">
        <v>1361</v>
      </c>
      <c r="AG54" s="1" t="s">
        <v>1362</v>
      </c>
      <c r="AH54" s="1" t="s">
        <v>480</v>
      </c>
      <c r="AI54" s="1" t="s">
        <v>101</v>
      </c>
      <c r="AJ54" s="1">
        <v>82.5</v>
      </c>
      <c r="AK54" s="1"/>
      <c r="AL54" s="1" t="s">
        <v>1363</v>
      </c>
      <c r="AM54" s="1" t="s">
        <v>1364</v>
      </c>
      <c r="AN54" s="1" t="s">
        <v>174</v>
      </c>
      <c r="AO54" s="1" t="s">
        <v>425</v>
      </c>
      <c r="AP54" s="1" t="s">
        <v>289</v>
      </c>
      <c r="AQ54" s="1">
        <v>68.6</v>
      </c>
      <c r="AR54" s="1"/>
      <c r="AS54" s="1"/>
      <c r="AT54" s="1"/>
      <c r="AU54" s="1"/>
      <c r="AV54" s="1"/>
      <c r="AW54" s="1"/>
      <c r="AX54" s="1"/>
      <c r="AY54" s="1" t="s">
        <v>108</v>
      </c>
      <c r="AZ54" s="1" t="s">
        <v>1365</v>
      </c>
      <c r="BA54" s="1" t="s">
        <v>266</v>
      </c>
      <c r="BB54" s="1" t="s">
        <v>267</v>
      </c>
      <c r="BC54" s="1" t="s">
        <v>289</v>
      </c>
      <c r="BD54" s="1" t="s">
        <v>113</v>
      </c>
      <c r="BE54" s="1">
        <v>78</v>
      </c>
      <c r="BF54" s="1">
        <v>8.3</v>
      </c>
      <c r="BG54" s="1"/>
      <c r="BH54" s="1"/>
      <c r="BI54" s="1"/>
      <c r="BJ54" s="1"/>
      <c r="BK54" s="1"/>
      <c r="BL54" s="1"/>
      <c r="BM54" s="1"/>
      <c r="BN54" s="1"/>
      <c r="BO54" s="1" t="s">
        <v>1366</v>
      </c>
      <c r="BP54" s="1"/>
      <c r="BQ54" s="1"/>
      <c r="BR54" s="1" t="s">
        <v>1367</v>
      </c>
      <c r="BS54" s="1">
        <v>43</v>
      </c>
      <c r="BT54" s="1"/>
      <c r="BU54" s="1" t="str">
        <f>HYPERLINK("https://nconnect.nicmar.ac.in/storage/profile/6a8712678539d.png","Download")</f>
        <v>0</v>
      </c>
      <c r="BV54" s="1" t="s">
        <v>118</v>
      </c>
      <c r="BW54" s="3"/>
      <c r="BX54" s="3"/>
    </row>
    <row r="55" spans="1:76">
      <c r="A55" s="1" t="s">
        <v>76</v>
      </c>
      <c r="B55" s="1" t="s">
        <v>77</v>
      </c>
      <c r="C55" s="1" t="s">
        <v>1368</v>
      </c>
      <c r="D55" s="1" t="s">
        <v>1369</v>
      </c>
      <c r="E55" s="1" t="s">
        <v>1028</v>
      </c>
      <c r="F55" s="1" t="s">
        <v>1370</v>
      </c>
      <c r="G55" s="1" t="s">
        <v>1371</v>
      </c>
      <c r="H55" s="1" t="s">
        <v>1372</v>
      </c>
      <c r="I55" s="1" t="s">
        <v>1373</v>
      </c>
      <c r="J55" s="1">
        <v>9284901590</v>
      </c>
      <c r="K55" s="1" t="s">
        <v>85</v>
      </c>
      <c r="L55" s="1" t="s">
        <v>1374</v>
      </c>
      <c r="M55" s="1" t="s">
        <v>87</v>
      </c>
      <c r="N55" s="1" t="s">
        <v>1375</v>
      </c>
      <c r="O55" s="1" t="s">
        <v>1376</v>
      </c>
      <c r="P55" s="1" t="s">
        <v>90</v>
      </c>
      <c r="Q55" s="1">
        <v>648570318342</v>
      </c>
      <c r="R55" s="1" t="s">
        <v>1377</v>
      </c>
      <c r="S55" s="1">
        <v>9421264278</v>
      </c>
      <c r="T55" s="1" t="s">
        <v>1378</v>
      </c>
      <c r="U55" s="1" t="s">
        <v>1379</v>
      </c>
      <c r="V55" s="1">
        <v>9284931312</v>
      </c>
      <c r="W55" s="1" t="s">
        <v>94</v>
      </c>
      <c r="X55" s="1" t="s">
        <v>1380</v>
      </c>
      <c r="Y55" s="1" t="s">
        <v>1381</v>
      </c>
      <c r="Z55" s="1" t="s">
        <v>97</v>
      </c>
      <c r="AA55" s="1" t="s">
        <v>1380</v>
      </c>
      <c r="AB55" s="1" t="s">
        <v>1381</v>
      </c>
      <c r="AC55" s="1" t="s">
        <v>97</v>
      </c>
      <c r="AD55" s="1" t="s">
        <v>98</v>
      </c>
      <c r="AE55" s="1" t="s">
        <v>98</v>
      </c>
      <c r="AF55" s="1" t="s">
        <v>1382</v>
      </c>
      <c r="AG55" s="1" t="s">
        <v>1383</v>
      </c>
      <c r="AH55" s="1" t="s">
        <v>766</v>
      </c>
      <c r="AI55" s="1" t="s">
        <v>1018</v>
      </c>
      <c r="AJ55" s="1">
        <v>85.0</v>
      </c>
      <c r="AK55" s="1"/>
      <c r="AL55" s="1" t="s">
        <v>1384</v>
      </c>
      <c r="AM55" s="1" t="s">
        <v>1383</v>
      </c>
      <c r="AN55" s="1" t="s">
        <v>105</v>
      </c>
      <c r="AO55" s="1" t="s">
        <v>1385</v>
      </c>
      <c r="AP55" s="1" t="s">
        <v>1386</v>
      </c>
      <c r="AQ55" s="1">
        <v>63.54</v>
      </c>
      <c r="AR55" s="1"/>
      <c r="AS55" s="1"/>
      <c r="AT55" s="1"/>
      <c r="AU55" s="1"/>
      <c r="AV55" s="1"/>
      <c r="AW55" s="1"/>
      <c r="AX55" s="1"/>
      <c r="AY55" s="1" t="s">
        <v>1387</v>
      </c>
      <c r="AZ55" s="1" t="s">
        <v>1388</v>
      </c>
      <c r="BA55" s="1" t="s">
        <v>266</v>
      </c>
      <c r="BB55" s="1" t="s">
        <v>453</v>
      </c>
      <c r="BC55" s="1" t="s">
        <v>421</v>
      </c>
      <c r="BD55" s="1" t="s">
        <v>789</v>
      </c>
      <c r="BE55" s="1">
        <v>65.91</v>
      </c>
      <c r="BF55" s="1"/>
      <c r="BG55" s="1"/>
      <c r="BH55" s="1"/>
      <c r="BI55" s="1"/>
      <c r="BJ55" s="1"/>
      <c r="BK55" s="1"/>
      <c r="BL55" s="1"/>
      <c r="BM55" s="1"/>
      <c r="BN55" s="1"/>
      <c r="BO55" s="1" t="s">
        <v>1389</v>
      </c>
      <c r="BP55" s="1" t="s">
        <v>1390</v>
      </c>
      <c r="BQ55" s="1" t="s">
        <v>1391</v>
      </c>
      <c r="BR55" s="1" t="s">
        <v>1392</v>
      </c>
      <c r="BS55" s="1">
        <v>13</v>
      </c>
      <c r="BT55" s="1" t="s">
        <v>1393</v>
      </c>
      <c r="BU55" s="1" t="str">
        <f>HYPERLINK("https://nconnect.nicmar.ac.in/storage/profile/6a87459680b31.png","Download")</f>
        <v>0</v>
      </c>
      <c r="BV55" s="1" t="s">
        <v>118</v>
      </c>
      <c r="BW55" s="3"/>
      <c r="BX55" s="3"/>
    </row>
    <row r="56" spans="1:76">
      <c r="A56" s="1" t="s">
        <v>76</v>
      </c>
      <c r="B56" s="1" t="s">
        <v>77</v>
      </c>
      <c r="C56" s="1" t="s">
        <v>1394</v>
      </c>
      <c r="D56" s="1" t="s">
        <v>1395</v>
      </c>
      <c r="E56" s="1" t="s">
        <v>1396</v>
      </c>
      <c r="F56" s="1" t="s">
        <v>982</v>
      </c>
      <c r="G56" s="1" t="s">
        <v>1397</v>
      </c>
      <c r="H56" s="1" t="s">
        <v>1398</v>
      </c>
      <c r="I56" s="1" t="s">
        <v>1399</v>
      </c>
      <c r="J56" s="1">
        <v>9769519564</v>
      </c>
      <c r="K56" s="1" t="s">
        <v>85</v>
      </c>
      <c r="L56" s="1" t="s">
        <v>1400</v>
      </c>
      <c r="M56" s="1" t="s">
        <v>87</v>
      </c>
      <c r="N56" s="1" t="s">
        <v>1401</v>
      </c>
      <c r="O56" s="1" t="s">
        <v>1402</v>
      </c>
      <c r="P56" s="1" t="s">
        <v>90</v>
      </c>
      <c r="Q56" s="1">
        <v>239890599408</v>
      </c>
      <c r="R56" s="1" t="s">
        <v>1403</v>
      </c>
      <c r="S56" s="1">
        <v>9967531997</v>
      </c>
      <c r="T56" s="1" t="s">
        <v>1404</v>
      </c>
      <c r="U56" s="1" t="s">
        <v>1405</v>
      </c>
      <c r="V56" s="1">
        <v>7021045542</v>
      </c>
      <c r="W56" s="1" t="s">
        <v>165</v>
      </c>
      <c r="X56" s="1" t="s">
        <v>1406</v>
      </c>
      <c r="Y56" s="1" t="s">
        <v>647</v>
      </c>
      <c r="Z56" s="1" t="s">
        <v>97</v>
      </c>
      <c r="AA56" s="1" t="s">
        <v>1406</v>
      </c>
      <c r="AB56" s="1" t="s">
        <v>647</v>
      </c>
      <c r="AC56" s="1" t="s">
        <v>97</v>
      </c>
      <c r="AD56" s="1" t="s">
        <v>98</v>
      </c>
      <c r="AE56" s="1" t="s">
        <v>98</v>
      </c>
      <c r="AF56" s="1" t="s">
        <v>1407</v>
      </c>
      <c r="AG56" s="1" t="s">
        <v>475</v>
      </c>
      <c r="AH56" s="1" t="s">
        <v>208</v>
      </c>
      <c r="AI56" s="1" t="s">
        <v>529</v>
      </c>
      <c r="AJ56" s="1">
        <v>89.4</v>
      </c>
      <c r="AK56" s="1">
        <v>9.5</v>
      </c>
      <c r="AL56" s="1" t="s">
        <v>1408</v>
      </c>
      <c r="AM56" s="1" t="s">
        <v>475</v>
      </c>
      <c r="AN56" s="1" t="s">
        <v>105</v>
      </c>
      <c r="AO56" s="1" t="s">
        <v>141</v>
      </c>
      <c r="AP56" s="1" t="s">
        <v>1201</v>
      </c>
      <c r="AQ56" s="1">
        <v>80.31</v>
      </c>
      <c r="AR56" s="1">
        <v>8.4</v>
      </c>
      <c r="AS56" s="1"/>
      <c r="AT56" s="1"/>
      <c r="AU56" s="1"/>
      <c r="AV56" s="1"/>
      <c r="AW56" s="1"/>
      <c r="AX56" s="1"/>
      <c r="AY56" s="1" t="s">
        <v>212</v>
      </c>
      <c r="AZ56" s="1" t="s">
        <v>1409</v>
      </c>
      <c r="BA56" s="1" t="s">
        <v>266</v>
      </c>
      <c r="BB56" s="1" t="s">
        <v>453</v>
      </c>
      <c r="BC56" s="1" t="s">
        <v>106</v>
      </c>
      <c r="BD56" s="1" t="s">
        <v>536</v>
      </c>
      <c r="BE56" s="1">
        <v>71.42</v>
      </c>
      <c r="BF56" s="1">
        <v>8.03</v>
      </c>
      <c r="BG56" s="1"/>
      <c r="BH56" s="1"/>
      <c r="BI56" s="1"/>
      <c r="BJ56" s="1"/>
      <c r="BK56" s="1"/>
      <c r="BL56" s="1"/>
      <c r="BM56" s="1"/>
      <c r="BN56" s="1"/>
      <c r="BO56" s="1" t="s">
        <v>1410</v>
      </c>
      <c r="BP56" s="1"/>
      <c r="BQ56" s="1"/>
      <c r="BR56" s="1"/>
      <c r="BS56" s="1"/>
      <c r="BT56" s="1" t="s">
        <v>1411</v>
      </c>
      <c r="BU56" s="1" t="str">
        <f>HYPERLINK("https://nconnect.nicmar.ac.in/storage/profile/6a832461c4a86.png","Download")</f>
        <v>0</v>
      </c>
      <c r="BV56" s="1" t="s">
        <v>118</v>
      </c>
      <c r="BW56" s="3"/>
      <c r="BX56" s="3"/>
    </row>
    <row r="57" spans="1:76">
      <c r="A57" s="1" t="s">
        <v>76</v>
      </c>
      <c r="B57" s="1" t="s">
        <v>77</v>
      </c>
      <c r="C57" s="1" t="s">
        <v>1412</v>
      </c>
      <c r="D57" s="1" t="s">
        <v>1413</v>
      </c>
      <c r="E57" s="1" t="s">
        <v>1414</v>
      </c>
      <c r="F57" s="1" t="s">
        <v>1415</v>
      </c>
      <c r="G57" s="1" t="s">
        <v>1416</v>
      </c>
      <c r="H57" s="1" t="s">
        <v>1417</v>
      </c>
      <c r="I57" s="1" t="s">
        <v>1418</v>
      </c>
      <c r="J57" s="1">
        <v>9579100224</v>
      </c>
      <c r="K57" s="1" t="s">
        <v>196</v>
      </c>
      <c r="L57" s="1" t="s">
        <v>1419</v>
      </c>
      <c r="M57" s="1" t="s">
        <v>87</v>
      </c>
      <c r="N57" s="1" t="s">
        <v>1420</v>
      </c>
      <c r="O57" s="1" t="s">
        <v>1421</v>
      </c>
      <c r="P57" s="1" t="s">
        <v>90</v>
      </c>
      <c r="Q57" s="1">
        <v>700735413667</v>
      </c>
      <c r="R57" s="1" t="s">
        <v>1414</v>
      </c>
      <c r="S57" s="1">
        <v>9767872036</v>
      </c>
      <c r="T57" s="1" t="s">
        <v>203</v>
      </c>
      <c r="U57" s="1" t="s">
        <v>1422</v>
      </c>
      <c r="V57" s="1">
        <v>9011251667</v>
      </c>
      <c r="W57" s="1" t="s">
        <v>131</v>
      </c>
      <c r="X57" s="1" t="s">
        <v>1423</v>
      </c>
      <c r="Y57" s="1" t="s">
        <v>1424</v>
      </c>
      <c r="Z57" s="1" t="s">
        <v>97</v>
      </c>
      <c r="AA57" s="1" t="s">
        <v>1423</v>
      </c>
      <c r="AB57" s="1" t="s">
        <v>1424</v>
      </c>
      <c r="AC57" s="1" t="s">
        <v>97</v>
      </c>
      <c r="AD57" s="1" t="s">
        <v>98</v>
      </c>
      <c r="AE57" s="1" t="s">
        <v>98</v>
      </c>
      <c r="AF57" s="1" t="s">
        <v>1425</v>
      </c>
      <c r="AG57" s="1" t="s">
        <v>1426</v>
      </c>
      <c r="AH57" s="1" t="s">
        <v>421</v>
      </c>
      <c r="AI57" s="1" t="s">
        <v>530</v>
      </c>
      <c r="AJ57" s="1">
        <v>91.2</v>
      </c>
      <c r="AK57" s="1"/>
      <c r="AL57" s="1" t="s">
        <v>1427</v>
      </c>
      <c r="AM57" s="1" t="s">
        <v>1426</v>
      </c>
      <c r="AN57" s="1" t="s">
        <v>105</v>
      </c>
      <c r="AO57" s="1" t="s">
        <v>106</v>
      </c>
      <c r="AP57" s="1" t="s">
        <v>311</v>
      </c>
      <c r="AQ57" s="1">
        <v>80.62</v>
      </c>
      <c r="AR57" s="1"/>
      <c r="AS57" s="1" t="s">
        <v>1428</v>
      </c>
      <c r="AT57" s="1" t="s">
        <v>1428</v>
      </c>
      <c r="AU57" s="1" t="s">
        <v>1069</v>
      </c>
      <c r="AV57" s="1" t="s">
        <v>789</v>
      </c>
      <c r="AW57" s="1">
        <v>90.07</v>
      </c>
      <c r="AX57" s="1"/>
      <c r="AY57" s="1" t="s">
        <v>371</v>
      </c>
      <c r="AZ57" s="1" t="s">
        <v>1429</v>
      </c>
      <c r="BA57" s="1" t="s">
        <v>110</v>
      </c>
      <c r="BB57" s="1" t="s">
        <v>111</v>
      </c>
      <c r="BC57" s="1" t="s">
        <v>401</v>
      </c>
      <c r="BD57" s="1" t="s">
        <v>344</v>
      </c>
      <c r="BE57" s="1">
        <v>86.92</v>
      </c>
      <c r="BF57" s="1">
        <v>9.15</v>
      </c>
      <c r="BG57" s="1"/>
      <c r="BH57" s="1"/>
      <c r="BI57" s="1"/>
      <c r="BJ57" s="1"/>
      <c r="BK57" s="1"/>
      <c r="BL57" s="1"/>
      <c r="BM57" s="1"/>
      <c r="BN57" s="1"/>
      <c r="BO57" s="1" t="s">
        <v>1430</v>
      </c>
      <c r="BP57" s="1"/>
      <c r="BQ57" s="1"/>
      <c r="BR57" s="1" t="s">
        <v>1431</v>
      </c>
      <c r="BS57" s="1">
        <v>21</v>
      </c>
      <c r="BT57" s="1" t="s">
        <v>1432</v>
      </c>
      <c r="BU57" s="1" t="str">
        <f>HYPERLINK("https://nconnect.nicmar.ac.in/storage/profile/6aa28507f27b3.png","Download")</f>
        <v>0</v>
      </c>
      <c r="BV57" s="1" t="s">
        <v>118</v>
      </c>
      <c r="BW57" s="3"/>
      <c r="BX57" s="3"/>
    </row>
    <row r="58" spans="1:76">
      <c r="A58" s="1" t="s">
        <v>76</v>
      </c>
      <c r="B58" s="1" t="s">
        <v>77</v>
      </c>
      <c r="C58" s="1" t="s">
        <v>1433</v>
      </c>
      <c r="D58" s="1" t="s">
        <v>1434</v>
      </c>
      <c r="E58" s="1"/>
      <c r="F58" s="1" t="s">
        <v>1435</v>
      </c>
      <c r="G58" s="1" t="s">
        <v>1436</v>
      </c>
      <c r="H58" s="1" t="s">
        <v>1437</v>
      </c>
      <c r="I58" s="1" t="s">
        <v>1438</v>
      </c>
      <c r="J58" s="1">
        <v>9630903540</v>
      </c>
      <c r="K58" s="1" t="s">
        <v>85</v>
      </c>
      <c r="L58" s="1" t="s">
        <v>1439</v>
      </c>
      <c r="M58" s="1" t="s">
        <v>87</v>
      </c>
      <c r="N58" s="1" t="s">
        <v>1308</v>
      </c>
      <c r="O58" s="1" t="s">
        <v>1440</v>
      </c>
      <c r="P58" s="1" t="s">
        <v>90</v>
      </c>
      <c r="Q58" s="1">
        <v>669475114159</v>
      </c>
      <c r="R58" s="1" t="s">
        <v>1441</v>
      </c>
      <c r="S58" s="1">
        <v>9617530057</v>
      </c>
      <c r="T58" s="1" t="s">
        <v>1442</v>
      </c>
      <c r="U58" s="1" t="s">
        <v>1443</v>
      </c>
      <c r="V58" s="1">
        <v>9713870455</v>
      </c>
      <c r="W58" s="1" t="s">
        <v>131</v>
      </c>
      <c r="X58" s="1" t="s">
        <v>1444</v>
      </c>
      <c r="Y58" s="1" t="s">
        <v>1445</v>
      </c>
      <c r="Z58" s="1" t="s">
        <v>1446</v>
      </c>
      <c r="AA58" s="1" t="s">
        <v>1444</v>
      </c>
      <c r="AB58" s="1" t="s">
        <v>1445</v>
      </c>
      <c r="AC58" s="1" t="s">
        <v>1446</v>
      </c>
      <c r="AD58" s="1" t="s">
        <v>98</v>
      </c>
      <c r="AE58" s="1" t="s">
        <v>98</v>
      </c>
      <c r="AF58" s="1" t="s">
        <v>1447</v>
      </c>
      <c r="AG58" s="1" t="s">
        <v>1448</v>
      </c>
      <c r="AH58" s="1" t="s">
        <v>209</v>
      </c>
      <c r="AI58" s="1" t="s">
        <v>101</v>
      </c>
      <c r="AJ58" s="1">
        <v>93.8</v>
      </c>
      <c r="AK58" s="1"/>
      <c r="AL58" s="1" t="s">
        <v>1447</v>
      </c>
      <c r="AM58" s="1" t="s">
        <v>1448</v>
      </c>
      <c r="AN58" s="1" t="s">
        <v>105</v>
      </c>
      <c r="AO58" s="1" t="s">
        <v>425</v>
      </c>
      <c r="AP58" s="1" t="s">
        <v>289</v>
      </c>
      <c r="AQ58" s="1">
        <v>85.8</v>
      </c>
      <c r="AR58" s="1"/>
      <c r="AS58" s="1"/>
      <c r="AT58" s="1"/>
      <c r="AU58" s="1"/>
      <c r="AV58" s="1"/>
      <c r="AW58" s="1"/>
      <c r="AX58" s="1"/>
      <c r="AY58" s="1" t="s">
        <v>1449</v>
      </c>
      <c r="AZ58" s="1" t="s">
        <v>1450</v>
      </c>
      <c r="BA58" s="1" t="s">
        <v>110</v>
      </c>
      <c r="BB58" s="1" t="s">
        <v>111</v>
      </c>
      <c r="BC58" s="1" t="s">
        <v>289</v>
      </c>
      <c r="BD58" s="1" t="s">
        <v>1047</v>
      </c>
      <c r="BE58" s="1">
        <v>72.6</v>
      </c>
      <c r="BF58" s="1">
        <v>7.26</v>
      </c>
      <c r="BG58" s="1"/>
      <c r="BH58" s="1"/>
      <c r="BI58" s="1"/>
      <c r="BJ58" s="1"/>
      <c r="BK58" s="1"/>
      <c r="BL58" s="1"/>
      <c r="BM58" s="1"/>
      <c r="BN58" s="1"/>
      <c r="BO58" s="1" t="s">
        <v>1451</v>
      </c>
      <c r="BP58" s="1"/>
      <c r="BQ58" s="1"/>
      <c r="BR58" s="1"/>
      <c r="BS58" s="1"/>
      <c r="BT58" s="1" t="s">
        <v>1452</v>
      </c>
      <c r="BU58" s="1" t="str">
        <f>HYPERLINK("https://nconnect.nicmar.ac.in/storage/profile/6a85aaddd1ddb.png","Download")</f>
        <v>0</v>
      </c>
      <c r="BV58" s="1" t="s">
        <v>118</v>
      </c>
      <c r="BW58" s="3"/>
      <c r="BX58" s="3"/>
    </row>
    <row r="59" spans="1:76">
      <c r="A59" s="1" t="s">
        <v>76</v>
      </c>
      <c r="B59" s="1" t="s">
        <v>77</v>
      </c>
      <c r="C59" s="1" t="s">
        <v>1453</v>
      </c>
      <c r="D59" s="1" t="s">
        <v>1454</v>
      </c>
      <c r="E59" s="1" t="s">
        <v>1455</v>
      </c>
      <c r="F59" s="1" t="s">
        <v>1456</v>
      </c>
      <c r="G59" s="1" t="s">
        <v>1457</v>
      </c>
      <c r="H59" s="1" t="s">
        <v>1458</v>
      </c>
      <c r="I59" s="1" t="s">
        <v>1459</v>
      </c>
      <c r="J59" s="1">
        <v>9511910812</v>
      </c>
      <c r="K59" s="1" t="s">
        <v>85</v>
      </c>
      <c r="L59" s="1" t="s">
        <v>1460</v>
      </c>
      <c r="M59" s="1" t="s">
        <v>87</v>
      </c>
      <c r="N59" s="1" t="s">
        <v>1461</v>
      </c>
      <c r="O59" s="1" t="s">
        <v>1462</v>
      </c>
      <c r="P59" s="1" t="s">
        <v>669</v>
      </c>
      <c r="Q59" s="1">
        <v>324363801126</v>
      </c>
      <c r="R59" s="1" t="s">
        <v>1463</v>
      </c>
      <c r="S59" s="1">
        <v>9595556555</v>
      </c>
      <c r="T59" s="1" t="s">
        <v>1464</v>
      </c>
      <c r="U59" s="1" t="s">
        <v>1465</v>
      </c>
      <c r="V59" s="1">
        <v>8669187059</v>
      </c>
      <c r="W59" s="1" t="s">
        <v>1466</v>
      </c>
      <c r="X59" s="1" t="s">
        <v>1467</v>
      </c>
      <c r="Y59" s="1" t="s">
        <v>96</v>
      </c>
      <c r="Z59" s="1" t="s">
        <v>97</v>
      </c>
      <c r="AA59" s="1" t="s">
        <v>1467</v>
      </c>
      <c r="AB59" s="1" t="s">
        <v>96</v>
      </c>
      <c r="AC59" s="1" t="s">
        <v>97</v>
      </c>
      <c r="AD59" s="1" t="s">
        <v>98</v>
      </c>
      <c r="AE59" s="1" t="s">
        <v>98</v>
      </c>
      <c r="AF59" s="1" t="s">
        <v>1468</v>
      </c>
      <c r="AG59" s="1" t="s">
        <v>1469</v>
      </c>
      <c r="AH59" s="1" t="s">
        <v>1470</v>
      </c>
      <c r="AI59" s="1" t="s">
        <v>208</v>
      </c>
      <c r="AJ59" s="1">
        <v>83.8</v>
      </c>
      <c r="AK59" s="1"/>
      <c r="AL59" s="1" t="s">
        <v>1471</v>
      </c>
      <c r="AM59" s="1" t="s">
        <v>1469</v>
      </c>
      <c r="AN59" s="1" t="s">
        <v>105</v>
      </c>
      <c r="AO59" s="1" t="s">
        <v>208</v>
      </c>
      <c r="AP59" s="1" t="s">
        <v>141</v>
      </c>
      <c r="AQ59" s="1">
        <v>85.08</v>
      </c>
      <c r="AR59" s="1"/>
      <c r="AS59" s="1"/>
      <c r="AT59" s="1"/>
      <c r="AU59" s="1"/>
      <c r="AV59" s="1"/>
      <c r="AW59" s="1"/>
      <c r="AX59" s="1"/>
      <c r="AY59" s="1" t="s">
        <v>1472</v>
      </c>
      <c r="AZ59" s="1" t="s">
        <v>1469</v>
      </c>
      <c r="BA59" s="1" t="s">
        <v>110</v>
      </c>
      <c r="BB59" s="1" t="s">
        <v>111</v>
      </c>
      <c r="BC59" s="1" t="s">
        <v>141</v>
      </c>
      <c r="BD59" s="1" t="s">
        <v>655</v>
      </c>
      <c r="BE59" s="1">
        <v>82.56</v>
      </c>
      <c r="BF59" s="1">
        <v>8.76</v>
      </c>
      <c r="BG59" s="1"/>
      <c r="BH59" s="1"/>
      <c r="BI59" s="1"/>
      <c r="BJ59" s="1"/>
      <c r="BK59" s="1"/>
      <c r="BL59" s="1"/>
      <c r="BM59" s="1"/>
      <c r="BN59" s="1"/>
      <c r="BO59" s="1" t="s">
        <v>1473</v>
      </c>
      <c r="BP59" s="1"/>
      <c r="BQ59" s="1"/>
      <c r="BR59" s="1"/>
      <c r="BS59" s="1"/>
      <c r="BT59" s="1"/>
      <c r="BU59" s="1" t="str">
        <f>HYPERLINK("https://nconnect.nicmar.ac.in/storage/profile/6a85f5020c269.png","Download")</f>
        <v>0</v>
      </c>
      <c r="BV59" s="1" t="s">
        <v>118</v>
      </c>
      <c r="BW59" s="3"/>
      <c r="BX59" s="3"/>
    </row>
    <row r="60" spans="1:76">
      <c r="A60" s="1" t="s">
        <v>76</v>
      </c>
      <c r="B60" s="1" t="s">
        <v>77</v>
      </c>
      <c r="C60" s="1" t="s">
        <v>1474</v>
      </c>
      <c r="D60" s="1" t="s">
        <v>1475</v>
      </c>
      <c r="E60" s="1" t="s">
        <v>1476</v>
      </c>
      <c r="F60" s="1" t="s">
        <v>1477</v>
      </c>
      <c r="G60" s="1" t="s">
        <v>1478</v>
      </c>
      <c r="H60" s="1" t="s">
        <v>1479</v>
      </c>
      <c r="I60" s="1" t="s">
        <v>1480</v>
      </c>
      <c r="J60" s="1">
        <v>9022495905</v>
      </c>
      <c r="K60" s="1" t="s">
        <v>196</v>
      </c>
      <c r="L60" s="1" t="s">
        <v>1481</v>
      </c>
      <c r="M60" s="1" t="s">
        <v>87</v>
      </c>
      <c r="N60" s="1" t="s">
        <v>1482</v>
      </c>
      <c r="O60" s="1" t="s">
        <v>1483</v>
      </c>
      <c r="P60" s="1" t="s">
        <v>360</v>
      </c>
      <c r="Q60" s="1">
        <v>512042708291</v>
      </c>
      <c r="R60" s="1" t="s">
        <v>1484</v>
      </c>
      <c r="S60" s="1">
        <v>8805109584</v>
      </c>
      <c r="T60" s="1" t="s">
        <v>619</v>
      </c>
      <c r="U60" s="1" t="s">
        <v>1485</v>
      </c>
      <c r="V60" s="1">
        <v>8855964428</v>
      </c>
      <c r="W60" s="1" t="s">
        <v>257</v>
      </c>
      <c r="X60" s="1" t="s">
        <v>1486</v>
      </c>
      <c r="Y60" s="1" t="s">
        <v>847</v>
      </c>
      <c r="Z60" s="1" t="s">
        <v>97</v>
      </c>
      <c r="AA60" s="1" t="s">
        <v>1486</v>
      </c>
      <c r="AB60" s="1" t="s">
        <v>847</v>
      </c>
      <c r="AC60" s="1" t="s">
        <v>97</v>
      </c>
      <c r="AD60" s="1" t="s">
        <v>98</v>
      </c>
      <c r="AE60" s="1" t="s">
        <v>98</v>
      </c>
      <c r="AF60" s="1" t="s">
        <v>1487</v>
      </c>
      <c r="AG60" s="1" t="s">
        <v>1488</v>
      </c>
      <c r="AH60" s="1" t="s">
        <v>854</v>
      </c>
      <c r="AI60" s="1" t="s">
        <v>421</v>
      </c>
      <c r="AJ60" s="1">
        <v>62.8</v>
      </c>
      <c r="AK60" s="1"/>
      <c r="AL60" s="1"/>
      <c r="AM60" s="1"/>
      <c r="AN60" s="1"/>
      <c r="AO60" s="1"/>
      <c r="AP60" s="1"/>
      <c r="AQ60" s="1"/>
      <c r="AR60" s="1"/>
      <c r="AS60" s="1" t="s">
        <v>367</v>
      </c>
      <c r="AT60" s="1" t="s">
        <v>1489</v>
      </c>
      <c r="AU60" s="1" t="s">
        <v>106</v>
      </c>
      <c r="AV60" s="1" t="s">
        <v>292</v>
      </c>
      <c r="AW60" s="1">
        <v>75.44</v>
      </c>
      <c r="AX60" s="1"/>
      <c r="AY60" s="1" t="s">
        <v>1490</v>
      </c>
      <c r="AZ60" s="1" t="s">
        <v>1491</v>
      </c>
      <c r="BA60" s="1" t="s">
        <v>178</v>
      </c>
      <c r="BB60" s="1" t="s">
        <v>111</v>
      </c>
      <c r="BC60" s="1" t="s">
        <v>1044</v>
      </c>
      <c r="BD60" s="1" t="s">
        <v>1047</v>
      </c>
      <c r="BE60" s="1">
        <v>63.3</v>
      </c>
      <c r="BF60" s="1">
        <v>7.08</v>
      </c>
      <c r="BG60" s="1"/>
      <c r="BH60" s="1"/>
      <c r="BI60" s="1"/>
      <c r="BJ60" s="1"/>
      <c r="BK60" s="1"/>
      <c r="BL60" s="1"/>
      <c r="BM60" s="1"/>
      <c r="BN60" s="1"/>
      <c r="BO60" s="1" t="s">
        <v>1492</v>
      </c>
      <c r="BP60" s="1"/>
      <c r="BQ60" s="1"/>
      <c r="BR60" s="1"/>
      <c r="BS60" s="1"/>
      <c r="BT60" s="1" t="s">
        <v>1493</v>
      </c>
      <c r="BU60" s="1" t="str">
        <f>HYPERLINK("https://nconnect.nicmar.ac.in/storage/profile/6aa4078907424.png","Download")</f>
        <v>0</v>
      </c>
      <c r="BV60" s="1" t="s">
        <v>188</v>
      </c>
      <c r="BW60" s="3"/>
      <c r="BX60" s="3"/>
    </row>
    <row r="61" spans="1:76">
      <c r="A61" s="1" t="s">
        <v>76</v>
      </c>
      <c r="B61" s="1" t="s">
        <v>77</v>
      </c>
      <c r="C61" s="1" t="s">
        <v>1494</v>
      </c>
      <c r="D61" s="1" t="s">
        <v>1495</v>
      </c>
      <c r="E61" s="1"/>
      <c r="F61" s="1" t="s">
        <v>1496</v>
      </c>
      <c r="G61" s="1" t="s">
        <v>1497</v>
      </c>
      <c r="H61" s="1" t="s">
        <v>1498</v>
      </c>
      <c r="I61" s="1" t="s">
        <v>1499</v>
      </c>
      <c r="J61" s="1">
        <v>9049534798</v>
      </c>
      <c r="K61" s="1" t="s">
        <v>196</v>
      </c>
      <c r="L61" s="1" t="s">
        <v>1500</v>
      </c>
      <c r="M61" s="1" t="s">
        <v>87</v>
      </c>
      <c r="N61" s="1" t="s">
        <v>1501</v>
      </c>
      <c r="O61" s="1" t="s">
        <v>1502</v>
      </c>
      <c r="P61" s="1" t="s">
        <v>90</v>
      </c>
      <c r="Q61" s="1">
        <v>783773770935</v>
      </c>
      <c r="R61" s="1" t="s">
        <v>1503</v>
      </c>
      <c r="S61" s="1">
        <v>9923422380</v>
      </c>
      <c r="T61" s="1" t="s">
        <v>1504</v>
      </c>
      <c r="U61" s="1" t="s">
        <v>1505</v>
      </c>
      <c r="V61" s="1">
        <v>9923448787</v>
      </c>
      <c r="W61" s="1" t="s">
        <v>1506</v>
      </c>
      <c r="X61" s="1" t="s">
        <v>1507</v>
      </c>
      <c r="Y61" s="1" t="s">
        <v>1268</v>
      </c>
      <c r="Z61" s="1" t="s">
        <v>97</v>
      </c>
      <c r="AA61" s="1" t="s">
        <v>1507</v>
      </c>
      <c r="AB61" s="1" t="s">
        <v>1268</v>
      </c>
      <c r="AC61" s="1" t="s">
        <v>97</v>
      </c>
      <c r="AD61" s="1" t="s">
        <v>98</v>
      </c>
      <c r="AE61" s="1" t="s">
        <v>98</v>
      </c>
      <c r="AF61" s="1" t="s">
        <v>1497</v>
      </c>
      <c r="AG61" s="1" t="s">
        <v>1268</v>
      </c>
      <c r="AH61" s="1" t="s">
        <v>859</v>
      </c>
      <c r="AI61" s="1" t="s">
        <v>102</v>
      </c>
      <c r="AJ61" s="1">
        <v>90.4</v>
      </c>
      <c r="AK61" s="1"/>
      <c r="AL61" s="1" t="s">
        <v>1497</v>
      </c>
      <c r="AM61" s="1" t="s">
        <v>1268</v>
      </c>
      <c r="AN61" s="1" t="s">
        <v>105</v>
      </c>
      <c r="AO61" s="1" t="s">
        <v>289</v>
      </c>
      <c r="AP61" s="1" t="s">
        <v>341</v>
      </c>
      <c r="AQ61" s="1">
        <v>83.8</v>
      </c>
      <c r="AR61" s="1"/>
      <c r="AS61" s="1"/>
      <c r="AT61" s="1"/>
      <c r="AU61" s="1"/>
      <c r="AV61" s="1"/>
      <c r="AW61" s="1"/>
      <c r="AX61" s="1"/>
      <c r="AY61" s="1" t="s">
        <v>1508</v>
      </c>
      <c r="AZ61" s="1" t="s">
        <v>1509</v>
      </c>
      <c r="BA61" s="1" t="s">
        <v>110</v>
      </c>
      <c r="BB61" s="1" t="s">
        <v>111</v>
      </c>
      <c r="BC61" s="1" t="s">
        <v>179</v>
      </c>
      <c r="BD61" s="1" t="s">
        <v>180</v>
      </c>
      <c r="BE61" s="1">
        <v>81.4</v>
      </c>
      <c r="BF61" s="1">
        <v>8.14</v>
      </c>
      <c r="BG61" s="1"/>
      <c r="BH61" s="1"/>
      <c r="BI61" s="1"/>
      <c r="BJ61" s="1"/>
      <c r="BK61" s="1"/>
      <c r="BL61" s="1"/>
      <c r="BM61" s="1"/>
      <c r="BN61" s="1"/>
      <c r="BO61" s="1" t="s">
        <v>1510</v>
      </c>
      <c r="BP61" s="1"/>
      <c r="BQ61" s="1"/>
      <c r="BR61" s="1"/>
      <c r="BS61" s="1"/>
      <c r="BT61" s="1" t="s">
        <v>1511</v>
      </c>
      <c r="BU61" s="1" t="str">
        <f>HYPERLINK("https://nconnect.nicmar.ac.in/storage/profile/6a86db6d9bc0e.png","Download")</f>
        <v>0</v>
      </c>
      <c r="BV61" s="1" t="s">
        <v>118</v>
      </c>
      <c r="BW61" s="3"/>
      <c r="BX61" s="3"/>
    </row>
    <row r="62" spans="1:76">
      <c r="A62" s="1" t="s">
        <v>76</v>
      </c>
      <c r="B62" s="1" t="s">
        <v>77</v>
      </c>
      <c r="C62" s="1" t="s">
        <v>1512</v>
      </c>
      <c r="D62" s="1" t="s">
        <v>1513</v>
      </c>
      <c r="E62" s="1" t="s">
        <v>1514</v>
      </c>
      <c r="F62" s="1" t="s">
        <v>1515</v>
      </c>
      <c r="G62" s="1" t="s">
        <v>1516</v>
      </c>
      <c r="H62" s="1" t="s">
        <v>1517</v>
      </c>
      <c r="I62" s="1" t="s">
        <v>1518</v>
      </c>
      <c r="J62" s="1">
        <v>8104442600</v>
      </c>
      <c r="K62" s="1" t="s">
        <v>85</v>
      </c>
      <c r="L62" s="1" t="s">
        <v>1519</v>
      </c>
      <c r="M62" s="1" t="s">
        <v>87</v>
      </c>
      <c r="N62" s="1" t="s">
        <v>412</v>
      </c>
      <c r="O62" s="1" t="s">
        <v>1520</v>
      </c>
      <c r="P62" s="1" t="s">
        <v>162</v>
      </c>
      <c r="Q62" s="1">
        <v>627674726937</v>
      </c>
      <c r="R62" s="1" t="s">
        <v>1521</v>
      </c>
      <c r="S62" s="1">
        <v>9819742825</v>
      </c>
      <c r="T62" s="1" t="s">
        <v>1522</v>
      </c>
      <c r="U62" s="1" t="s">
        <v>1523</v>
      </c>
      <c r="V62" s="1">
        <v>7900072462</v>
      </c>
      <c r="W62" s="1" t="s">
        <v>444</v>
      </c>
      <c r="X62" s="1" t="s">
        <v>1524</v>
      </c>
      <c r="Y62" s="1" t="s">
        <v>418</v>
      </c>
      <c r="Z62" s="1" t="s">
        <v>97</v>
      </c>
      <c r="AA62" s="1" t="s">
        <v>1524</v>
      </c>
      <c r="AB62" s="1" t="s">
        <v>418</v>
      </c>
      <c r="AC62" s="1" t="s">
        <v>97</v>
      </c>
      <c r="AD62" s="1" t="s">
        <v>98</v>
      </c>
      <c r="AE62" s="1" t="s">
        <v>98</v>
      </c>
      <c r="AF62" s="1" t="s">
        <v>1525</v>
      </c>
      <c r="AG62" s="1" t="s">
        <v>1526</v>
      </c>
      <c r="AH62" s="1" t="s">
        <v>141</v>
      </c>
      <c r="AI62" s="1" t="s">
        <v>262</v>
      </c>
      <c r="AJ62" s="1">
        <v>72</v>
      </c>
      <c r="AK62" s="1"/>
      <c r="AL62" s="1"/>
      <c r="AM62" s="1"/>
      <c r="AN62" s="1"/>
      <c r="AO62" s="1"/>
      <c r="AP62" s="1"/>
      <c r="AQ62" s="1"/>
      <c r="AR62" s="1"/>
      <c r="AS62" s="1" t="s">
        <v>367</v>
      </c>
      <c r="AT62" s="1" t="s">
        <v>1527</v>
      </c>
      <c r="AU62" s="1" t="s">
        <v>425</v>
      </c>
      <c r="AV62" s="1" t="s">
        <v>789</v>
      </c>
      <c r="AW62" s="1">
        <v>83.53</v>
      </c>
      <c r="AX62" s="1"/>
      <c r="AY62" s="1" t="s">
        <v>652</v>
      </c>
      <c r="AZ62" s="1" t="s">
        <v>1528</v>
      </c>
      <c r="BA62" s="1" t="s">
        <v>178</v>
      </c>
      <c r="BB62" s="1" t="s">
        <v>111</v>
      </c>
      <c r="BC62" s="1" t="s">
        <v>789</v>
      </c>
      <c r="BD62" s="1" t="s">
        <v>344</v>
      </c>
      <c r="BE62" s="1">
        <v>66.87</v>
      </c>
      <c r="BF62" s="1">
        <v>7.48</v>
      </c>
      <c r="BG62" s="1"/>
      <c r="BH62" s="1"/>
      <c r="BI62" s="1"/>
      <c r="BJ62" s="1"/>
      <c r="BK62" s="1"/>
      <c r="BL62" s="1"/>
      <c r="BM62" s="1"/>
      <c r="BN62" s="1"/>
      <c r="BO62" s="1" t="s">
        <v>1529</v>
      </c>
      <c r="BP62" s="1"/>
      <c r="BQ62" s="1"/>
      <c r="BR62" s="1" t="s">
        <v>1530</v>
      </c>
      <c r="BS62" s="1">
        <v>6</v>
      </c>
      <c r="BT62" s="1" t="s">
        <v>1531</v>
      </c>
      <c r="BU62" s="1" t="str">
        <f>HYPERLINK("https://nconnect.nicmar.ac.in/storage/profile/6a86e783c1ee2.png","Download")</f>
        <v>0</v>
      </c>
      <c r="BV62" s="1" t="s">
        <v>118</v>
      </c>
      <c r="BW62" s="3"/>
      <c r="BX62" s="3"/>
    </row>
    <row r="63" spans="1:76">
      <c r="A63" s="1" t="s">
        <v>76</v>
      </c>
      <c r="B63" s="1" t="s">
        <v>77</v>
      </c>
      <c r="C63" s="1" t="s">
        <v>1532</v>
      </c>
      <c r="D63" s="1" t="s">
        <v>1533</v>
      </c>
      <c r="E63" s="1" t="s">
        <v>1534</v>
      </c>
      <c r="F63" s="1" t="s">
        <v>1535</v>
      </c>
      <c r="G63" s="1" t="s">
        <v>1536</v>
      </c>
      <c r="H63" s="1" t="s">
        <v>1537</v>
      </c>
      <c r="I63" s="1" t="s">
        <v>1538</v>
      </c>
      <c r="J63" s="1">
        <v>8547863468</v>
      </c>
      <c r="K63" s="1" t="s">
        <v>85</v>
      </c>
      <c r="L63" s="1" t="s">
        <v>1539</v>
      </c>
      <c r="M63" s="1" t="s">
        <v>87</v>
      </c>
      <c r="N63" s="1" t="s">
        <v>1540</v>
      </c>
      <c r="O63" s="1" t="s">
        <v>1541</v>
      </c>
      <c r="P63" s="1" t="s">
        <v>90</v>
      </c>
      <c r="Q63" s="1">
        <v>986664120444</v>
      </c>
      <c r="R63" s="1" t="s">
        <v>1542</v>
      </c>
      <c r="S63" s="1">
        <v>9495706685</v>
      </c>
      <c r="T63" s="1" t="s">
        <v>1543</v>
      </c>
      <c r="U63" s="1" t="s">
        <v>1544</v>
      </c>
      <c r="V63" s="1">
        <v>9074768704</v>
      </c>
      <c r="W63" s="1" t="s">
        <v>946</v>
      </c>
      <c r="X63" s="1" t="s">
        <v>1545</v>
      </c>
      <c r="Y63" s="1" t="s">
        <v>1546</v>
      </c>
      <c r="Z63" s="1" t="s">
        <v>392</v>
      </c>
      <c r="AA63" s="1" t="s">
        <v>1545</v>
      </c>
      <c r="AB63" s="1" t="s">
        <v>1546</v>
      </c>
      <c r="AC63" s="1" t="s">
        <v>392</v>
      </c>
      <c r="AD63" s="1" t="s">
        <v>98</v>
      </c>
      <c r="AE63" s="1" t="s">
        <v>98</v>
      </c>
      <c r="AF63" s="1" t="s">
        <v>1547</v>
      </c>
      <c r="AG63" s="1" t="s">
        <v>1548</v>
      </c>
      <c r="AH63" s="1" t="s">
        <v>476</v>
      </c>
      <c r="AI63" s="1" t="s">
        <v>853</v>
      </c>
      <c r="AJ63" s="1">
        <v>83.6</v>
      </c>
      <c r="AK63" s="1">
        <v>8.8</v>
      </c>
      <c r="AL63" s="1" t="s">
        <v>1549</v>
      </c>
      <c r="AM63" s="1" t="s">
        <v>1550</v>
      </c>
      <c r="AN63" s="1" t="s">
        <v>174</v>
      </c>
      <c r="AO63" s="1" t="s">
        <v>1551</v>
      </c>
      <c r="AP63" s="1" t="s">
        <v>421</v>
      </c>
      <c r="AQ63" s="1">
        <v>80.75</v>
      </c>
      <c r="AR63" s="1"/>
      <c r="AS63" s="1"/>
      <c r="AT63" s="1"/>
      <c r="AU63" s="1"/>
      <c r="AV63" s="1"/>
      <c r="AW63" s="1"/>
      <c r="AX63" s="1"/>
      <c r="AY63" s="1" t="s">
        <v>1552</v>
      </c>
      <c r="AZ63" s="1" t="s">
        <v>1553</v>
      </c>
      <c r="BA63" s="1" t="s">
        <v>266</v>
      </c>
      <c r="BB63" s="1" t="s">
        <v>453</v>
      </c>
      <c r="BC63" s="1" t="s">
        <v>654</v>
      </c>
      <c r="BD63" s="1" t="s">
        <v>484</v>
      </c>
      <c r="BE63" s="1">
        <v>75.2</v>
      </c>
      <c r="BF63" s="1">
        <v>7.52</v>
      </c>
      <c r="BG63" s="1"/>
      <c r="BH63" s="1"/>
      <c r="BI63" s="1"/>
      <c r="BJ63" s="1"/>
      <c r="BK63" s="1"/>
      <c r="BL63" s="1"/>
      <c r="BM63" s="1"/>
      <c r="BN63" s="1"/>
      <c r="BO63" s="1" t="s">
        <v>1554</v>
      </c>
      <c r="BP63" s="1" t="s">
        <v>1555</v>
      </c>
      <c r="BQ63" s="1" t="s">
        <v>1556</v>
      </c>
      <c r="BR63" s="1" t="s">
        <v>1557</v>
      </c>
      <c r="BS63" s="1">
        <v>32</v>
      </c>
      <c r="BT63" s="1" t="s">
        <v>1558</v>
      </c>
      <c r="BU63" s="1" t="str">
        <f>HYPERLINK("https://nconnect.nicmar.ac.in/storage/profile/6a84b6de31ff7.png","Download")</f>
        <v>0</v>
      </c>
      <c r="BV63" s="1" t="s">
        <v>118</v>
      </c>
      <c r="BW63" s="3"/>
      <c r="BX63" s="3"/>
    </row>
    <row r="64" spans="1:76">
      <c r="A64" s="1" t="s">
        <v>76</v>
      </c>
      <c r="B64" s="1" t="s">
        <v>77</v>
      </c>
      <c r="C64" s="1" t="s">
        <v>1559</v>
      </c>
      <c r="D64" s="1" t="s">
        <v>1560</v>
      </c>
      <c r="E64" s="1"/>
      <c r="F64" s="1" t="s">
        <v>1561</v>
      </c>
      <c r="G64" s="1" t="s">
        <v>1562</v>
      </c>
      <c r="H64" s="1" t="s">
        <v>1563</v>
      </c>
      <c r="I64" s="1" t="s">
        <v>1564</v>
      </c>
      <c r="J64" s="1">
        <v>7993487124</v>
      </c>
      <c r="K64" s="1" t="s">
        <v>196</v>
      </c>
      <c r="L64" s="1" t="s">
        <v>1565</v>
      </c>
      <c r="M64" s="1" t="s">
        <v>87</v>
      </c>
      <c r="N64" s="1" t="s">
        <v>1566</v>
      </c>
      <c r="O64" s="1" t="s">
        <v>1567</v>
      </c>
      <c r="P64" s="1" t="s">
        <v>669</v>
      </c>
      <c r="Q64" s="1">
        <v>803696628422</v>
      </c>
      <c r="R64" s="1" t="s">
        <v>1568</v>
      </c>
      <c r="S64" s="1">
        <v>9959222943</v>
      </c>
      <c r="T64" s="1" t="s">
        <v>1569</v>
      </c>
      <c r="U64" s="1" t="s">
        <v>1570</v>
      </c>
      <c r="V64" s="1">
        <v>8985659121</v>
      </c>
      <c r="W64" s="1" t="s">
        <v>1571</v>
      </c>
      <c r="X64" s="1" t="s">
        <v>1572</v>
      </c>
      <c r="Y64" s="1" t="s">
        <v>1573</v>
      </c>
      <c r="Z64" s="1" t="s">
        <v>1574</v>
      </c>
      <c r="AA64" s="1" t="s">
        <v>1572</v>
      </c>
      <c r="AB64" s="1" t="s">
        <v>1573</v>
      </c>
      <c r="AC64" s="1" t="s">
        <v>1574</v>
      </c>
      <c r="AD64" s="1" t="s">
        <v>98</v>
      </c>
      <c r="AE64" s="1" t="s">
        <v>98</v>
      </c>
      <c r="AF64" s="1" t="s">
        <v>1575</v>
      </c>
      <c r="AG64" s="1" t="s">
        <v>1576</v>
      </c>
      <c r="AH64" s="1" t="s">
        <v>1577</v>
      </c>
      <c r="AI64" s="1" t="s">
        <v>141</v>
      </c>
      <c r="AJ64" s="1">
        <v>97</v>
      </c>
      <c r="AK64" s="1">
        <v>9.7</v>
      </c>
      <c r="AL64" s="1" t="s">
        <v>1578</v>
      </c>
      <c r="AM64" s="1" t="s">
        <v>1579</v>
      </c>
      <c r="AN64" s="1" t="s">
        <v>105</v>
      </c>
      <c r="AO64" s="1" t="s">
        <v>654</v>
      </c>
      <c r="AP64" s="1" t="s">
        <v>314</v>
      </c>
      <c r="AQ64" s="1">
        <v>98.6</v>
      </c>
      <c r="AR64" s="1">
        <v>9.8</v>
      </c>
      <c r="AS64" s="1"/>
      <c r="AT64" s="1"/>
      <c r="AU64" s="1"/>
      <c r="AV64" s="1"/>
      <c r="AW64" s="1"/>
      <c r="AX64" s="1"/>
      <c r="AY64" s="1" t="s">
        <v>1580</v>
      </c>
      <c r="AZ64" s="1" t="s">
        <v>1581</v>
      </c>
      <c r="BA64" s="1" t="s">
        <v>266</v>
      </c>
      <c r="BB64" s="1" t="s">
        <v>453</v>
      </c>
      <c r="BC64" s="1" t="s">
        <v>952</v>
      </c>
      <c r="BD64" s="1" t="s">
        <v>113</v>
      </c>
      <c r="BE64" s="1">
        <v>79</v>
      </c>
      <c r="BF64" s="1">
        <v>8.35</v>
      </c>
      <c r="BG64" s="1"/>
      <c r="BH64" s="1"/>
      <c r="BI64" s="1"/>
      <c r="BJ64" s="1"/>
      <c r="BK64" s="1"/>
      <c r="BL64" s="1"/>
      <c r="BM64" s="1"/>
      <c r="BN64" s="1"/>
      <c r="BO64" s="1" t="s">
        <v>1582</v>
      </c>
      <c r="BP64" s="1" t="s">
        <v>1583</v>
      </c>
      <c r="BQ64" s="1" t="s">
        <v>116</v>
      </c>
      <c r="BR64" s="1" t="s">
        <v>1584</v>
      </c>
      <c r="BS64" s="1">
        <v>20</v>
      </c>
      <c r="BT64" s="1" t="s">
        <v>1585</v>
      </c>
      <c r="BU64" s="1" t="str">
        <f>HYPERLINK("https://nconnect.nicmar.ac.in/storage/profile/6a871cf367282.png","Download")</f>
        <v>0</v>
      </c>
      <c r="BV64" s="1" t="s">
        <v>118</v>
      </c>
      <c r="BW64" s="3"/>
      <c r="BX64" s="3"/>
    </row>
    <row r="65" spans="1:76">
      <c r="A65" s="1" t="s">
        <v>76</v>
      </c>
      <c r="B65" s="1" t="s">
        <v>77</v>
      </c>
      <c r="C65" s="1" t="s">
        <v>1586</v>
      </c>
      <c r="D65" s="1" t="s">
        <v>1587</v>
      </c>
      <c r="E65" s="1" t="s">
        <v>1588</v>
      </c>
      <c r="F65" s="1" t="s">
        <v>1589</v>
      </c>
      <c r="G65" s="1" t="s">
        <v>1590</v>
      </c>
      <c r="H65" s="1" t="s">
        <v>1591</v>
      </c>
      <c r="I65" s="1" t="s">
        <v>1592</v>
      </c>
      <c r="J65" s="1">
        <v>7517089896</v>
      </c>
      <c r="K65" s="1" t="s">
        <v>85</v>
      </c>
      <c r="L65" s="1" t="s">
        <v>1593</v>
      </c>
      <c r="M65" s="1" t="s">
        <v>87</v>
      </c>
      <c r="N65" s="1" t="s">
        <v>1594</v>
      </c>
      <c r="O65" s="1" t="s">
        <v>1595</v>
      </c>
      <c r="P65" s="1" t="s">
        <v>162</v>
      </c>
      <c r="Q65" s="1" t="s">
        <v>1596</v>
      </c>
      <c r="R65" s="1" t="s">
        <v>1588</v>
      </c>
      <c r="S65" s="1">
        <v>9371089896</v>
      </c>
      <c r="T65" s="1" t="s">
        <v>163</v>
      </c>
      <c r="U65" s="1" t="s">
        <v>1597</v>
      </c>
      <c r="V65" s="1">
        <v>9372289896</v>
      </c>
      <c r="W65" s="1" t="s">
        <v>470</v>
      </c>
      <c r="X65" s="1" t="s">
        <v>1598</v>
      </c>
      <c r="Y65" s="1" t="s">
        <v>205</v>
      </c>
      <c r="Z65" s="1" t="s">
        <v>97</v>
      </c>
      <c r="AA65" s="1" t="s">
        <v>1598</v>
      </c>
      <c r="AB65" s="1" t="s">
        <v>205</v>
      </c>
      <c r="AC65" s="1" t="s">
        <v>97</v>
      </c>
      <c r="AD65" s="1" t="s">
        <v>98</v>
      </c>
      <c r="AE65" s="1" t="s">
        <v>98</v>
      </c>
      <c r="AF65" s="1" t="s">
        <v>1599</v>
      </c>
      <c r="AG65" s="1" t="s">
        <v>1600</v>
      </c>
      <c r="AH65" s="1" t="s">
        <v>106</v>
      </c>
      <c r="AI65" s="1" t="s">
        <v>395</v>
      </c>
      <c r="AJ65" s="1">
        <v>73.2</v>
      </c>
      <c r="AK65" s="1"/>
      <c r="AL65" s="1"/>
      <c r="AM65" s="1"/>
      <c r="AN65" s="1"/>
      <c r="AO65" s="1"/>
      <c r="AP65" s="1"/>
      <c r="AQ65" s="1"/>
      <c r="AR65" s="1"/>
      <c r="AS65" s="1" t="s">
        <v>367</v>
      </c>
      <c r="AT65" s="1" t="s">
        <v>1601</v>
      </c>
      <c r="AU65" s="1" t="s">
        <v>1069</v>
      </c>
      <c r="AV65" s="1" t="s">
        <v>370</v>
      </c>
      <c r="AW65" s="1">
        <v>77.63</v>
      </c>
      <c r="AX65" s="1"/>
      <c r="AY65" s="1" t="s">
        <v>371</v>
      </c>
      <c r="AZ65" s="1" t="s">
        <v>1602</v>
      </c>
      <c r="BA65" s="1" t="s">
        <v>178</v>
      </c>
      <c r="BB65" s="1" t="s">
        <v>111</v>
      </c>
      <c r="BC65" s="1" t="s">
        <v>426</v>
      </c>
      <c r="BD65" s="1" t="s">
        <v>374</v>
      </c>
      <c r="BE65" s="1">
        <v>70</v>
      </c>
      <c r="BF65" s="1">
        <v>7.75</v>
      </c>
      <c r="BG65" s="1"/>
      <c r="BH65" s="1"/>
      <c r="BI65" s="1"/>
      <c r="BJ65" s="1"/>
      <c r="BK65" s="1"/>
      <c r="BL65" s="1"/>
      <c r="BM65" s="1"/>
      <c r="BN65" s="1"/>
      <c r="BO65" s="1" t="s">
        <v>1603</v>
      </c>
      <c r="BP65" s="1"/>
      <c r="BQ65" s="1"/>
      <c r="BR65" s="1" t="s">
        <v>1604</v>
      </c>
      <c r="BS65" s="1">
        <v>8</v>
      </c>
      <c r="BT65" s="1" t="s">
        <v>1605</v>
      </c>
      <c r="BU65" s="1" t="str">
        <f>HYPERLINK("https://nconnect.nicmar.ac.in/storage/profile/6a8582f041006.png","Download")</f>
        <v>0</v>
      </c>
      <c r="BV65" s="1" t="s">
        <v>118</v>
      </c>
      <c r="BW65" s="3"/>
      <c r="BX65" s="3"/>
    </row>
    <row r="66" spans="1:76">
      <c r="A66" s="1" t="s">
        <v>76</v>
      </c>
      <c r="B66" s="1" t="s">
        <v>77</v>
      </c>
      <c r="C66" s="1" t="s">
        <v>1606</v>
      </c>
      <c r="D66" s="1" t="s">
        <v>1607</v>
      </c>
      <c r="E66" s="1"/>
      <c r="F66" s="1" t="s">
        <v>1608</v>
      </c>
      <c r="G66" s="1" t="s">
        <v>1609</v>
      </c>
      <c r="H66" s="1" t="s">
        <v>1610</v>
      </c>
      <c r="I66" s="1" t="s">
        <v>1611</v>
      </c>
      <c r="J66" s="1">
        <v>9555094869</v>
      </c>
      <c r="K66" s="1" t="s">
        <v>85</v>
      </c>
      <c r="L66" s="1" t="s">
        <v>1612</v>
      </c>
      <c r="M66" s="1" t="s">
        <v>87</v>
      </c>
      <c r="N66" s="1" t="s">
        <v>198</v>
      </c>
      <c r="O66" s="1" t="s">
        <v>1613</v>
      </c>
      <c r="P66" s="1" t="s">
        <v>162</v>
      </c>
      <c r="Q66" s="1">
        <v>786392636234</v>
      </c>
      <c r="R66" s="1" t="s">
        <v>1614</v>
      </c>
      <c r="S66" s="1">
        <v>9415385550</v>
      </c>
      <c r="T66" s="1" t="s">
        <v>1615</v>
      </c>
      <c r="U66" s="1" t="s">
        <v>1616</v>
      </c>
      <c r="V66" s="1">
        <v>9415390663</v>
      </c>
      <c r="W66" s="1" t="s">
        <v>1617</v>
      </c>
      <c r="X66" s="1" t="s">
        <v>1618</v>
      </c>
      <c r="Y66" s="1" t="s">
        <v>1619</v>
      </c>
      <c r="Z66" s="1" t="s">
        <v>697</v>
      </c>
      <c r="AA66" s="1" t="s">
        <v>1618</v>
      </c>
      <c r="AB66" s="1" t="s">
        <v>1619</v>
      </c>
      <c r="AC66" s="1" t="s">
        <v>697</v>
      </c>
      <c r="AD66" s="1" t="s">
        <v>98</v>
      </c>
      <c r="AE66" s="1" t="s">
        <v>98</v>
      </c>
      <c r="AF66" s="1" t="s">
        <v>1620</v>
      </c>
      <c r="AG66" s="1" t="s">
        <v>1621</v>
      </c>
      <c r="AH66" s="1" t="s">
        <v>171</v>
      </c>
      <c r="AI66" s="1" t="s">
        <v>314</v>
      </c>
      <c r="AJ66" s="1">
        <v>76.0</v>
      </c>
      <c r="AK66" s="1"/>
      <c r="AL66" s="1" t="s">
        <v>1622</v>
      </c>
      <c r="AM66" s="1" t="s">
        <v>1623</v>
      </c>
      <c r="AN66" s="1" t="s">
        <v>105</v>
      </c>
      <c r="AO66" s="1" t="s">
        <v>289</v>
      </c>
      <c r="AP66" s="1" t="s">
        <v>626</v>
      </c>
      <c r="AQ66" s="1">
        <v>80</v>
      </c>
      <c r="AR66" s="1"/>
      <c r="AS66" s="1"/>
      <c r="AT66" s="1"/>
      <c r="AU66" s="1"/>
      <c r="AV66" s="1"/>
      <c r="AW66" s="1"/>
      <c r="AX66" s="1"/>
      <c r="AY66" s="1" t="s">
        <v>1624</v>
      </c>
      <c r="AZ66" s="1" t="s">
        <v>1625</v>
      </c>
      <c r="BA66" s="1" t="s">
        <v>110</v>
      </c>
      <c r="BB66" s="1" t="s">
        <v>111</v>
      </c>
      <c r="BC66" s="1" t="s">
        <v>789</v>
      </c>
      <c r="BD66" s="1" t="s">
        <v>319</v>
      </c>
      <c r="BE66" s="1">
        <v>67.0</v>
      </c>
      <c r="BF66" s="1">
        <v>7.05</v>
      </c>
      <c r="BG66" s="1"/>
      <c r="BH66" s="1"/>
      <c r="BI66" s="1"/>
      <c r="BJ66" s="1"/>
      <c r="BK66" s="1"/>
      <c r="BL66" s="1"/>
      <c r="BM66" s="1"/>
      <c r="BN66" s="1"/>
      <c r="BO66" s="1" t="s">
        <v>1626</v>
      </c>
      <c r="BP66" s="1"/>
      <c r="BQ66" s="1"/>
      <c r="BR66" s="1" t="s">
        <v>1627</v>
      </c>
      <c r="BS66" s="1">
        <v>19</v>
      </c>
      <c r="BT66" s="1" t="s">
        <v>1628</v>
      </c>
      <c r="BU66" s="1" t="str">
        <f>HYPERLINK("https://nconnect.nicmar.ac.in/storage/profile/6ab7a6d2d2c2d.png","Download")</f>
        <v>0</v>
      </c>
      <c r="BV66" s="1" t="s">
        <v>118</v>
      </c>
      <c r="BW66" s="3"/>
      <c r="BX66" s="3"/>
    </row>
    <row r="67" spans="1:76">
      <c r="A67" s="1" t="s">
        <v>76</v>
      </c>
      <c r="B67" s="1" t="s">
        <v>77</v>
      </c>
      <c r="C67" s="1" t="s">
        <v>1629</v>
      </c>
      <c r="D67" s="1" t="s">
        <v>1630</v>
      </c>
      <c r="E67" s="1"/>
      <c r="F67" s="1" t="s">
        <v>1631</v>
      </c>
      <c r="G67" s="1" t="s">
        <v>1632</v>
      </c>
      <c r="H67" s="1" t="s">
        <v>1633</v>
      </c>
      <c r="I67" s="1" t="s">
        <v>1634</v>
      </c>
      <c r="J67" s="1">
        <v>9518277939</v>
      </c>
      <c r="K67" s="1" t="s">
        <v>85</v>
      </c>
      <c r="L67" s="1" t="s">
        <v>1635</v>
      </c>
      <c r="M67" s="1" t="s">
        <v>87</v>
      </c>
      <c r="N67" s="1" t="s">
        <v>1636</v>
      </c>
      <c r="O67" s="1" t="s">
        <v>1637</v>
      </c>
      <c r="P67" s="1" t="s">
        <v>669</v>
      </c>
      <c r="Q67" s="1">
        <v>759316099240</v>
      </c>
      <c r="R67" s="1" t="s">
        <v>1638</v>
      </c>
      <c r="S67" s="1">
        <v>9306575721</v>
      </c>
      <c r="T67" s="1" t="s">
        <v>92</v>
      </c>
      <c r="U67" s="1" t="s">
        <v>1639</v>
      </c>
      <c r="V67" s="1">
        <v>8307709447</v>
      </c>
      <c r="W67" s="1" t="s">
        <v>1640</v>
      </c>
      <c r="X67" s="1" t="s">
        <v>1641</v>
      </c>
      <c r="Y67" s="1" t="s">
        <v>1642</v>
      </c>
      <c r="Z67" s="1" t="s">
        <v>1643</v>
      </c>
      <c r="AA67" s="1" t="s">
        <v>1641</v>
      </c>
      <c r="AB67" s="1" t="s">
        <v>1642</v>
      </c>
      <c r="AC67" s="1" t="s">
        <v>1643</v>
      </c>
      <c r="AD67" s="1" t="s">
        <v>98</v>
      </c>
      <c r="AE67" s="1" t="s">
        <v>98</v>
      </c>
      <c r="AF67" s="1" t="s">
        <v>1644</v>
      </c>
      <c r="AG67" s="1" t="s">
        <v>1645</v>
      </c>
      <c r="AH67" s="1" t="s">
        <v>262</v>
      </c>
      <c r="AI67" s="1" t="s">
        <v>289</v>
      </c>
      <c r="AJ67" s="1">
        <v>95.6</v>
      </c>
      <c r="AK67" s="1">
        <v>10</v>
      </c>
      <c r="AL67" s="1" t="s">
        <v>1646</v>
      </c>
      <c r="AM67" s="1" t="s">
        <v>1647</v>
      </c>
      <c r="AN67" s="1" t="s">
        <v>105</v>
      </c>
      <c r="AO67" s="1" t="s">
        <v>240</v>
      </c>
      <c r="AP67" s="1" t="s">
        <v>789</v>
      </c>
      <c r="AQ67" s="1">
        <v>87.4</v>
      </c>
      <c r="AR67" s="1">
        <v>9.2</v>
      </c>
      <c r="AS67" s="1"/>
      <c r="AT67" s="1"/>
      <c r="AU67" s="1"/>
      <c r="AV67" s="1"/>
      <c r="AW67" s="1"/>
      <c r="AX67" s="1"/>
      <c r="AY67" s="1" t="s">
        <v>1648</v>
      </c>
      <c r="AZ67" s="1" t="s">
        <v>1649</v>
      </c>
      <c r="BA67" s="1" t="s">
        <v>110</v>
      </c>
      <c r="BB67" s="1" t="s">
        <v>111</v>
      </c>
      <c r="BC67" s="1" t="s">
        <v>401</v>
      </c>
      <c r="BD67" s="1" t="s">
        <v>813</v>
      </c>
      <c r="BE67" s="1">
        <v>66.84</v>
      </c>
      <c r="BF67" s="1">
        <v>7.03</v>
      </c>
      <c r="BG67" s="1"/>
      <c r="BH67" s="1"/>
      <c r="BI67" s="1"/>
      <c r="BJ67" s="1"/>
      <c r="BK67" s="1"/>
      <c r="BL67" s="1"/>
      <c r="BM67" s="1"/>
      <c r="BN67" s="1"/>
      <c r="BO67" s="1" t="s">
        <v>1650</v>
      </c>
      <c r="BP67" s="1"/>
      <c r="BQ67" s="1"/>
      <c r="BR67" s="1" t="s">
        <v>1651</v>
      </c>
      <c r="BS67" s="1">
        <v>21</v>
      </c>
      <c r="BT67" s="1"/>
      <c r="BU67" s="1" t="str">
        <f>HYPERLINK("https://nconnect.nicmar.ac.in/storage/profile/6a8681a7319be.png","Download")</f>
        <v>0</v>
      </c>
      <c r="BV67" s="1" t="s">
        <v>188</v>
      </c>
      <c r="BW67" s="3"/>
      <c r="BX67" s="3"/>
    </row>
    <row r="68" spans="1:76">
      <c r="A68" s="1" t="s">
        <v>76</v>
      </c>
      <c r="B68" s="1" t="s">
        <v>77</v>
      </c>
      <c r="C68" s="1" t="s">
        <v>1652</v>
      </c>
      <c r="D68" s="1" t="s">
        <v>1653</v>
      </c>
      <c r="E68" s="1" t="s">
        <v>1654</v>
      </c>
      <c r="F68" s="1" t="s">
        <v>1655</v>
      </c>
      <c r="G68" s="1" t="s">
        <v>1656</v>
      </c>
      <c r="H68" s="1" t="s">
        <v>1657</v>
      </c>
      <c r="I68" s="1" t="s">
        <v>1658</v>
      </c>
      <c r="J68" s="1">
        <v>6354760609</v>
      </c>
      <c r="K68" s="1" t="s">
        <v>85</v>
      </c>
      <c r="L68" s="1" t="s">
        <v>1659</v>
      </c>
      <c r="M68" s="1" t="s">
        <v>87</v>
      </c>
      <c r="N68" s="1" t="s">
        <v>570</v>
      </c>
      <c r="O68" s="1" t="s">
        <v>1660</v>
      </c>
      <c r="P68" s="1" t="s">
        <v>669</v>
      </c>
      <c r="Q68" s="1">
        <v>937855441468</v>
      </c>
      <c r="R68" s="1" t="s">
        <v>1661</v>
      </c>
      <c r="S68" s="1">
        <v>9909509760</v>
      </c>
      <c r="T68" s="1" t="s">
        <v>1662</v>
      </c>
      <c r="U68" s="1" t="s">
        <v>1663</v>
      </c>
      <c r="V68" s="1">
        <v>9925793774</v>
      </c>
      <c r="W68" s="1" t="s">
        <v>283</v>
      </c>
      <c r="X68" s="1" t="s">
        <v>1664</v>
      </c>
      <c r="Y68" s="1" t="s">
        <v>1665</v>
      </c>
      <c r="Z68" s="1" t="s">
        <v>577</v>
      </c>
      <c r="AA68" s="1" t="s">
        <v>1664</v>
      </c>
      <c r="AB68" s="1" t="s">
        <v>1665</v>
      </c>
      <c r="AC68" s="1" t="s">
        <v>577</v>
      </c>
      <c r="AD68" s="1" t="s">
        <v>98</v>
      </c>
      <c r="AE68" s="1" t="s">
        <v>98</v>
      </c>
      <c r="AF68" s="1" t="s">
        <v>1666</v>
      </c>
      <c r="AG68" s="1" t="s">
        <v>1667</v>
      </c>
      <c r="AH68" s="1" t="s">
        <v>262</v>
      </c>
      <c r="AI68" s="1" t="s">
        <v>395</v>
      </c>
      <c r="AJ68" s="1">
        <v>66.5</v>
      </c>
      <c r="AK68" s="1"/>
      <c r="AL68" s="1" t="s">
        <v>1668</v>
      </c>
      <c r="AM68" s="1" t="s">
        <v>1667</v>
      </c>
      <c r="AN68" s="1" t="s">
        <v>105</v>
      </c>
      <c r="AO68" s="1" t="s">
        <v>240</v>
      </c>
      <c r="AP68" s="1" t="s">
        <v>398</v>
      </c>
      <c r="AQ68" s="1">
        <v>59.84</v>
      </c>
      <c r="AR68" s="1"/>
      <c r="AS68" s="1"/>
      <c r="AT68" s="1"/>
      <c r="AU68" s="1"/>
      <c r="AV68" s="1"/>
      <c r="AW68" s="1"/>
      <c r="AX68" s="1"/>
      <c r="AY68" s="1" t="s">
        <v>1669</v>
      </c>
      <c r="AZ68" s="1" t="s">
        <v>1670</v>
      </c>
      <c r="BA68" s="1" t="s">
        <v>178</v>
      </c>
      <c r="BB68" s="1" t="s">
        <v>111</v>
      </c>
      <c r="BC68" s="1" t="s">
        <v>318</v>
      </c>
      <c r="BD68" s="1" t="s">
        <v>319</v>
      </c>
      <c r="BE68" s="1">
        <v>70.1</v>
      </c>
      <c r="BF68" s="1">
        <v>7.51</v>
      </c>
      <c r="BG68" s="1"/>
      <c r="BH68" s="1"/>
      <c r="BI68" s="1"/>
      <c r="BJ68" s="1"/>
      <c r="BK68" s="1"/>
      <c r="BL68" s="1"/>
      <c r="BM68" s="1"/>
      <c r="BN68" s="1"/>
      <c r="BO68" s="1" t="s">
        <v>1671</v>
      </c>
      <c r="BP68" s="1"/>
      <c r="BQ68" s="1"/>
      <c r="BR68" s="1" t="s">
        <v>1672</v>
      </c>
      <c r="BS68" s="1">
        <v>11</v>
      </c>
      <c r="BT68" s="1" t="s">
        <v>1673</v>
      </c>
      <c r="BU68" s="1" t="str">
        <f>HYPERLINK("https://nconnect.nicmar.ac.in/storage/profile/6a872071c7a2b.png","Download")</f>
        <v>0</v>
      </c>
      <c r="BV68" s="1" t="s">
        <v>118</v>
      </c>
      <c r="BW68" s="3"/>
      <c r="BX68" s="3"/>
    </row>
    <row r="69" spans="1:76">
      <c r="A69" s="1" t="s">
        <v>76</v>
      </c>
      <c r="B69" s="1" t="s">
        <v>77</v>
      </c>
      <c r="C69" s="1" t="s">
        <v>1674</v>
      </c>
      <c r="D69" s="1" t="s">
        <v>1675</v>
      </c>
      <c r="E69" s="1"/>
      <c r="F69" s="1" t="s">
        <v>1676</v>
      </c>
      <c r="G69" s="1" t="s">
        <v>1677</v>
      </c>
      <c r="H69" s="1" t="s">
        <v>1678</v>
      </c>
      <c r="I69" s="1" t="s">
        <v>1678</v>
      </c>
      <c r="J69" s="1">
        <v>8089338368</v>
      </c>
      <c r="K69" s="1" t="s">
        <v>85</v>
      </c>
      <c r="L69" s="1" t="s">
        <v>1679</v>
      </c>
      <c r="M69" s="1" t="s">
        <v>87</v>
      </c>
      <c r="N69" s="1" t="s">
        <v>1680</v>
      </c>
      <c r="O69" s="1" t="s">
        <v>1681</v>
      </c>
      <c r="P69" s="1" t="s">
        <v>162</v>
      </c>
      <c r="Q69" s="1" t="s">
        <v>1682</v>
      </c>
      <c r="R69" s="1" t="s">
        <v>1683</v>
      </c>
      <c r="S69" s="1">
        <v>7510459676</v>
      </c>
      <c r="T69" s="1" t="s">
        <v>163</v>
      </c>
      <c r="U69" s="1" t="s">
        <v>1684</v>
      </c>
      <c r="V69" s="1">
        <v>9497459676</v>
      </c>
      <c r="W69" s="1" t="s">
        <v>470</v>
      </c>
      <c r="X69" s="1" t="s">
        <v>1685</v>
      </c>
      <c r="Y69" s="1" t="s">
        <v>675</v>
      </c>
      <c r="Z69" s="1" t="s">
        <v>392</v>
      </c>
      <c r="AA69" s="1" t="s">
        <v>1685</v>
      </c>
      <c r="AB69" s="1" t="s">
        <v>675</v>
      </c>
      <c r="AC69" s="1" t="s">
        <v>392</v>
      </c>
      <c r="AD69" s="1" t="s">
        <v>98</v>
      </c>
      <c r="AE69" s="1" t="s">
        <v>98</v>
      </c>
      <c r="AF69" s="1" t="s">
        <v>1686</v>
      </c>
      <c r="AG69" s="1" t="s">
        <v>1687</v>
      </c>
      <c r="AH69" s="1" t="s">
        <v>106</v>
      </c>
      <c r="AI69" s="1" t="s">
        <v>314</v>
      </c>
      <c r="AJ69" s="1">
        <v>82.6</v>
      </c>
      <c r="AK69" s="1"/>
      <c r="AL69" s="1" t="s">
        <v>1688</v>
      </c>
      <c r="AM69" s="1" t="s">
        <v>1689</v>
      </c>
      <c r="AN69" s="1" t="s">
        <v>174</v>
      </c>
      <c r="AO69" s="1" t="s">
        <v>107</v>
      </c>
      <c r="AP69" s="1" t="s">
        <v>1690</v>
      </c>
      <c r="AQ69" s="1">
        <v>92.33</v>
      </c>
      <c r="AR69" s="1"/>
      <c r="AS69" s="1"/>
      <c r="AT69" s="1"/>
      <c r="AU69" s="1"/>
      <c r="AV69" s="1"/>
      <c r="AW69" s="1"/>
      <c r="AX69" s="1"/>
      <c r="AY69" s="1" t="s">
        <v>1691</v>
      </c>
      <c r="AZ69" s="1" t="s">
        <v>1692</v>
      </c>
      <c r="BA69" s="1" t="s">
        <v>110</v>
      </c>
      <c r="BB69" s="1" t="s">
        <v>111</v>
      </c>
      <c r="BC69" s="1" t="s">
        <v>883</v>
      </c>
      <c r="BD69" s="1" t="s">
        <v>268</v>
      </c>
      <c r="BE69" s="1">
        <v>68.0</v>
      </c>
      <c r="BF69" s="1">
        <v>6.8</v>
      </c>
      <c r="BG69" s="1"/>
      <c r="BH69" s="1"/>
      <c r="BI69" s="1"/>
      <c r="BJ69" s="1"/>
      <c r="BK69" s="1"/>
      <c r="BL69" s="1"/>
      <c r="BM69" s="1"/>
      <c r="BN69" s="1"/>
      <c r="BO69" s="1" t="s">
        <v>1693</v>
      </c>
      <c r="BP69" s="1"/>
      <c r="BQ69" s="1"/>
      <c r="BR69" s="1" t="s">
        <v>1694</v>
      </c>
      <c r="BS69" s="1">
        <v>14</v>
      </c>
      <c r="BT69" s="1"/>
      <c r="BU69" s="1" t="str">
        <f>HYPERLINK("https://nconnect.nicmar.ac.in/storage/profile/6a85f412277cc.png","Download")</f>
        <v>0</v>
      </c>
      <c r="BV69" s="1" t="s">
        <v>118</v>
      </c>
      <c r="BW69" s="3"/>
      <c r="BX69" s="3"/>
    </row>
    <row r="70" spans="1:76">
      <c r="A70" s="1" t="s">
        <v>76</v>
      </c>
      <c r="B70" s="1" t="s">
        <v>77</v>
      </c>
      <c r="C70" s="1" t="s">
        <v>1695</v>
      </c>
      <c r="D70" s="1" t="s">
        <v>1696</v>
      </c>
      <c r="E70" s="1" t="s">
        <v>1697</v>
      </c>
      <c r="F70" s="1" t="s">
        <v>1698</v>
      </c>
      <c r="G70" s="1" t="s">
        <v>1699</v>
      </c>
      <c r="H70" s="1" t="s">
        <v>1700</v>
      </c>
      <c r="I70" s="1" t="s">
        <v>1701</v>
      </c>
      <c r="J70" s="1">
        <v>8825890062</v>
      </c>
      <c r="K70" s="1" t="s">
        <v>85</v>
      </c>
      <c r="L70" s="1" t="s">
        <v>1702</v>
      </c>
      <c r="M70" s="1" t="s">
        <v>87</v>
      </c>
      <c r="N70" s="1" t="s">
        <v>1703</v>
      </c>
      <c r="O70" s="1" t="s">
        <v>1704</v>
      </c>
      <c r="P70" s="1" t="s">
        <v>360</v>
      </c>
      <c r="Q70" s="1">
        <v>276893558798</v>
      </c>
      <c r="R70" s="1" t="s">
        <v>1705</v>
      </c>
      <c r="S70" s="1">
        <v>7904149076</v>
      </c>
      <c r="T70" s="1" t="s">
        <v>1706</v>
      </c>
      <c r="U70" s="1" t="s">
        <v>1707</v>
      </c>
      <c r="V70" s="1">
        <v>9841685958</v>
      </c>
      <c r="W70" s="1" t="s">
        <v>203</v>
      </c>
      <c r="X70" s="1" t="s">
        <v>1708</v>
      </c>
      <c r="Y70" s="1" t="s">
        <v>622</v>
      </c>
      <c r="Z70" s="1" t="s">
        <v>338</v>
      </c>
      <c r="AA70" s="1" t="s">
        <v>1708</v>
      </c>
      <c r="AB70" s="1" t="s">
        <v>622</v>
      </c>
      <c r="AC70" s="1" t="s">
        <v>338</v>
      </c>
      <c r="AD70" s="1" t="s">
        <v>98</v>
      </c>
      <c r="AE70" s="1" t="s">
        <v>98</v>
      </c>
      <c r="AF70" s="1" t="s">
        <v>1709</v>
      </c>
      <c r="AG70" s="1" t="s">
        <v>1710</v>
      </c>
      <c r="AH70" s="1" t="s">
        <v>101</v>
      </c>
      <c r="AI70" s="1" t="s">
        <v>102</v>
      </c>
      <c r="AJ70" s="1">
        <v>78.2</v>
      </c>
      <c r="AK70" s="1"/>
      <c r="AL70" s="1" t="s">
        <v>1711</v>
      </c>
      <c r="AM70" s="1" t="s">
        <v>1712</v>
      </c>
      <c r="AN70" s="1" t="s">
        <v>105</v>
      </c>
      <c r="AO70" s="1" t="s">
        <v>142</v>
      </c>
      <c r="AP70" s="1" t="s">
        <v>341</v>
      </c>
      <c r="AQ70" s="1">
        <v>80.37</v>
      </c>
      <c r="AR70" s="1"/>
      <c r="AS70" s="1"/>
      <c r="AT70" s="1"/>
      <c r="AU70" s="1"/>
      <c r="AV70" s="1"/>
      <c r="AW70" s="1"/>
      <c r="AX70" s="1"/>
      <c r="AY70" s="1" t="s">
        <v>1713</v>
      </c>
      <c r="AZ70" s="1" t="s">
        <v>1714</v>
      </c>
      <c r="BA70" s="1" t="s">
        <v>178</v>
      </c>
      <c r="BB70" s="1" t="s">
        <v>111</v>
      </c>
      <c r="BC70" s="1" t="s">
        <v>107</v>
      </c>
      <c r="BD70" s="1" t="s">
        <v>999</v>
      </c>
      <c r="BE70" s="1">
        <v>74.5</v>
      </c>
      <c r="BF70" s="1">
        <v>7.45</v>
      </c>
      <c r="BG70" s="1"/>
      <c r="BH70" s="1"/>
      <c r="BI70" s="1"/>
      <c r="BJ70" s="1"/>
      <c r="BK70" s="1"/>
      <c r="BL70" s="1"/>
      <c r="BM70" s="1"/>
      <c r="BN70" s="1"/>
      <c r="BO70" s="1" t="s">
        <v>1715</v>
      </c>
      <c r="BP70" s="1" t="s">
        <v>1716</v>
      </c>
      <c r="BQ70" s="1" t="s">
        <v>1717</v>
      </c>
      <c r="BR70" s="1" t="s">
        <v>1718</v>
      </c>
      <c r="BS70" s="1">
        <v>4</v>
      </c>
      <c r="BT70" s="1" t="s">
        <v>1719</v>
      </c>
      <c r="BU70" s="1" t="str">
        <f>HYPERLINK("https://nconnect.nicmar.ac.in/storage/profile/6a86f71d57fa0.png","Download")</f>
        <v>0</v>
      </c>
      <c r="BV70" s="1" t="s">
        <v>118</v>
      </c>
      <c r="BW70" s="3"/>
      <c r="BX70" s="3"/>
    </row>
    <row r="71" spans="1:76">
      <c r="A71" s="1" t="s">
        <v>76</v>
      </c>
      <c r="B71" s="1" t="s">
        <v>77</v>
      </c>
      <c r="C71" s="1" t="s">
        <v>1720</v>
      </c>
      <c r="D71" s="1" t="s">
        <v>1721</v>
      </c>
      <c r="E71" s="1" t="s">
        <v>587</v>
      </c>
      <c r="F71" s="1" t="s">
        <v>1722</v>
      </c>
      <c r="G71" s="1" t="s">
        <v>1723</v>
      </c>
      <c r="H71" s="1" t="s">
        <v>1724</v>
      </c>
      <c r="I71" s="1" t="s">
        <v>1725</v>
      </c>
      <c r="J71" s="1">
        <v>8658240432</v>
      </c>
      <c r="K71" s="1" t="s">
        <v>85</v>
      </c>
      <c r="L71" s="1" t="s">
        <v>1726</v>
      </c>
      <c r="M71" s="1" t="s">
        <v>87</v>
      </c>
      <c r="N71" s="1" t="s">
        <v>1727</v>
      </c>
      <c r="O71" s="1" t="s">
        <v>1728</v>
      </c>
      <c r="P71" s="1" t="s">
        <v>90</v>
      </c>
      <c r="Q71" s="1">
        <v>608727283990</v>
      </c>
      <c r="R71" s="1" t="s">
        <v>1729</v>
      </c>
      <c r="S71" s="1">
        <v>9439549695</v>
      </c>
      <c r="T71" s="1" t="s">
        <v>1730</v>
      </c>
      <c r="U71" s="1" t="s">
        <v>1731</v>
      </c>
      <c r="V71" s="1">
        <v>6370999659</v>
      </c>
      <c r="W71" s="1" t="s">
        <v>444</v>
      </c>
      <c r="X71" s="1" t="s">
        <v>1732</v>
      </c>
      <c r="Y71" s="1" t="s">
        <v>1733</v>
      </c>
      <c r="Z71" s="1" t="s">
        <v>308</v>
      </c>
      <c r="AA71" s="1" t="s">
        <v>1732</v>
      </c>
      <c r="AB71" s="1" t="s">
        <v>1733</v>
      </c>
      <c r="AC71" s="1" t="s">
        <v>308</v>
      </c>
      <c r="AD71" s="1" t="s">
        <v>98</v>
      </c>
      <c r="AE71" s="1" t="s">
        <v>98</v>
      </c>
      <c r="AF71" s="1" t="s">
        <v>1734</v>
      </c>
      <c r="AG71" s="1" t="s">
        <v>1735</v>
      </c>
      <c r="AH71" s="1" t="s">
        <v>742</v>
      </c>
      <c r="AI71" s="1" t="s">
        <v>137</v>
      </c>
      <c r="AJ71" s="1">
        <v>80.16</v>
      </c>
      <c r="AK71" s="1"/>
      <c r="AL71" s="1" t="s">
        <v>1736</v>
      </c>
      <c r="AM71" s="1" t="s">
        <v>1737</v>
      </c>
      <c r="AN71" s="1" t="s">
        <v>105</v>
      </c>
      <c r="AO71" s="1" t="s">
        <v>421</v>
      </c>
      <c r="AP71" s="1" t="s">
        <v>106</v>
      </c>
      <c r="AQ71" s="1">
        <v>60.0</v>
      </c>
      <c r="AR71" s="1"/>
      <c r="AS71" s="1"/>
      <c r="AT71" s="1"/>
      <c r="AU71" s="1"/>
      <c r="AV71" s="1"/>
      <c r="AW71" s="1"/>
      <c r="AX71" s="1"/>
      <c r="AY71" s="1" t="s">
        <v>1738</v>
      </c>
      <c r="AZ71" s="1" t="s">
        <v>1739</v>
      </c>
      <c r="BA71" s="1" t="s">
        <v>110</v>
      </c>
      <c r="BB71" s="1" t="s">
        <v>111</v>
      </c>
      <c r="BC71" s="1" t="s">
        <v>239</v>
      </c>
      <c r="BD71" s="1" t="s">
        <v>1047</v>
      </c>
      <c r="BE71" s="1">
        <v>74.5</v>
      </c>
      <c r="BF71" s="1">
        <v>7.95</v>
      </c>
      <c r="BG71" s="1"/>
      <c r="BH71" s="1"/>
      <c r="BI71" s="1"/>
      <c r="BJ71" s="1"/>
      <c r="BK71" s="1"/>
      <c r="BL71" s="1"/>
      <c r="BM71" s="1"/>
      <c r="BN71" s="1"/>
      <c r="BO71" s="1" t="s">
        <v>1740</v>
      </c>
      <c r="BP71" s="1"/>
      <c r="BQ71" s="1"/>
      <c r="BR71" s="1" t="s">
        <v>1741</v>
      </c>
      <c r="BS71" s="1">
        <v>65</v>
      </c>
      <c r="BT71" s="1"/>
      <c r="BU71" s="1" t="str">
        <f>HYPERLINK("https://nconnect.nicmar.ac.in/storage/profile/6a867a17436a7.png","Download")</f>
        <v>0</v>
      </c>
      <c r="BV71" s="1" t="s">
        <v>118</v>
      </c>
      <c r="BW71" s="3"/>
      <c r="BX71" s="3"/>
    </row>
    <row r="72" spans="1:76">
      <c r="A72" s="1" t="s">
        <v>76</v>
      </c>
      <c r="B72" s="1" t="s">
        <v>77</v>
      </c>
      <c r="C72" s="1" t="s">
        <v>1742</v>
      </c>
      <c r="D72" s="1" t="s">
        <v>1743</v>
      </c>
      <c r="E72" s="1"/>
      <c r="F72" s="1" t="s">
        <v>1744</v>
      </c>
      <c r="G72" s="1" t="s">
        <v>1745</v>
      </c>
      <c r="H72" s="1" t="s">
        <v>1746</v>
      </c>
      <c r="I72" s="1" t="s">
        <v>1747</v>
      </c>
      <c r="J72" s="1">
        <v>8100122932</v>
      </c>
      <c r="K72" s="1" t="s">
        <v>85</v>
      </c>
      <c r="L72" s="1" t="s">
        <v>1748</v>
      </c>
      <c r="M72" s="1" t="s">
        <v>87</v>
      </c>
      <c r="N72" s="1" t="s">
        <v>1749</v>
      </c>
      <c r="O72" s="1" t="s">
        <v>1750</v>
      </c>
      <c r="P72" s="1" t="s">
        <v>669</v>
      </c>
      <c r="Q72" s="1">
        <v>368703787301</v>
      </c>
      <c r="R72" s="1" t="s">
        <v>1751</v>
      </c>
      <c r="S72" s="1">
        <v>9038887776</v>
      </c>
      <c r="T72" s="1" t="s">
        <v>1752</v>
      </c>
      <c r="U72" s="1" t="s">
        <v>1753</v>
      </c>
      <c r="V72" s="1">
        <v>8777602692</v>
      </c>
      <c r="W72" s="1" t="s">
        <v>1754</v>
      </c>
      <c r="X72" s="1" t="s">
        <v>1755</v>
      </c>
      <c r="Y72" s="1" t="s">
        <v>1756</v>
      </c>
      <c r="Z72" s="1" t="s">
        <v>1338</v>
      </c>
      <c r="AA72" s="1" t="s">
        <v>1757</v>
      </c>
      <c r="AB72" s="1" t="s">
        <v>205</v>
      </c>
      <c r="AC72" s="1" t="s">
        <v>97</v>
      </c>
      <c r="AD72" s="1" t="s">
        <v>98</v>
      </c>
      <c r="AE72" s="1" t="s">
        <v>98</v>
      </c>
      <c r="AF72" s="1" t="s">
        <v>1758</v>
      </c>
      <c r="AG72" s="1" t="s">
        <v>1759</v>
      </c>
      <c r="AH72" s="1" t="s">
        <v>137</v>
      </c>
      <c r="AI72" s="1" t="s">
        <v>101</v>
      </c>
      <c r="AJ72" s="1">
        <v>90</v>
      </c>
      <c r="AK72" s="1"/>
      <c r="AL72" s="1" t="s">
        <v>1760</v>
      </c>
      <c r="AM72" s="1" t="s">
        <v>1761</v>
      </c>
      <c r="AN72" s="1" t="s">
        <v>105</v>
      </c>
      <c r="AO72" s="1" t="s">
        <v>142</v>
      </c>
      <c r="AP72" s="1" t="s">
        <v>175</v>
      </c>
      <c r="AQ72" s="1">
        <v>70.8</v>
      </c>
      <c r="AR72" s="1"/>
      <c r="AS72" s="1"/>
      <c r="AT72" s="1"/>
      <c r="AU72" s="1"/>
      <c r="AV72" s="1"/>
      <c r="AW72" s="1"/>
      <c r="AX72" s="1"/>
      <c r="AY72" s="1" t="s">
        <v>1762</v>
      </c>
      <c r="AZ72" s="1" t="s">
        <v>1763</v>
      </c>
      <c r="BA72" s="1" t="s">
        <v>110</v>
      </c>
      <c r="BB72" s="1" t="s">
        <v>111</v>
      </c>
      <c r="BC72" s="1" t="s">
        <v>883</v>
      </c>
      <c r="BD72" s="1" t="s">
        <v>813</v>
      </c>
      <c r="BE72" s="1">
        <v>75.33</v>
      </c>
      <c r="BF72" s="1">
        <v>7.93</v>
      </c>
      <c r="BG72" s="1"/>
      <c r="BH72" s="1"/>
      <c r="BI72" s="1"/>
      <c r="BJ72" s="1"/>
      <c r="BK72" s="1"/>
      <c r="BL72" s="1"/>
      <c r="BM72" s="1"/>
      <c r="BN72" s="1"/>
      <c r="BO72" s="1" t="s">
        <v>1764</v>
      </c>
      <c r="BP72" s="1"/>
      <c r="BQ72" s="1"/>
      <c r="BR72" s="1" t="s">
        <v>1765</v>
      </c>
      <c r="BS72" s="1">
        <v>4</v>
      </c>
      <c r="BT72" s="1"/>
      <c r="BU72" s="1" t="str">
        <f>HYPERLINK("https://nconnect.nicmar.ac.in/storage/profile/6aa26b9b32df6.png","Download")</f>
        <v>0</v>
      </c>
      <c r="BV72" s="1" t="s">
        <v>118</v>
      </c>
      <c r="BW72" s="3"/>
      <c r="BX72" s="3"/>
    </row>
    <row r="73" spans="1:76">
      <c r="A73" s="1" t="s">
        <v>76</v>
      </c>
      <c r="B73" s="1" t="s">
        <v>77</v>
      </c>
      <c r="C73" s="1" t="s">
        <v>1766</v>
      </c>
      <c r="D73" s="1" t="s">
        <v>586</v>
      </c>
      <c r="E73" s="1" t="s">
        <v>1303</v>
      </c>
      <c r="F73" s="1" t="s">
        <v>1767</v>
      </c>
      <c r="G73" s="1" t="s">
        <v>1768</v>
      </c>
      <c r="H73" s="1" t="s">
        <v>1769</v>
      </c>
      <c r="I73" s="1" t="s">
        <v>1770</v>
      </c>
      <c r="J73" s="1">
        <v>9348562229</v>
      </c>
      <c r="K73" s="1" t="s">
        <v>85</v>
      </c>
      <c r="L73" s="1" t="s">
        <v>1771</v>
      </c>
      <c r="M73" s="1" t="s">
        <v>87</v>
      </c>
      <c r="N73" s="1" t="s">
        <v>301</v>
      </c>
      <c r="O73" s="1" t="s">
        <v>1772</v>
      </c>
      <c r="P73" s="1" t="s">
        <v>90</v>
      </c>
      <c r="Q73" s="1">
        <v>661076932157</v>
      </c>
      <c r="R73" s="1" t="s">
        <v>1773</v>
      </c>
      <c r="S73" s="1">
        <v>7008705044</v>
      </c>
      <c r="T73" s="1" t="s">
        <v>163</v>
      </c>
      <c r="U73" s="1" t="s">
        <v>1774</v>
      </c>
      <c r="V73" s="1">
        <v>8249577979</v>
      </c>
      <c r="W73" s="1" t="s">
        <v>283</v>
      </c>
      <c r="X73" s="1" t="s">
        <v>1775</v>
      </c>
      <c r="Y73" s="1" t="s">
        <v>1776</v>
      </c>
      <c r="Z73" s="1" t="s">
        <v>308</v>
      </c>
      <c r="AA73" s="1" t="s">
        <v>1775</v>
      </c>
      <c r="AB73" s="1" t="s">
        <v>1776</v>
      </c>
      <c r="AC73" s="1" t="s">
        <v>308</v>
      </c>
      <c r="AD73" s="1" t="s">
        <v>98</v>
      </c>
      <c r="AE73" s="1" t="s">
        <v>98</v>
      </c>
      <c r="AF73" s="1" t="s">
        <v>1777</v>
      </c>
      <c r="AG73" s="1" t="s">
        <v>1778</v>
      </c>
      <c r="AH73" s="1" t="s">
        <v>1018</v>
      </c>
      <c r="AI73" s="1" t="s">
        <v>742</v>
      </c>
      <c r="AJ73" s="1">
        <v>85.16</v>
      </c>
      <c r="AK73" s="1"/>
      <c r="AL73" s="1" t="s">
        <v>1779</v>
      </c>
      <c r="AM73" s="1" t="s">
        <v>1780</v>
      </c>
      <c r="AN73" s="1" t="s">
        <v>174</v>
      </c>
      <c r="AO73" s="1" t="s">
        <v>137</v>
      </c>
      <c r="AP73" s="1" t="s">
        <v>101</v>
      </c>
      <c r="AQ73" s="1">
        <v>60.66</v>
      </c>
      <c r="AR73" s="1"/>
      <c r="AS73" s="1"/>
      <c r="AT73" s="1"/>
      <c r="AU73" s="1"/>
      <c r="AV73" s="1"/>
      <c r="AW73" s="1"/>
      <c r="AX73" s="1"/>
      <c r="AY73" s="1" t="s">
        <v>1781</v>
      </c>
      <c r="AZ73" s="1" t="s">
        <v>1782</v>
      </c>
      <c r="BA73" s="1" t="s">
        <v>110</v>
      </c>
      <c r="BB73" s="1" t="s">
        <v>111</v>
      </c>
      <c r="BC73" s="1" t="s">
        <v>425</v>
      </c>
      <c r="BD73" s="1" t="s">
        <v>426</v>
      </c>
      <c r="BE73" s="1">
        <v>77.5</v>
      </c>
      <c r="BF73" s="1">
        <v>8.25</v>
      </c>
      <c r="BG73" s="1" t="s">
        <v>1783</v>
      </c>
      <c r="BH73" s="1" t="s">
        <v>1783</v>
      </c>
      <c r="BI73" s="1" t="s">
        <v>1022</v>
      </c>
      <c r="BJ73" s="1" t="s">
        <v>1023</v>
      </c>
      <c r="BK73" s="1" t="s">
        <v>484</v>
      </c>
      <c r="BL73" s="1" t="s">
        <v>180</v>
      </c>
      <c r="BM73" s="1">
        <v>71.0</v>
      </c>
      <c r="BN73" s="1">
        <v>7.6</v>
      </c>
      <c r="BO73" s="1" t="s">
        <v>1784</v>
      </c>
      <c r="BP73" s="1" t="s">
        <v>1785</v>
      </c>
      <c r="BQ73" s="1" t="s">
        <v>862</v>
      </c>
      <c r="BR73" s="1" t="s">
        <v>1786</v>
      </c>
      <c r="BS73" s="1">
        <v>18</v>
      </c>
      <c r="BT73" s="1" t="s">
        <v>1787</v>
      </c>
      <c r="BU73" s="1" t="str">
        <f>HYPERLINK("https://nconnect.nicmar.ac.in/storage/profile/6a85edd4ba25d.png","Download")</f>
        <v>0</v>
      </c>
      <c r="BV73" s="1" t="s">
        <v>118</v>
      </c>
      <c r="BW73" s="3"/>
      <c r="BX73" s="3"/>
    </row>
    <row r="74" spans="1:76">
      <c r="A74" s="1" t="s">
        <v>76</v>
      </c>
      <c r="B74" s="1" t="s">
        <v>77</v>
      </c>
      <c r="C74" s="1" t="s">
        <v>1788</v>
      </c>
      <c r="D74" s="1" t="s">
        <v>1789</v>
      </c>
      <c r="E74" s="1" t="s">
        <v>1790</v>
      </c>
      <c r="F74" s="1" t="s">
        <v>1791</v>
      </c>
      <c r="G74" s="1" t="s">
        <v>1792</v>
      </c>
      <c r="H74" s="1" t="s">
        <v>1793</v>
      </c>
      <c r="I74" s="1" t="s">
        <v>1794</v>
      </c>
      <c r="J74" s="1">
        <v>9975836063</v>
      </c>
      <c r="K74" s="1" t="s">
        <v>85</v>
      </c>
      <c r="L74" s="1" t="s">
        <v>1795</v>
      </c>
      <c r="M74" s="1" t="s">
        <v>87</v>
      </c>
      <c r="N74" s="1" t="s">
        <v>1796</v>
      </c>
      <c r="O74" s="1" t="s">
        <v>1797</v>
      </c>
      <c r="P74" s="1" t="s">
        <v>360</v>
      </c>
      <c r="Q74" s="1">
        <v>519930719194</v>
      </c>
      <c r="R74" s="1" t="s">
        <v>1798</v>
      </c>
      <c r="S74" s="1">
        <v>9922661199</v>
      </c>
      <c r="T74" s="1" t="s">
        <v>1522</v>
      </c>
      <c r="U74" s="1" t="s">
        <v>1799</v>
      </c>
      <c r="V74" s="1">
        <v>7517827963</v>
      </c>
      <c r="W74" s="1" t="s">
        <v>283</v>
      </c>
      <c r="X74" s="1" t="s">
        <v>1800</v>
      </c>
      <c r="Y74" s="1" t="s">
        <v>205</v>
      </c>
      <c r="Z74" s="1" t="s">
        <v>97</v>
      </c>
      <c r="AA74" s="1" t="s">
        <v>1800</v>
      </c>
      <c r="AB74" s="1" t="s">
        <v>205</v>
      </c>
      <c r="AC74" s="1" t="s">
        <v>97</v>
      </c>
      <c r="AD74" s="1" t="s">
        <v>98</v>
      </c>
      <c r="AE74" s="1" t="s">
        <v>98</v>
      </c>
      <c r="AF74" s="1" t="s">
        <v>1801</v>
      </c>
      <c r="AG74" s="1" t="s">
        <v>1802</v>
      </c>
      <c r="AH74" s="1" t="s">
        <v>106</v>
      </c>
      <c r="AI74" s="1" t="s">
        <v>395</v>
      </c>
      <c r="AJ74" s="1">
        <v>75.4</v>
      </c>
      <c r="AK74" s="1"/>
      <c r="AL74" s="1"/>
      <c r="AM74" s="1"/>
      <c r="AN74" s="1"/>
      <c r="AO74" s="1"/>
      <c r="AP74" s="1"/>
      <c r="AQ74" s="1"/>
      <c r="AR74" s="1"/>
      <c r="AS74" s="1" t="s">
        <v>367</v>
      </c>
      <c r="AT74" s="1" t="s">
        <v>1803</v>
      </c>
      <c r="AU74" s="1" t="s">
        <v>289</v>
      </c>
      <c r="AV74" s="1" t="s">
        <v>370</v>
      </c>
      <c r="AW74" s="1">
        <v>68.95</v>
      </c>
      <c r="AX74" s="1"/>
      <c r="AY74" s="1" t="s">
        <v>371</v>
      </c>
      <c r="AZ74" s="1" t="s">
        <v>1804</v>
      </c>
      <c r="BA74" s="1" t="s">
        <v>178</v>
      </c>
      <c r="BB74" s="1" t="s">
        <v>111</v>
      </c>
      <c r="BC74" s="1" t="s">
        <v>426</v>
      </c>
      <c r="BD74" s="1" t="s">
        <v>374</v>
      </c>
      <c r="BE74" s="1">
        <v>71.2</v>
      </c>
      <c r="BF74" s="1">
        <v>7.87</v>
      </c>
      <c r="BG74" s="1"/>
      <c r="BH74" s="1"/>
      <c r="BI74" s="1"/>
      <c r="BJ74" s="1"/>
      <c r="BK74" s="1"/>
      <c r="BL74" s="1"/>
      <c r="BM74" s="1"/>
      <c r="BN74" s="1"/>
      <c r="BO74" s="1" t="s">
        <v>1805</v>
      </c>
      <c r="BP74" s="1"/>
      <c r="BQ74" s="1"/>
      <c r="BR74" s="1" t="s">
        <v>1806</v>
      </c>
      <c r="BS74" s="1"/>
      <c r="BT74" s="1" t="s">
        <v>1807</v>
      </c>
      <c r="BU74" s="1" t="str">
        <f>HYPERLINK("https://nconnect.nicmar.ac.in/storage/profile/6a86fb6d22ed9.png","Download")</f>
        <v>0</v>
      </c>
      <c r="BV74" s="1" t="s">
        <v>118</v>
      </c>
      <c r="BW74" s="3"/>
      <c r="BX74" s="3"/>
    </row>
    <row r="75" spans="1:76">
      <c r="A75" s="1" t="s">
        <v>76</v>
      </c>
      <c r="B75" s="1" t="s">
        <v>77</v>
      </c>
      <c r="C75" s="1" t="s">
        <v>1808</v>
      </c>
      <c r="D75" s="1" t="s">
        <v>1809</v>
      </c>
      <c r="E75" s="1" t="s">
        <v>586</v>
      </c>
      <c r="F75" s="1" t="s">
        <v>1810</v>
      </c>
      <c r="G75" s="1" t="s">
        <v>1811</v>
      </c>
      <c r="H75" s="1" t="s">
        <v>1812</v>
      </c>
      <c r="I75" s="1" t="s">
        <v>1813</v>
      </c>
      <c r="J75" s="1">
        <v>8928639672</v>
      </c>
      <c r="K75" s="1" t="s">
        <v>85</v>
      </c>
      <c r="L75" s="1" t="s">
        <v>1814</v>
      </c>
      <c r="M75" s="1" t="s">
        <v>87</v>
      </c>
      <c r="N75" s="1" t="s">
        <v>1815</v>
      </c>
      <c r="O75" s="1" t="s">
        <v>1816</v>
      </c>
      <c r="P75" s="1" t="s">
        <v>90</v>
      </c>
      <c r="Q75" s="1">
        <v>466001550751</v>
      </c>
      <c r="R75" s="1" t="s">
        <v>1817</v>
      </c>
      <c r="S75" s="1">
        <v>7208282929</v>
      </c>
      <c r="T75" s="1" t="s">
        <v>805</v>
      </c>
      <c r="U75" s="1" t="s">
        <v>1818</v>
      </c>
      <c r="V75" s="1">
        <v>8850573398</v>
      </c>
      <c r="W75" s="1" t="s">
        <v>1819</v>
      </c>
      <c r="X75" s="1" t="s">
        <v>1820</v>
      </c>
      <c r="Y75" s="1" t="s">
        <v>647</v>
      </c>
      <c r="Z75" s="1" t="s">
        <v>97</v>
      </c>
      <c r="AA75" s="1" t="s">
        <v>1820</v>
      </c>
      <c r="AB75" s="1" t="s">
        <v>647</v>
      </c>
      <c r="AC75" s="1" t="s">
        <v>97</v>
      </c>
      <c r="AD75" s="1" t="s">
        <v>98</v>
      </c>
      <c r="AE75" s="1" t="s">
        <v>98</v>
      </c>
      <c r="AF75" s="1" t="s">
        <v>1821</v>
      </c>
      <c r="AG75" s="1" t="s">
        <v>1822</v>
      </c>
      <c r="AH75" s="1" t="s">
        <v>1823</v>
      </c>
      <c r="AI75" s="1" t="s">
        <v>395</v>
      </c>
      <c r="AJ75" s="1">
        <v>78.4</v>
      </c>
      <c r="AK75" s="1">
        <v>8.25</v>
      </c>
      <c r="AL75" s="1"/>
      <c r="AM75" s="1"/>
      <c r="AN75" s="1"/>
      <c r="AO75" s="1"/>
      <c r="AP75" s="1"/>
      <c r="AQ75" s="1"/>
      <c r="AR75" s="1"/>
      <c r="AS75" s="1" t="s">
        <v>1824</v>
      </c>
      <c r="AT75" s="1" t="s">
        <v>1825</v>
      </c>
      <c r="AU75" s="1" t="s">
        <v>1069</v>
      </c>
      <c r="AV75" s="1" t="s">
        <v>484</v>
      </c>
      <c r="AW75" s="1">
        <v>74.21</v>
      </c>
      <c r="AX75" s="1">
        <v>8.29</v>
      </c>
      <c r="AY75" s="1" t="s">
        <v>212</v>
      </c>
      <c r="AZ75" s="1" t="s">
        <v>1826</v>
      </c>
      <c r="BA75" s="1" t="s">
        <v>178</v>
      </c>
      <c r="BB75" s="1" t="s">
        <v>111</v>
      </c>
      <c r="BC75" s="1" t="s">
        <v>426</v>
      </c>
      <c r="BD75" s="1" t="s">
        <v>374</v>
      </c>
      <c r="BE75" s="1">
        <v>57.81</v>
      </c>
      <c r="BF75" s="1">
        <v>6.22</v>
      </c>
      <c r="BG75" s="1"/>
      <c r="BH75" s="1"/>
      <c r="BI75" s="1"/>
      <c r="BJ75" s="1"/>
      <c r="BK75" s="1"/>
      <c r="BL75" s="1"/>
      <c r="BM75" s="1"/>
      <c r="BN75" s="1"/>
      <c r="BO75" s="1" t="s">
        <v>1827</v>
      </c>
      <c r="BP75" s="1"/>
      <c r="BQ75" s="1"/>
      <c r="BR75" s="1" t="s">
        <v>1828</v>
      </c>
      <c r="BS75" s="1">
        <v>5</v>
      </c>
      <c r="BT75" s="1"/>
      <c r="BU75" s="1" t="str">
        <f>HYPERLINK("https://nconnect.nicmar.ac.in/storage/profile/6a860c775b0fb.png","Download")</f>
        <v>0</v>
      </c>
      <c r="BV75" s="1" t="s">
        <v>118</v>
      </c>
      <c r="BW75" s="3"/>
      <c r="BX75" s="3"/>
    </row>
    <row r="76" spans="1:76">
      <c r="A76" s="1" t="s">
        <v>76</v>
      </c>
      <c r="B76" s="1" t="s">
        <v>77</v>
      </c>
      <c r="C76" s="1" t="s">
        <v>1829</v>
      </c>
      <c r="D76" s="1" t="s">
        <v>1830</v>
      </c>
      <c r="E76" s="1"/>
      <c r="F76" s="1" t="s">
        <v>1831</v>
      </c>
      <c r="G76" s="1" t="s">
        <v>1832</v>
      </c>
      <c r="H76" s="1" t="s">
        <v>1833</v>
      </c>
      <c r="I76" s="1" t="s">
        <v>1834</v>
      </c>
      <c r="J76" s="1">
        <v>7016804244</v>
      </c>
      <c r="K76" s="1" t="s">
        <v>85</v>
      </c>
      <c r="L76" s="1" t="s">
        <v>1835</v>
      </c>
      <c r="M76" s="1" t="s">
        <v>87</v>
      </c>
      <c r="N76" s="1" t="s">
        <v>1836</v>
      </c>
      <c r="O76" s="1" t="s">
        <v>1837</v>
      </c>
      <c r="P76" s="1" t="s">
        <v>360</v>
      </c>
      <c r="Q76" s="1">
        <v>502604031787</v>
      </c>
      <c r="R76" s="1" t="s">
        <v>1838</v>
      </c>
      <c r="S76" s="1">
        <v>9588496657</v>
      </c>
      <c r="T76" s="1" t="s">
        <v>1839</v>
      </c>
      <c r="U76" s="1" t="s">
        <v>1840</v>
      </c>
      <c r="V76" s="1">
        <v>7016029817</v>
      </c>
      <c r="W76" s="1" t="s">
        <v>444</v>
      </c>
      <c r="X76" s="1" t="s">
        <v>1841</v>
      </c>
      <c r="Y76" s="1" t="s">
        <v>1842</v>
      </c>
      <c r="Z76" s="1" t="s">
        <v>1338</v>
      </c>
      <c r="AA76" s="1" t="s">
        <v>1843</v>
      </c>
      <c r="AB76" s="1" t="s">
        <v>205</v>
      </c>
      <c r="AC76" s="1" t="s">
        <v>97</v>
      </c>
      <c r="AD76" s="1" t="s">
        <v>98</v>
      </c>
      <c r="AE76" s="1" t="s">
        <v>98</v>
      </c>
      <c r="AF76" s="1" t="s">
        <v>1844</v>
      </c>
      <c r="AG76" s="1" t="s">
        <v>1845</v>
      </c>
      <c r="AH76" s="1" t="s">
        <v>137</v>
      </c>
      <c r="AI76" s="1" t="s">
        <v>262</v>
      </c>
      <c r="AJ76" s="1">
        <v>77.4</v>
      </c>
      <c r="AK76" s="1"/>
      <c r="AL76" s="1" t="s">
        <v>1846</v>
      </c>
      <c r="AM76" s="1" t="s">
        <v>1847</v>
      </c>
      <c r="AN76" s="1" t="s">
        <v>105</v>
      </c>
      <c r="AO76" s="1" t="s">
        <v>171</v>
      </c>
      <c r="AP76" s="1" t="s">
        <v>240</v>
      </c>
      <c r="AQ76" s="1">
        <v>83.67</v>
      </c>
      <c r="AR76" s="1"/>
      <c r="AS76" s="1"/>
      <c r="AT76" s="1"/>
      <c r="AU76" s="1"/>
      <c r="AV76" s="1"/>
      <c r="AW76" s="1"/>
      <c r="AX76" s="1"/>
      <c r="AY76" s="1" t="s">
        <v>1848</v>
      </c>
      <c r="AZ76" s="1" t="s">
        <v>1849</v>
      </c>
      <c r="BA76" s="1" t="s">
        <v>110</v>
      </c>
      <c r="BB76" s="1" t="s">
        <v>111</v>
      </c>
      <c r="BC76" s="1" t="s">
        <v>292</v>
      </c>
      <c r="BD76" s="1" t="s">
        <v>999</v>
      </c>
      <c r="BE76" s="1">
        <v>72.8</v>
      </c>
      <c r="BF76" s="1">
        <v>7.78</v>
      </c>
      <c r="BG76" s="1"/>
      <c r="BH76" s="1"/>
      <c r="BI76" s="1"/>
      <c r="BJ76" s="1"/>
      <c r="BK76" s="1"/>
      <c r="BL76" s="1"/>
      <c r="BM76" s="1"/>
      <c r="BN76" s="1"/>
      <c r="BO76" s="1" t="s">
        <v>1850</v>
      </c>
      <c r="BP76" s="1"/>
      <c r="BQ76" s="1"/>
      <c r="BR76" s="1" t="s">
        <v>1851</v>
      </c>
      <c r="BS76" s="1">
        <v>8</v>
      </c>
      <c r="BT76" s="1" t="s">
        <v>1852</v>
      </c>
      <c r="BU76" s="1" t="str">
        <f>HYPERLINK("https://nconnect.nicmar.ac.in/storage/profile/6aa26faac905e.png","Download")</f>
        <v>0</v>
      </c>
      <c r="BV76" s="1" t="s">
        <v>118</v>
      </c>
      <c r="BW76" s="3"/>
      <c r="BX76" s="3"/>
    </row>
    <row r="77" spans="1:76">
      <c r="A77" s="1" t="s">
        <v>76</v>
      </c>
      <c r="B77" s="1" t="s">
        <v>77</v>
      </c>
      <c r="C77" s="1" t="s">
        <v>1853</v>
      </c>
      <c r="D77" s="1" t="s">
        <v>1854</v>
      </c>
      <c r="E77" s="1" t="s">
        <v>1855</v>
      </c>
      <c r="F77" s="1" t="s">
        <v>1856</v>
      </c>
      <c r="G77" s="1" t="s">
        <v>1857</v>
      </c>
      <c r="H77" s="1" t="s">
        <v>1858</v>
      </c>
      <c r="I77" s="1" t="s">
        <v>1859</v>
      </c>
      <c r="J77" s="1">
        <v>7977135188</v>
      </c>
      <c r="K77" s="1" t="s">
        <v>85</v>
      </c>
      <c r="L77" s="1" t="s">
        <v>1860</v>
      </c>
      <c r="M77" s="1" t="s">
        <v>87</v>
      </c>
      <c r="N77" s="1" t="s">
        <v>1861</v>
      </c>
      <c r="O77" s="1" t="s">
        <v>1862</v>
      </c>
      <c r="P77" s="1" t="s">
        <v>90</v>
      </c>
      <c r="Q77" s="1">
        <v>555446955870</v>
      </c>
      <c r="R77" s="1" t="s">
        <v>1863</v>
      </c>
      <c r="S77" s="1">
        <v>9820910970</v>
      </c>
      <c r="T77" s="1" t="s">
        <v>163</v>
      </c>
      <c r="U77" s="1" t="s">
        <v>1864</v>
      </c>
      <c r="V77" s="1">
        <v>9930414113</v>
      </c>
      <c r="W77" s="1" t="s">
        <v>131</v>
      </c>
      <c r="X77" s="1" t="s">
        <v>1865</v>
      </c>
      <c r="Y77" s="1" t="s">
        <v>647</v>
      </c>
      <c r="Z77" s="1" t="s">
        <v>97</v>
      </c>
      <c r="AA77" s="1" t="s">
        <v>1865</v>
      </c>
      <c r="AB77" s="1" t="s">
        <v>647</v>
      </c>
      <c r="AC77" s="1" t="s">
        <v>97</v>
      </c>
      <c r="AD77" s="1" t="s">
        <v>98</v>
      </c>
      <c r="AE77" s="1" t="s">
        <v>98</v>
      </c>
      <c r="AF77" s="1" t="s">
        <v>1866</v>
      </c>
      <c r="AG77" s="1" t="s">
        <v>1867</v>
      </c>
      <c r="AH77" s="1" t="s">
        <v>1112</v>
      </c>
      <c r="AI77" s="1" t="s">
        <v>1868</v>
      </c>
      <c r="AJ77" s="1">
        <v>72.2</v>
      </c>
      <c r="AK77" s="1"/>
      <c r="AL77" s="1" t="s">
        <v>1869</v>
      </c>
      <c r="AM77" s="1" t="s">
        <v>1870</v>
      </c>
      <c r="AN77" s="1" t="s">
        <v>105</v>
      </c>
      <c r="AO77" s="1" t="s">
        <v>476</v>
      </c>
      <c r="AP77" s="1" t="s">
        <v>1871</v>
      </c>
      <c r="AQ77" s="1">
        <v>50</v>
      </c>
      <c r="AR77" s="1"/>
      <c r="AS77" s="1" t="s">
        <v>1067</v>
      </c>
      <c r="AT77" s="1" t="s">
        <v>1872</v>
      </c>
      <c r="AU77" s="1" t="s">
        <v>1551</v>
      </c>
      <c r="AV77" s="1" t="s">
        <v>1873</v>
      </c>
      <c r="AW77" s="1">
        <v>63.58</v>
      </c>
      <c r="AX77" s="1"/>
      <c r="AY77" s="1" t="s">
        <v>1874</v>
      </c>
      <c r="AZ77" s="1" t="s">
        <v>1875</v>
      </c>
      <c r="BA77" s="1" t="s">
        <v>110</v>
      </c>
      <c r="BB77" s="1" t="s">
        <v>111</v>
      </c>
      <c r="BC77" s="1" t="s">
        <v>289</v>
      </c>
      <c r="BD77" s="1" t="s">
        <v>1690</v>
      </c>
      <c r="BE77" s="1">
        <v>68.4</v>
      </c>
      <c r="BF77" s="1">
        <v>6.84</v>
      </c>
      <c r="BG77" s="1"/>
      <c r="BH77" s="1"/>
      <c r="BI77" s="1"/>
      <c r="BJ77" s="1"/>
      <c r="BK77" s="1"/>
      <c r="BL77" s="1"/>
      <c r="BM77" s="1"/>
      <c r="BN77" s="1"/>
      <c r="BO77" s="1" t="s">
        <v>1876</v>
      </c>
      <c r="BP77" s="1" t="s">
        <v>1877</v>
      </c>
      <c r="BQ77" s="1"/>
      <c r="BR77" s="1"/>
      <c r="BS77" s="1"/>
      <c r="BT77" s="1"/>
      <c r="BU77" s="1" t="s">
        <v>187</v>
      </c>
      <c r="BV77" s="1" t="s">
        <v>188</v>
      </c>
      <c r="BW77" s="3"/>
      <c r="BX77" s="3"/>
    </row>
    <row r="78" spans="1:76">
      <c r="A78" s="1" t="s">
        <v>76</v>
      </c>
      <c r="B78" s="1" t="s">
        <v>77</v>
      </c>
      <c r="C78" s="1" t="s">
        <v>1878</v>
      </c>
      <c r="D78" s="1" t="s">
        <v>1879</v>
      </c>
      <c r="E78" s="1" t="s">
        <v>1880</v>
      </c>
      <c r="F78" s="1" t="s">
        <v>752</v>
      </c>
      <c r="G78" s="1" t="s">
        <v>1881</v>
      </c>
      <c r="H78" s="1" t="s">
        <v>1882</v>
      </c>
      <c r="I78" s="1" t="s">
        <v>1883</v>
      </c>
      <c r="J78" s="1">
        <v>8767146009</v>
      </c>
      <c r="K78" s="1" t="s">
        <v>85</v>
      </c>
      <c r="L78" s="1" t="s">
        <v>1884</v>
      </c>
      <c r="M78" s="1" t="s">
        <v>87</v>
      </c>
      <c r="N78" s="1" t="s">
        <v>1885</v>
      </c>
      <c r="O78" s="1" t="s">
        <v>1886</v>
      </c>
      <c r="P78" s="1" t="s">
        <v>669</v>
      </c>
      <c r="Q78" s="1">
        <v>355284225777</v>
      </c>
      <c r="R78" s="1" t="s">
        <v>1887</v>
      </c>
      <c r="S78" s="1">
        <v>7972987707</v>
      </c>
      <c r="T78" s="1" t="s">
        <v>1888</v>
      </c>
      <c r="U78" s="1" t="s">
        <v>1889</v>
      </c>
      <c r="V78" s="1">
        <v>9860838987</v>
      </c>
      <c r="W78" s="1" t="s">
        <v>283</v>
      </c>
      <c r="X78" s="1" t="s">
        <v>1890</v>
      </c>
      <c r="Y78" s="1" t="s">
        <v>1381</v>
      </c>
      <c r="Z78" s="1" t="s">
        <v>97</v>
      </c>
      <c r="AA78" s="1" t="s">
        <v>1891</v>
      </c>
      <c r="AB78" s="1" t="s">
        <v>1381</v>
      </c>
      <c r="AC78" s="1" t="s">
        <v>97</v>
      </c>
      <c r="AD78" s="1" t="s">
        <v>98</v>
      </c>
      <c r="AE78" s="1" t="s">
        <v>98</v>
      </c>
      <c r="AF78" s="1" t="s">
        <v>1892</v>
      </c>
      <c r="AG78" s="1" t="s">
        <v>1893</v>
      </c>
      <c r="AH78" s="1" t="s">
        <v>106</v>
      </c>
      <c r="AI78" s="1" t="s">
        <v>395</v>
      </c>
      <c r="AJ78" s="1">
        <v>89.6</v>
      </c>
      <c r="AK78" s="1"/>
      <c r="AL78" s="1" t="s">
        <v>1894</v>
      </c>
      <c r="AM78" s="1" t="s">
        <v>1895</v>
      </c>
      <c r="AN78" s="1" t="s">
        <v>105</v>
      </c>
      <c r="AO78" s="1" t="s">
        <v>107</v>
      </c>
      <c r="AP78" s="1" t="s">
        <v>398</v>
      </c>
      <c r="AQ78" s="1">
        <v>86.0</v>
      </c>
      <c r="AR78" s="1"/>
      <c r="AS78" s="1"/>
      <c r="AT78" s="1"/>
      <c r="AU78" s="1"/>
      <c r="AV78" s="1"/>
      <c r="AW78" s="1"/>
      <c r="AX78" s="1"/>
      <c r="AY78" s="1" t="s">
        <v>1387</v>
      </c>
      <c r="AZ78" s="1" t="s">
        <v>1896</v>
      </c>
      <c r="BA78" s="1" t="s">
        <v>110</v>
      </c>
      <c r="BB78" s="1" t="s">
        <v>111</v>
      </c>
      <c r="BC78" s="1" t="s">
        <v>883</v>
      </c>
      <c r="BD78" s="1" t="s">
        <v>319</v>
      </c>
      <c r="BE78" s="1">
        <v>81.6</v>
      </c>
      <c r="BF78" s="1"/>
      <c r="BG78" s="1"/>
      <c r="BH78" s="1"/>
      <c r="BI78" s="1"/>
      <c r="BJ78" s="1"/>
      <c r="BK78" s="1"/>
      <c r="BL78" s="1"/>
      <c r="BM78" s="1"/>
      <c r="BN78" s="1"/>
      <c r="BO78" s="1" t="s">
        <v>1897</v>
      </c>
      <c r="BP78" s="1"/>
      <c r="BQ78" s="1"/>
      <c r="BR78" s="1" t="s">
        <v>1898</v>
      </c>
      <c r="BS78" s="1"/>
      <c r="BT78" s="1" t="s">
        <v>1899</v>
      </c>
      <c r="BU78" s="1" t="str">
        <f>HYPERLINK("https://nconnect.nicmar.ac.in/storage/profile/6a85eb99e12e7.png","Download")</f>
        <v>0</v>
      </c>
      <c r="BV78" s="1" t="s">
        <v>118</v>
      </c>
      <c r="BW78" s="3"/>
      <c r="BX78" s="3"/>
    </row>
    <row r="79" spans="1:76">
      <c r="A79" s="1" t="s">
        <v>76</v>
      </c>
      <c r="B79" s="1" t="s">
        <v>77</v>
      </c>
      <c r="C79" s="1" t="s">
        <v>1900</v>
      </c>
      <c r="D79" s="1" t="s">
        <v>1901</v>
      </c>
      <c r="E79" s="1"/>
      <c r="F79" s="1" t="s">
        <v>1902</v>
      </c>
      <c r="G79" s="1" t="s">
        <v>1903</v>
      </c>
      <c r="H79" s="1" t="s">
        <v>1904</v>
      </c>
      <c r="I79" s="1" t="s">
        <v>1905</v>
      </c>
      <c r="J79" s="1">
        <v>9117870267</v>
      </c>
      <c r="K79" s="1" t="s">
        <v>85</v>
      </c>
      <c r="L79" s="1" t="s">
        <v>1906</v>
      </c>
      <c r="M79" s="1" t="s">
        <v>87</v>
      </c>
      <c r="N79" s="1" t="s">
        <v>1907</v>
      </c>
      <c r="O79" s="1" t="s">
        <v>1908</v>
      </c>
      <c r="P79" s="1" t="s">
        <v>162</v>
      </c>
      <c r="Q79" s="1">
        <v>820282568270</v>
      </c>
      <c r="R79" s="1" t="s">
        <v>1909</v>
      </c>
      <c r="S79" s="1">
        <v>9835875577</v>
      </c>
      <c r="T79" s="1" t="s">
        <v>92</v>
      </c>
      <c r="U79" s="1" t="s">
        <v>1910</v>
      </c>
      <c r="V79" s="1">
        <v>9199325411</v>
      </c>
      <c r="W79" s="1" t="s">
        <v>470</v>
      </c>
      <c r="X79" s="1" t="s">
        <v>1911</v>
      </c>
      <c r="Y79" s="1" t="s">
        <v>1912</v>
      </c>
      <c r="Z79" s="1" t="s">
        <v>1913</v>
      </c>
      <c r="AA79" s="1" t="s">
        <v>1911</v>
      </c>
      <c r="AB79" s="1" t="s">
        <v>1912</v>
      </c>
      <c r="AC79" s="1" t="s">
        <v>1913</v>
      </c>
      <c r="AD79" s="1" t="s">
        <v>98</v>
      </c>
      <c r="AE79" s="1" t="s">
        <v>98</v>
      </c>
      <c r="AF79" s="1" t="s">
        <v>1914</v>
      </c>
      <c r="AG79" s="1" t="s">
        <v>1915</v>
      </c>
      <c r="AH79" s="1" t="s">
        <v>1868</v>
      </c>
      <c r="AI79" s="1" t="s">
        <v>854</v>
      </c>
      <c r="AJ79" s="1">
        <v>83.6</v>
      </c>
      <c r="AK79" s="1">
        <v>8.8</v>
      </c>
      <c r="AL79" s="1" t="s">
        <v>1916</v>
      </c>
      <c r="AM79" s="1" t="s">
        <v>1917</v>
      </c>
      <c r="AN79" s="1" t="s">
        <v>105</v>
      </c>
      <c r="AO79" s="1" t="s">
        <v>208</v>
      </c>
      <c r="AP79" s="1" t="s">
        <v>141</v>
      </c>
      <c r="AQ79" s="1">
        <v>60</v>
      </c>
      <c r="AR79" s="1"/>
      <c r="AS79" s="1"/>
      <c r="AT79" s="1"/>
      <c r="AU79" s="1"/>
      <c r="AV79" s="1"/>
      <c r="AW79" s="1"/>
      <c r="AX79" s="1"/>
      <c r="AY79" s="1" t="s">
        <v>1271</v>
      </c>
      <c r="AZ79" s="1" t="s">
        <v>1918</v>
      </c>
      <c r="BA79" s="1" t="s">
        <v>110</v>
      </c>
      <c r="BB79" s="1" t="s">
        <v>111</v>
      </c>
      <c r="BC79" s="1" t="s">
        <v>859</v>
      </c>
      <c r="BD79" s="1" t="s">
        <v>626</v>
      </c>
      <c r="BE79" s="1">
        <v>74.3</v>
      </c>
      <c r="BF79" s="1">
        <v>8.18</v>
      </c>
      <c r="BG79" s="1"/>
      <c r="BH79" s="1"/>
      <c r="BI79" s="1"/>
      <c r="BJ79" s="1"/>
      <c r="BK79" s="1"/>
      <c r="BL79" s="1"/>
      <c r="BM79" s="1"/>
      <c r="BN79" s="1"/>
      <c r="BO79" s="1" t="s">
        <v>1919</v>
      </c>
      <c r="BP79" s="1" t="s">
        <v>1920</v>
      </c>
      <c r="BQ79" s="1" t="s">
        <v>1391</v>
      </c>
      <c r="BR79" s="1"/>
      <c r="BS79" s="1"/>
      <c r="BT79" s="1"/>
      <c r="BU79" s="1" t="str">
        <f>HYPERLINK("https://nconnect.nicmar.ac.in/storage/profile/6a8700758e53c.png","Download")</f>
        <v>0</v>
      </c>
      <c r="BV79" s="1" t="s">
        <v>118</v>
      </c>
      <c r="BW79" s="3"/>
      <c r="BX79" s="3"/>
    </row>
    <row r="80" spans="1:76">
      <c r="A80" s="1" t="s">
        <v>76</v>
      </c>
      <c r="B80" s="1" t="s">
        <v>77</v>
      </c>
      <c r="C80" s="1" t="s">
        <v>1921</v>
      </c>
      <c r="D80" s="1" t="s">
        <v>1922</v>
      </c>
      <c r="E80" s="1" t="s">
        <v>1303</v>
      </c>
      <c r="F80" s="1" t="s">
        <v>1923</v>
      </c>
      <c r="G80" s="1" t="s">
        <v>1924</v>
      </c>
      <c r="H80" s="1" t="s">
        <v>1925</v>
      </c>
      <c r="I80" s="1" t="s">
        <v>1926</v>
      </c>
      <c r="J80" s="1">
        <v>8878207020</v>
      </c>
      <c r="K80" s="1" t="s">
        <v>85</v>
      </c>
      <c r="L80" s="1" t="s">
        <v>1927</v>
      </c>
      <c r="M80" s="1" t="s">
        <v>87</v>
      </c>
      <c r="N80" s="1" t="s">
        <v>198</v>
      </c>
      <c r="O80" s="1" t="s">
        <v>1928</v>
      </c>
      <c r="P80" s="1" t="s">
        <v>162</v>
      </c>
      <c r="Q80" s="1">
        <v>274695164232</v>
      </c>
      <c r="R80" s="1" t="s">
        <v>1929</v>
      </c>
      <c r="S80" s="1">
        <v>9425080436</v>
      </c>
      <c r="T80" s="1" t="s">
        <v>468</v>
      </c>
      <c r="U80" s="1" t="s">
        <v>1930</v>
      </c>
      <c r="V80" s="1">
        <v>9424453819</v>
      </c>
      <c r="W80" s="1" t="s">
        <v>203</v>
      </c>
      <c r="X80" s="1" t="s">
        <v>1931</v>
      </c>
      <c r="Y80" s="1" t="s">
        <v>1932</v>
      </c>
      <c r="Z80" s="1" t="s">
        <v>1446</v>
      </c>
      <c r="AA80" s="1" t="s">
        <v>1931</v>
      </c>
      <c r="AB80" s="1" t="s">
        <v>1932</v>
      </c>
      <c r="AC80" s="1" t="s">
        <v>1446</v>
      </c>
      <c r="AD80" s="1" t="s">
        <v>98</v>
      </c>
      <c r="AE80" s="1" t="s">
        <v>98</v>
      </c>
      <c r="AF80" s="1" t="s">
        <v>1933</v>
      </c>
      <c r="AG80" s="1" t="s">
        <v>1934</v>
      </c>
      <c r="AH80" s="1" t="s">
        <v>1935</v>
      </c>
      <c r="AI80" s="1" t="s">
        <v>1936</v>
      </c>
      <c r="AJ80" s="1">
        <v>66.5</v>
      </c>
      <c r="AK80" s="1">
        <v>7</v>
      </c>
      <c r="AL80" s="1" t="s">
        <v>1937</v>
      </c>
      <c r="AM80" s="1" t="s">
        <v>1938</v>
      </c>
      <c r="AN80" s="1" t="s">
        <v>105</v>
      </c>
      <c r="AO80" s="1" t="s">
        <v>742</v>
      </c>
      <c r="AP80" s="1" t="s">
        <v>480</v>
      </c>
      <c r="AQ80" s="1">
        <v>64</v>
      </c>
      <c r="AR80" s="1"/>
      <c r="AS80" s="1"/>
      <c r="AT80" s="1"/>
      <c r="AU80" s="1"/>
      <c r="AV80" s="1"/>
      <c r="AW80" s="1"/>
      <c r="AX80" s="1"/>
      <c r="AY80" s="1" t="s">
        <v>1939</v>
      </c>
      <c r="AZ80" s="1" t="s">
        <v>1940</v>
      </c>
      <c r="BA80" s="1" t="s">
        <v>178</v>
      </c>
      <c r="BB80" s="1" t="s">
        <v>111</v>
      </c>
      <c r="BC80" s="1" t="s">
        <v>209</v>
      </c>
      <c r="BD80" s="1" t="s">
        <v>175</v>
      </c>
      <c r="BE80" s="1">
        <v>76.9</v>
      </c>
      <c r="BF80" s="1">
        <v>7.69</v>
      </c>
      <c r="BG80" s="1"/>
      <c r="BH80" s="1"/>
      <c r="BI80" s="1"/>
      <c r="BJ80" s="1"/>
      <c r="BK80" s="1"/>
      <c r="BL80" s="1"/>
      <c r="BM80" s="1"/>
      <c r="BN80" s="1"/>
      <c r="BO80" s="1" t="s">
        <v>1941</v>
      </c>
      <c r="BP80" s="1"/>
      <c r="BQ80" s="1"/>
      <c r="BR80" s="1" t="s">
        <v>1942</v>
      </c>
      <c r="BS80" s="1">
        <v>26</v>
      </c>
      <c r="BT80" s="1" t="s">
        <v>1943</v>
      </c>
      <c r="BU80" s="1" t="str">
        <f>HYPERLINK("https://nconnect.nicmar.ac.in/storage/profile/6a8495abb7f9c.png","Download")</f>
        <v>0</v>
      </c>
      <c r="BV80" s="1" t="s">
        <v>118</v>
      </c>
      <c r="BW80" s="3"/>
      <c r="BX80" s="3"/>
    </row>
    <row r="81" spans="1:76">
      <c r="A81" s="1" t="s">
        <v>76</v>
      </c>
      <c r="B81" s="1" t="s">
        <v>77</v>
      </c>
      <c r="C81" s="1" t="s">
        <v>1944</v>
      </c>
      <c r="D81" s="1" t="s">
        <v>1945</v>
      </c>
      <c r="E81" s="1" t="s">
        <v>248</v>
      </c>
      <c r="F81" s="1" t="s">
        <v>1946</v>
      </c>
      <c r="G81" s="1" t="s">
        <v>1947</v>
      </c>
      <c r="H81" s="1" t="s">
        <v>1948</v>
      </c>
      <c r="I81" s="1" t="s">
        <v>1949</v>
      </c>
      <c r="J81" s="1">
        <v>9146256959</v>
      </c>
      <c r="K81" s="1" t="s">
        <v>85</v>
      </c>
      <c r="L81" s="1" t="s">
        <v>1950</v>
      </c>
      <c r="M81" s="1" t="s">
        <v>87</v>
      </c>
      <c r="N81" s="1" t="s">
        <v>1951</v>
      </c>
      <c r="O81" s="1" t="s">
        <v>1952</v>
      </c>
      <c r="P81" s="1" t="s">
        <v>90</v>
      </c>
      <c r="Q81" s="1">
        <v>743689465410</v>
      </c>
      <c r="R81" s="1" t="s">
        <v>1953</v>
      </c>
      <c r="S81" s="1">
        <v>9673058057</v>
      </c>
      <c r="T81" s="1" t="s">
        <v>1954</v>
      </c>
      <c r="U81" s="1" t="s">
        <v>1955</v>
      </c>
      <c r="V81" s="1">
        <v>7507625788</v>
      </c>
      <c r="W81" s="1" t="s">
        <v>203</v>
      </c>
      <c r="X81" s="1" t="s">
        <v>1956</v>
      </c>
      <c r="Y81" s="1" t="s">
        <v>1268</v>
      </c>
      <c r="Z81" s="1" t="s">
        <v>97</v>
      </c>
      <c r="AA81" s="1" t="s">
        <v>1957</v>
      </c>
      <c r="AB81" s="1" t="s">
        <v>1268</v>
      </c>
      <c r="AC81" s="1" t="s">
        <v>97</v>
      </c>
      <c r="AD81" s="1" t="s">
        <v>98</v>
      </c>
      <c r="AE81" s="1" t="s">
        <v>98</v>
      </c>
      <c r="AF81" s="1" t="s">
        <v>1958</v>
      </c>
      <c r="AG81" s="1" t="s">
        <v>1959</v>
      </c>
      <c r="AH81" s="1" t="s">
        <v>529</v>
      </c>
      <c r="AI81" s="1" t="s">
        <v>530</v>
      </c>
      <c r="AJ81" s="1">
        <v>63.4</v>
      </c>
      <c r="AK81" s="1"/>
      <c r="AL81" s="1"/>
      <c r="AM81" s="1"/>
      <c r="AN81" s="1"/>
      <c r="AO81" s="1"/>
      <c r="AP81" s="1"/>
      <c r="AQ81" s="1"/>
      <c r="AR81" s="1"/>
      <c r="AS81" s="1" t="s">
        <v>111</v>
      </c>
      <c r="AT81" s="1" t="s">
        <v>1960</v>
      </c>
      <c r="AU81" s="1" t="s">
        <v>654</v>
      </c>
      <c r="AV81" s="1" t="s">
        <v>292</v>
      </c>
      <c r="AW81" s="1">
        <v>82.79</v>
      </c>
      <c r="AX81" s="1"/>
      <c r="AY81" s="1" t="s">
        <v>1271</v>
      </c>
      <c r="AZ81" s="1" t="s">
        <v>1961</v>
      </c>
      <c r="BA81" s="1" t="s">
        <v>110</v>
      </c>
      <c r="BB81" s="1" t="s">
        <v>111</v>
      </c>
      <c r="BC81" s="1" t="s">
        <v>292</v>
      </c>
      <c r="BD81" s="1" t="s">
        <v>1962</v>
      </c>
      <c r="BE81" s="1">
        <v>66.8</v>
      </c>
      <c r="BF81" s="1"/>
      <c r="BG81" s="1"/>
      <c r="BH81" s="1"/>
      <c r="BI81" s="1"/>
      <c r="BJ81" s="1"/>
      <c r="BK81" s="1"/>
      <c r="BL81" s="1"/>
      <c r="BM81" s="1"/>
      <c r="BN81" s="1"/>
      <c r="BO81" s="1" t="s">
        <v>1963</v>
      </c>
      <c r="BP81" s="1"/>
      <c r="BQ81" s="1"/>
      <c r="BR81" s="1" t="s">
        <v>1964</v>
      </c>
      <c r="BS81" s="1">
        <v>22</v>
      </c>
      <c r="BT81" s="1"/>
      <c r="BU81" s="1" t="str">
        <f>HYPERLINK("https://nconnect.nicmar.ac.in/storage/profile/6ace68697d891.png","Download")</f>
        <v>0</v>
      </c>
      <c r="BV81" s="1" t="s">
        <v>118</v>
      </c>
      <c r="BW81" s="3"/>
      <c r="BX81" s="3"/>
    </row>
    <row r="82" spans="1:76">
      <c r="A82" s="1" t="s">
        <v>76</v>
      </c>
      <c r="B82" s="1" t="s">
        <v>77</v>
      </c>
      <c r="C82" s="1" t="s">
        <v>1965</v>
      </c>
      <c r="D82" s="1" t="s">
        <v>1966</v>
      </c>
      <c r="E82" s="1"/>
      <c r="F82" s="1" t="s">
        <v>1967</v>
      </c>
      <c r="G82" s="1" t="s">
        <v>1968</v>
      </c>
      <c r="H82" s="1" t="s">
        <v>1969</v>
      </c>
      <c r="I82" s="1" t="s">
        <v>1970</v>
      </c>
      <c r="J82" s="1">
        <v>9398820570</v>
      </c>
      <c r="K82" s="1" t="s">
        <v>85</v>
      </c>
      <c r="L82" s="1" t="s">
        <v>1971</v>
      </c>
      <c r="M82" s="1" t="s">
        <v>87</v>
      </c>
      <c r="N82" s="1" t="s">
        <v>1972</v>
      </c>
      <c r="O82" s="1" t="s">
        <v>1973</v>
      </c>
      <c r="P82" s="1" t="s">
        <v>360</v>
      </c>
      <c r="Q82" s="1">
        <v>661712444220</v>
      </c>
      <c r="R82" s="1" t="s">
        <v>1974</v>
      </c>
      <c r="S82" s="1">
        <v>9676132678</v>
      </c>
      <c r="T82" s="1" t="s">
        <v>92</v>
      </c>
      <c r="U82" s="1" t="s">
        <v>1975</v>
      </c>
      <c r="V82" s="1">
        <v>8169500144</v>
      </c>
      <c r="W82" s="1" t="s">
        <v>283</v>
      </c>
      <c r="X82" s="1" t="s">
        <v>1976</v>
      </c>
      <c r="Y82" s="1" t="s">
        <v>1977</v>
      </c>
      <c r="Z82" s="1" t="s">
        <v>1574</v>
      </c>
      <c r="AA82" s="1" t="s">
        <v>1976</v>
      </c>
      <c r="AB82" s="1" t="s">
        <v>1977</v>
      </c>
      <c r="AC82" s="1" t="s">
        <v>1574</v>
      </c>
      <c r="AD82" s="1" t="s">
        <v>98</v>
      </c>
      <c r="AE82" s="1" t="s">
        <v>98</v>
      </c>
      <c r="AF82" s="1" t="s">
        <v>1978</v>
      </c>
      <c r="AG82" s="1" t="s">
        <v>1979</v>
      </c>
      <c r="AH82" s="1" t="s">
        <v>1868</v>
      </c>
      <c r="AI82" s="1" t="s">
        <v>137</v>
      </c>
      <c r="AJ82" s="1">
        <v>95</v>
      </c>
      <c r="AK82" s="1">
        <v>9.5</v>
      </c>
      <c r="AL82" s="1" t="s">
        <v>1980</v>
      </c>
      <c r="AM82" s="1" t="s">
        <v>1981</v>
      </c>
      <c r="AN82" s="1" t="s">
        <v>105</v>
      </c>
      <c r="AO82" s="1" t="s">
        <v>209</v>
      </c>
      <c r="AP82" s="1" t="s">
        <v>171</v>
      </c>
      <c r="AQ82" s="1">
        <v>96.2</v>
      </c>
      <c r="AR82" s="1">
        <v>9.62</v>
      </c>
      <c r="AS82" s="1"/>
      <c r="AT82" s="1"/>
      <c r="AU82" s="1"/>
      <c r="AV82" s="1"/>
      <c r="AW82" s="1"/>
      <c r="AX82" s="1"/>
      <c r="AY82" s="1" t="s">
        <v>1982</v>
      </c>
      <c r="AZ82" s="1" t="s">
        <v>1983</v>
      </c>
      <c r="BA82" s="1" t="s">
        <v>266</v>
      </c>
      <c r="BB82" s="1" t="s">
        <v>453</v>
      </c>
      <c r="BC82" s="1" t="s">
        <v>747</v>
      </c>
      <c r="BD82" s="1" t="s">
        <v>146</v>
      </c>
      <c r="BE82" s="1">
        <v>74.4</v>
      </c>
      <c r="BF82" s="1">
        <v>7.44</v>
      </c>
      <c r="BG82" s="1"/>
      <c r="BH82" s="1"/>
      <c r="BI82" s="1"/>
      <c r="BJ82" s="1"/>
      <c r="BK82" s="1"/>
      <c r="BL82" s="1"/>
      <c r="BM82" s="1"/>
      <c r="BN82" s="1"/>
      <c r="BO82" s="1" t="s">
        <v>1984</v>
      </c>
      <c r="BP82" s="1" t="s">
        <v>1985</v>
      </c>
      <c r="BQ82" s="1" t="s">
        <v>1986</v>
      </c>
      <c r="BR82" s="1" t="s">
        <v>1987</v>
      </c>
      <c r="BS82" s="1">
        <v>25</v>
      </c>
      <c r="BT82" s="1" t="s">
        <v>1988</v>
      </c>
      <c r="BU82" s="1" t="str">
        <f>HYPERLINK("https://nconnect.nicmar.ac.in/storage/profile/6a8720f1d31db.png","Download")</f>
        <v>0</v>
      </c>
      <c r="BV82" s="1" t="s">
        <v>118</v>
      </c>
      <c r="BW82" s="3"/>
      <c r="BX82" s="3"/>
    </row>
    <row r="83" spans="1:76">
      <c r="A83" s="1" t="s">
        <v>76</v>
      </c>
      <c r="B83" s="1" t="s">
        <v>77</v>
      </c>
      <c r="C83" s="1" t="s">
        <v>1989</v>
      </c>
      <c r="D83" s="1" t="s">
        <v>1990</v>
      </c>
      <c r="E83" s="1" t="s">
        <v>1991</v>
      </c>
      <c r="F83" s="1" t="s">
        <v>1992</v>
      </c>
      <c r="G83" s="1" t="s">
        <v>1993</v>
      </c>
      <c r="H83" s="1" t="s">
        <v>1994</v>
      </c>
      <c r="I83" s="1" t="s">
        <v>1995</v>
      </c>
      <c r="J83" s="1">
        <v>9503724199</v>
      </c>
      <c r="K83" s="1" t="s">
        <v>85</v>
      </c>
      <c r="L83" s="1" t="s">
        <v>1996</v>
      </c>
      <c r="M83" s="1" t="s">
        <v>87</v>
      </c>
      <c r="N83" s="1" t="s">
        <v>1997</v>
      </c>
      <c r="O83" s="1" t="s">
        <v>1998</v>
      </c>
      <c r="P83" s="1" t="s">
        <v>90</v>
      </c>
      <c r="Q83" s="1">
        <v>611326906447</v>
      </c>
      <c r="R83" s="1" t="s">
        <v>1991</v>
      </c>
      <c r="S83" s="1">
        <v>9422038649</v>
      </c>
      <c r="T83" s="1" t="s">
        <v>1442</v>
      </c>
      <c r="U83" s="1" t="s">
        <v>1999</v>
      </c>
      <c r="V83" s="1">
        <v>9423015479</v>
      </c>
      <c r="W83" s="1" t="s">
        <v>283</v>
      </c>
      <c r="X83" s="1" t="s">
        <v>2000</v>
      </c>
      <c r="Y83" s="1" t="s">
        <v>259</v>
      </c>
      <c r="Z83" s="1" t="s">
        <v>97</v>
      </c>
      <c r="AA83" s="1" t="s">
        <v>2000</v>
      </c>
      <c r="AB83" s="1" t="s">
        <v>259</v>
      </c>
      <c r="AC83" s="1" t="s">
        <v>97</v>
      </c>
      <c r="AD83" s="1" t="s">
        <v>98</v>
      </c>
      <c r="AE83" s="1" t="s">
        <v>98</v>
      </c>
      <c r="AF83" s="1" t="s">
        <v>2001</v>
      </c>
      <c r="AG83" s="1" t="s">
        <v>2002</v>
      </c>
      <c r="AH83" s="1" t="s">
        <v>2003</v>
      </c>
      <c r="AI83" s="1" t="s">
        <v>530</v>
      </c>
      <c r="AJ83" s="1">
        <v>85.6</v>
      </c>
      <c r="AK83" s="1"/>
      <c r="AL83" s="1" t="s">
        <v>2004</v>
      </c>
      <c r="AM83" s="1" t="s">
        <v>2005</v>
      </c>
      <c r="AN83" s="1" t="s">
        <v>174</v>
      </c>
      <c r="AO83" s="1" t="s">
        <v>141</v>
      </c>
      <c r="AP83" s="1" t="s">
        <v>311</v>
      </c>
      <c r="AQ83" s="1">
        <v>63.38</v>
      </c>
      <c r="AR83" s="1"/>
      <c r="AS83" s="1"/>
      <c r="AT83" s="1"/>
      <c r="AU83" s="1"/>
      <c r="AV83" s="1"/>
      <c r="AW83" s="1"/>
      <c r="AX83" s="1"/>
      <c r="AY83" s="1" t="s">
        <v>1117</v>
      </c>
      <c r="AZ83" s="1" t="s">
        <v>2006</v>
      </c>
      <c r="BA83" s="1" t="s">
        <v>110</v>
      </c>
      <c r="BB83" s="1" t="s">
        <v>111</v>
      </c>
      <c r="BC83" s="1" t="s">
        <v>239</v>
      </c>
      <c r="BD83" s="1" t="s">
        <v>724</v>
      </c>
      <c r="BE83" s="1">
        <v>65.6</v>
      </c>
      <c r="BF83" s="1">
        <v>7.06</v>
      </c>
      <c r="BG83" s="1"/>
      <c r="BH83" s="1"/>
      <c r="BI83" s="1"/>
      <c r="BJ83" s="1"/>
      <c r="BK83" s="1"/>
      <c r="BL83" s="1"/>
      <c r="BM83" s="1"/>
      <c r="BN83" s="1"/>
      <c r="BO83" s="1" t="s">
        <v>2007</v>
      </c>
      <c r="BP83" s="1" t="s">
        <v>2008</v>
      </c>
      <c r="BQ83" s="1" t="s">
        <v>2009</v>
      </c>
      <c r="BR83" s="1"/>
      <c r="BS83" s="1"/>
      <c r="BT83" s="1"/>
      <c r="BU83" s="1" t="str">
        <f>HYPERLINK("https://nconnect.nicmar.ac.in/storage/profile/6a8724ab38c7c.png","Download")</f>
        <v>0</v>
      </c>
      <c r="BV83" s="1" t="s">
        <v>118</v>
      </c>
      <c r="BW83" s="3"/>
      <c r="BX83" s="3"/>
    </row>
    <row r="84" spans="1:76">
      <c r="A84" s="1" t="s">
        <v>76</v>
      </c>
      <c r="B84" s="1" t="s">
        <v>77</v>
      </c>
      <c r="C84" s="1" t="s">
        <v>2010</v>
      </c>
      <c r="D84" s="1" t="s">
        <v>2011</v>
      </c>
      <c r="E84" s="1" t="s">
        <v>1396</v>
      </c>
      <c r="F84" s="1" t="s">
        <v>2012</v>
      </c>
      <c r="G84" s="1" t="s">
        <v>2013</v>
      </c>
      <c r="H84" s="1" t="s">
        <v>2014</v>
      </c>
      <c r="I84" s="1" t="s">
        <v>2015</v>
      </c>
      <c r="J84" s="1">
        <v>9960135705</v>
      </c>
      <c r="K84" s="1" t="s">
        <v>196</v>
      </c>
      <c r="L84" s="1" t="s">
        <v>2016</v>
      </c>
      <c r="M84" s="1" t="s">
        <v>87</v>
      </c>
      <c r="N84" s="1" t="s">
        <v>1997</v>
      </c>
      <c r="O84" s="1" t="s">
        <v>2017</v>
      </c>
      <c r="P84" s="1" t="s">
        <v>90</v>
      </c>
      <c r="Q84" s="1">
        <v>584456635269</v>
      </c>
      <c r="R84" s="1" t="s">
        <v>1396</v>
      </c>
      <c r="S84" s="1">
        <v>9422135520</v>
      </c>
      <c r="T84" s="1" t="s">
        <v>163</v>
      </c>
      <c r="U84" s="1" t="s">
        <v>2018</v>
      </c>
      <c r="V84" s="1">
        <v>9422909789</v>
      </c>
      <c r="W84" s="1" t="s">
        <v>165</v>
      </c>
      <c r="X84" s="1" t="s">
        <v>2019</v>
      </c>
      <c r="Y84" s="1" t="s">
        <v>1268</v>
      </c>
      <c r="Z84" s="1" t="s">
        <v>97</v>
      </c>
      <c r="AA84" s="1" t="s">
        <v>2019</v>
      </c>
      <c r="AB84" s="1" t="s">
        <v>1268</v>
      </c>
      <c r="AC84" s="1" t="s">
        <v>97</v>
      </c>
      <c r="AD84" s="1" t="s">
        <v>98</v>
      </c>
      <c r="AE84" s="1" t="s">
        <v>98</v>
      </c>
      <c r="AF84" s="1" t="s">
        <v>2020</v>
      </c>
      <c r="AG84" s="1" t="s">
        <v>2021</v>
      </c>
      <c r="AH84" s="1" t="s">
        <v>859</v>
      </c>
      <c r="AI84" s="1" t="s">
        <v>171</v>
      </c>
      <c r="AJ84" s="1">
        <v>70</v>
      </c>
      <c r="AK84" s="1">
        <v>7</v>
      </c>
      <c r="AL84" s="1" t="s">
        <v>2022</v>
      </c>
      <c r="AM84" s="1" t="s">
        <v>2023</v>
      </c>
      <c r="AN84" s="1" t="s">
        <v>105</v>
      </c>
      <c r="AO84" s="1" t="s">
        <v>239</v>
      </c>
      <c r="AP84" s="1" t="s">
        <v>341</v>
      </c>
      <c r="AQ84" s="1">
        <v>87.67</v>
      </c>
      <c r="AR84" s="1"/>
      <c r="AS84" s="1"/>
      <c r="AT84" s="1"/>
      <c r="AU84" s="1"/>
      <c r="AV84" s="1"/>
      <c r="AW84" s="1"/>
      <c r="AX84" s="1"/>
      <c r="AY84" s="1" t="s">
        <v>2024</v>
      </c>
      <c r="AZ84" s="1" t="s">
        <v>2025</v>
      </c>
      <c r="BA84" s="1" t="s">
        <v>266</v>
      </c>
      <c r="BB84" s="1" t="s">
        <v>267</v>
      </c>
      <c r="BC84" s="1" t="s">
        <v>107</v>
      </c>
      <c r="BD84" s="1" t="s">
        <v>319</v>
      </c>
      <c r="BE84" s="1">
        <v>69.2</v>
      </c>
      <c r="BF84" s="1">
        <v>7.67</v>
      </c>
      <c r="BG84" s="1"/>
      <c r="BH84" s="1"/>
      <c r="BI84" s="1"/>
      <c r="BJ84" s="1"/>
      <c r="BK84" s="1"/>
      <c r="BL84" s="1"/>
      <c r="BM84" s="1"/>
      <c r="BN84" s="1"/>
      <c r="BO84" s="1" t="s">
        <v>2026</v>
      </c>
      <c r="BP84" s="1"/>
      <c r="BQ84" s="1"/>
      <c r="BR84" s="1" t="s">
        <v>2027</v>
      </c>
      <c r="BS84" s="1">
        <v>16</v>
      </c>
      <c r="BT84" s="1" t="s">
        <v>2028</v>
      </c>
      <c r="BU84" s="1" t="str">
        <f>HYPERLINK("https://nconnect.nicmar.ac.in/storage/profile/6a8b2d4e7fef8.png","Download")</f>
        <v>0</v>
      </c>
      <c r="BV84" s="1" t="s">
        <v>118</v>
      </c>
      <c r="BW84" s="3"/>
      <c r="BX84" s="3"/>
    </row>
    <row r="85" spans="1:76">
      <c r="A85" s="1" t="s">
        <v>76</v>
      </c>
      <c r="B85" s="1" t="s">
        <v>77</v>
      </c>
      <c r="C85" s="1" t="s">
        <v>2029</v>
      </c>
      <c r="D85" s="1" t="s">
        <v>2030</v>
      </c>
      <c r="E85" s="1" t="s">
        <v>2031</v>
      </c>
      <c r="F85" s="1" t="s">
        <v>2032</v>
      </c>
      <c r="G85" s="1" t="s">
        <v>2033</v>
      </c>
      <c r="H85" s="1" t="s">
        <v>2034</v>
      </c>
      <c r="I85" s="1" t="s">
        <v>2035</v>
      </c>
      <c r="J85" s="1">
        <v>6260389710</v>
      </c>
      <c r="K85" s="1" t="s">
        <v>85</v>
      </c>
      <c r="L85" s="1" t="s">
        <v>2036</v>
      </c>
      <c r="M85" s="1" t="s">
        <v>87</v>
      </c>
      <c r="N85" s="1" t="s">
        <v>2037</v>
      </c>
      <c r="O85" s="1" t="s">
        <v>2038</v>
      </c>
      <c r="P85" s="1" t="s">
        <v>669</v>
      </c>
      <c r="Q85" s="1">
        <v>763546601579</v>
      </c>
      <c r="R85" s="1" t="s">
        <v>2039</v>
      </c>
      <c r="S85" s="1">
        <v>9425871412</v>
      </c>
      <c r="T85" s="1" t="s">
        <v>2040</v>
      </c>
      <c r="U85" s="1" t="s">
        <v>2041</v>
      </c>
      <c r="V85" s="1">
        <v>8770091054</v>
      </c>
      <c r="W85" s="1" t="s">
        <v>444</v>
      </c>
      <c r="X85" s="1" t="s">
        <v>2042</v>
      </c>
      <c r="Y85" s="1" t="s">
        <v>1445</v>
      </c>
      <c r="Z85" s="1" t="s">
        <v>1446</v>
      </c>
      <c r="AA85" s="1" t="s">
        <v>2042</v>
      </c>
      <c r="AB85" s="1" t="s">
        <v>1445</v>
      </c>
      <c r="AC85" s="1" t="s">
        <v>1446</v>
      </c>
      <c r="AD85" s="1" t="s">
        <v>98</v>
      </c>
      <c r="AE85" s="1" t="s">
        <v>98</v>
      </c>
      <c r="AF85" s="1" t="s">
        <v>2043</v>
      </c>
      <c r="AG85" s="1" t="s">
        <v>2044</v>
      </c>
      <c r="AH85" s="1" t="s">
        <v>854</v>
      </c>
      <c r="AI85" s="1" t="s">
        <v>480</v>
      </c>
      <c r="AJ85" s="1">
        <v>89.3</v>
      </c>
      <c r="AK85" s="1">
        <v>9.4</v>
      </c>
      <c r="AL85" s="1" t="s">
        <v>2045</v>
      </c>
      <c r="AM85" s="1" t="s">
        <v>2046</v>
      </c>
      <c r="AN85" s="1" t="s">
        <v>105</v>
      </c>
      <c r="AO85" s="1" t="s">
        <v>101</v>
      </c>
      <c r="AP85" s="1" t="s">
        <v>102</v>
      </c>
      <c r="AQ85" s="1">
        <v>78</v>
      </c>
      <c r="AR85" s="1"/>
      <c r="AS85" s="1"/>
      <c r="AT85" s="1"/>
      <c r="AU85" s="1"/>
      <c r="AV85" s="1"/>
      <c r="AW85" s="1"/>
      <c r="AX85" s="1"/>
      <c r="AY85" s="1" t="s">
        <v>2047</v>
      </c>
      <c r="AZ85" s="1" t="s">
        <v>2048</v>
      </c>
      <c r="BA85" s="1" t="s">
        <v>110</v>
      </c>
      <c r="BB85" s="1" t="s">
        <v>111</v>
      </c>
      <c r="BC85" s="1" t="s">
        <v>952</v>
      </c>
      <c r="BD85" s="1" t="s">
        <v>1228</v>
      </c>
      <c r="BE85" s="1">
        <v>91.5</v>
      </c>
      <c r="BF85" s="1">
        <v>9.15</v>
      </c>
      <c r="BG85" s="1"/>
      <c r="BH85" s="1"/>
      <c r="BI85" s="1"/>
      <c r="BJ85" s="1"/>
      <c r="BK85" s="1"/>
      <c r="BL85" s="1"/>
      <c r="BM85" s="1"/>
      <c r="BN85" s="1"/>
      <c r="BO85" s="1" t="s">
        <v>2049</v>
      </c>
      <c r="BP85" s="1" t="s">
        <v>2050</v>
      </c>
      <c r="BQ85" s="1" t="s">
        <v>429</v>
      </c>
      <c r="BR85" s="1" t="s">
        <v>2051</v>
      </c>
      <c r="BS85" s="1">
        <v>8</v>
      </c>
      <c r="BT85" s="1" t="s">
        <v>2052</v>
      </c>
      <c r="BU85" s="1" t="str">
        <f>HYPERLINK("https://nconnect.nicmar.ac.in/storage/profile/6a86f643b759c.png","Download")</f>
        <v>0</v>
      </c>
      <c r="BV85" s="1" t="s">
        <v>118</v>
      </c>
      <c r="BW85" s="3"/>
      <c r="BX85" s="3"/>
    </row>
    <row r="86" spans="1:76">
      <c r="A86" s="1" t="s">
        <v>76</v>
      </c>
      <c r="B86" s="1" t="s">
        <v>77</v>
      </c>
      <c r="C86" s="1" t="s">
        <v>2053</v>
      </c>
      <c r="D86" s="1" t="s">
        <v>2054</v>
      </c>
      <c r="E86" s="1"/>
      <c r="F86" s="1" t="s">
        <v>2055</v>
      </c>
      <c r="G86" s="1" t="s">
        <v>2056</v>
      </c>
      <c r="H86" s="1" t="s">
        <v>2057</v>
      </c>
      <c r="I86" s="1" t="s">
        <v>2058</v>
      </c>
      <c r="J86" s="1">
        <v>7975608143</v>
      </c>
      <c r="K86" s="1" t="s">
        <v>85</v>
      </c>
      <c r="L86" s="1" t="s">
        <v>2059</v>
      </c>
      <c r="M86" s="1" t="s">
        <v>87</v>
      </c>
      <c r="N86" s="1" t="s">
        <v>2060</v>
      </c>
      <c r="O86" s="1" t="s">
        <v>2061</v>
      </c>
      <c r="P86" s="1" t="s">
        <v>90</v>
      </c>
      <c r="Q86" s="1">
        <v>435695075183</v>
      </c>
      <c r="R86" s="1" t="s">
        <v>2062</v>
      </c>
      <c r="S86" s="1">
        <v>8277148900</v>
      </c>
      <c r="T86" s="1" t="s">
        <v>2063</v>
      </c>
      <c r="U86" s="1" t="s">
        <v>2064</v>
      </c>
      <c r="V86" s="1">
        <v>9481215939</v>
      </c>
      <c r="W86" s="1" t="s">
        <v>2065</v>
      </c>
      <c r="X86" s="1" t="s">
        <v>2066</v>
      </c>
      <c r="Y86" s="1" t="s">
        <v>2067</v>
      </c>
      <c r="Z86" s="1" t="s">
        <v>168</v>
      </c>
      <c r="AA86" s="1" t="s">
        <v>2066</v>
      </c>
      <c r="AB86" s="1" t="s">
        <v>2067</v>
      </c>
      <c r="AC86" s="1" t="s">
        <v>168</v>
      </c>
      <c r="AD86" s="1" t="s">
        <v>98</v>
      </c>
      <c r="AE86" s="1" t="s">
        <v>98</v>
      </c>
      <c r="AF86" s="1" t="s">
        <v>2068</v>
      </c>
      <c r="AG86" s="1" t="s">
        <v>2069</v>
      </c>
      <c r="AH86" s="1" t="s">
        <v>742</v>
      </c>
      <c r="AI86" s="1" t="s">
        <v>137</v>
      </c>
      <c r="AJ86" s="1">
        <v>69.76</v>
      </c>
      <c r="AK86" s="1"/>
      <c r="AL86" s="1" t="s">
        <v>2070</v>
      </c>
      <c r="AM86" s="1" t="s">
        <v>2071</v>
      </c>
      <c r="AN86" s="1" t="s">
        <v>174</v>
      </c>
      <c r="AO86" s="1" t="s">
        <v>530</v>
      </c>
      <c r="AP86" s="1" t="s">
        <v>262</v>
      </c>
      <c r="AQ86" s="1">
        <v>71.83</v>
      </c>
      <c r="AR86" s="1"/>
      <c r="AS86" s="1"/>
      <c r="AT86" s="1"/>
      <c r="AU86" s="1"/>
      <c r="AV86" s="1"/>
      <c r="AW86" s="1"/>
      <c r="AX86" s="1"/>
      <c r="AY86" s="1" t="s">
        <v>2072</v>
      </c>
      <c r="AZ86" s="1" t="s">
        <v>2073</v>
      </c>
      <c r="BA86" s="1" t="s">
        <v>178</v>
      </c>
      <c r="BB86" s="1" t="s">
        <v>111</v>
      </c>
      <c r="BC86" s="1" t="s">
        <v>747</v>
      </c>
      <c r="BD86" s="1" t="s">
        <v>426</v>
      </c>
      <c r="BE86" s="1">
        <v>72</v>
      </c>
      <c r="BF86" s="1">
        <v>7.94</v>
      </c>
      <c r="BG86" s="1"/>
      <c r="BH86" s="1"/>
      <c r="BI86" s="1"/>
      <c r="BJ86" s="1"/>
      <c r="BK86" s="1"/>
      <c r="BL86" s="1"/>
      <c r="BM86" s="1"/>
      <c r="BN86" s="1"/>
      <c r="BO86" s="1" t="s">
        <v>2074</v>
      </c>
      <c r="BP86" s="1" t="s">
        <v>2075</v>
      </c>
      <c r="BQ86" s="1" t="s">
        <v>2076</v>
      </c>
      <c r="BR86" s="1"/>
      <c r="BS86" s="1"/>
      <c r="BT86" s="1" t="s">
        <v>2077</v>
      </c>
      <c r="BU86" s="1" t="str">
        <f>HYPERLINK("https://nconnect.nicmar.ac.in/storage/profile/6a8707a4ee3d9.png","Download")</f>
        <v>0</v>
      </c>
      <c r="BV86" s="1" t="s">
        <v>118</v>
      </c>
      <c r="BW86" s="3"/>
      <c r="BX86" s="3"/>
    </row>
    <row r="87" spans="1:76">
      <c r="A87" s="1" t="s">
        <v>76</v>
      </c>
      <c r="B87" s="1" t="s">
        <v>77</v>
      </c>
      <c r="C87" s="1" t="s">
        <v>2078</v>
      </c>
      <c r="D87" s="1" t="s">
        <v>2079</v>
      </c>
      <c r="E87" s="1" t="s">
        <v>2080</v>
      </c>
      <c r="F87" s="1" t="s">
        <v>2081</v>
      </c>
      <c r="G87" s="1" t="s">
        <v>2082</v>
      </c>
      <c r="H87" s="1" t="s">
        <v>2083</v>
      </c>
      <c r="I87" s="1" t="s">
        <v>2084</v>
      </c>
      <c r="J87" s="1">
        <v>9370465487</v>
      </c>
      <c r="K87" s="1" t="s">
        <v>85</v>
      </c>
      <c r="L87" s="1" t="s">
        <v>2085</v>
      </c>
      <c r="M87" s="1" t="s">
        <v>87</v>
      </c>
      <c r="N87" s="1" t="s">
        <v>412</v>
      </c>
      <c r="O87" s="1" t="s">
        <v>2086</v>
      </c>
      <c r="P87" s="1" t="s">
        <v>669</v>
      </c>
      <c r="Q87" s="1">
        <v>509403481564</v>
      </c>
      <c r="R87" s="1" t="s">
        <v>2087</v>
      </c>
      <c r="S87" s="1">
        <v>9923399315</v>
      </c>
      <c r="T87" s="1" t="s">
        <v>2088</v>
      </c>
      <c r="U87" s="1" t="s">
        <v>2089</v>
      </c>
      <c r="V87" s="1">
        <v>9156397954</v>
      </c>
      <c r="W87" s="1" t="s">
        <v>283</v>
      </c>
      <c r="X87" s="1" t="s">
        <v>2090</v>
      </c>
      <c r="Y87" s="1" t="s">
        <v>96</v>
      </c>
      <c r="Z87" s="1" t="s">
        <v>97</v>
      </c>
      <c r="AA87" s="1" t="s">
        <v>2091</v>
      </c>
      <c r="AB87" s="1" t="s">
        <v>205</v>
      </c>
      <c r="AC87" s="1" t="s">
        <v>97</v>
      </c>
      <c r="AD87" s="1" t="s">
        <v>98</v>
      </c>
      <c r="AE87" s="1" t="s">
        <v>98</v>
      </c>
      <c r="AF87" s="1" t="s">
        <v>2092</v>
      </c>
      <c r="AG87" s="1" t="s">
        <v>2093</v>
      </c>
      <c r="AH87" s="1" t="s">
        <v>171</v>
      </c>
      <c r="AI87" s="1" t="s">
        <v>395</v>
      </c>
      <c r="AJ87" s="1">
        <v>95.2</v>
      </c>
      <c r="AK87" s="1"/>
      <c r="AL87" s="1" t="s">
        <v>2094</v>
      </c>
      <c r="AM87" s="1" t="s">
        <v>2095</v>
      </c>
      <c r="AN87" s="1" t="s">
        <v>105</v>
      </c>
      <c r="AO87" s="1" t="s">
        <v>175</v>
      </c>
      <c r="AP87" s="1" t="s">
        <v>398</v>
      </c>
      <c r="AQ87" s="1">
        <v>89.5</v>
      </c>
      <c r="AR87" s="1"/>
      <c r="AS87" s="1"/>
      <c r="AT87" s="1"/>
      <c r="AU87" s="1"/>
      <c r="AV87" s="1"/>
      <c r="AW87" s="1"/>
      <c r="AX87" s="1"/>
      <c r="AY87" s="1" t="s">
        <v>2096</v>
      </c>
      <c r="AZ87" s="1" t="s">
        <v>2096</v>
      </c>
      <c r="BA87" s="1" t="s">
        <v>178</v>
      </c>
      <c r="BB87" s="1" t="s">
        <v>111</v>
      </c>
      <c r="BC87" s="1" t="s">
        <v>628</v>
      </c>
      <c r="BD87" s="1" t="s">
        <v>2097</v>
      </c>
      <c r="BE87" s="1">
        <v>80.7</v>
      </c>
      <c r="BF87" s="1">
        <v>8.07</v>
      </c>
      <c r="BG87" s="1"/>
      <c r="BH87" s="1"/>
      <c r="BI87" s="1"/>
      <c r="BJ87" s="1"/>
      <c r="BK87" s="1"/>
      <c r="BL87" s="1"/>
      <c r="BM87" s="1"/>
      <c r="BN87" s="1"/>
      <c r="BO87" s="1" t="s">
        <v>2098</v>
      </c>
      <c r="BP87" s="1"/>
      <c r="BQ87" s="1"/>
      <c r="BR87" s="1" t="s">
        <v>2099</v>
      </c>
      <c r="BS87" s="1">
        <v>35</v>
      </c>
      <c r="BT87" s="1"/>
      <c r="BU87" s="1" t="str">
        <f>HYPERLINK("https://nconnect.nicmar.ac.in/storage/profile/6a85ed75f2712.png","Download")</f>
        <v>0</v>
      </c>
      <c r="BV87" s="1" t="s">
        <v>118</v>
      </c>
      <c r="BW87" s="3"/>
      <c r="BX87" s="3"/>
    </row>
    <row r="88" spans="1:76">
      <c r="A88" s="1" t="s">
        <v>76</v>
      </c>
      <c r="B88" s="1" t="s">
        <v>77</v>
      </c>
      <c r="C88" s="1" t="s">
        <v>2100</v>
      </c>
      <c r="D88" s="1" t="s">
        <v>2101</v>
      </c>
      <c r="E88" s="1"/>
      <c r="F88" s="1" t="s">
        <v>2102</v>
      </c>
      <c r="G88" s="1" t="s">
        <v>2103</v>
      </c>
      <c r="H88" s="1" t="s">
        <v>2104</v>
      </c>
      <c r="I88" s="1" t="s">
        <v>2105</v>
      </c>
      <c r="J88" s="1">
        <v>7022071999</v>
      </c>
      <c r="K88" s="1" t="s">
        <v>85</v>
      </c>
      <c r="L88" s="1" t="s">
        <v>2106</v>
      </c>
      <c r="M88" s="1" t="s">
        <v>87</v>
      </c>
      <c r="N88" s="1" t="s">
        <v>2107</v>
      </c>
      <c r="O88" s="1" t="s">
        <v>2108</v>
      </c>
      <c r="P88" s="1" t="s">
        <v>360</v>
      </c>
      <c r="Q88" s="1">
        <v>793636594788</v>
      </c>
      <c r="R88" s="1" t="s">
        <v>2109</v>
      </c>
      <c r="S88" s="1">
        <v>9448470620</v>
      </c>
      <c r="T88" s="1" t="s">
        <v>1168</v>
      </c>
      <c r="U88" s="1" t="s">
        <v>2110</v>
      </c>
      <c r="V88" s="1">
        <v>9739046225</v>
      </c>
      <c r="W88" s="1" t="s">
        <v>283</v>
      </c>
      <c r="X88" s="1" t="s">
        <v>2111</v>
      </c>
      <c r="Y88" s="1" t="s">
        <v>2112</v>
      </c>
      <c r="Z88" s="1" t="s">
        <v>168</v>
      </c>
      <c r="AA88" s="1" t="s">
        <v>2111</v>
      </c>
      <c r="AB88" s="1" t="s">
        <v>2112</v>
      </c>
      <c r="AC88" s="1" t="s">
        <v>168</v>
      </c>
      <c r="AD88" s="1" t="s">
        <v>98</v>
      </c>
      <c r="AE88" s="1" t="s">
        <v>98</v>
      </c>
      <c r="AF88" s="1" t="s">
        <v>2113</v>
      </c>
      <c r="AG88" s="1" t="s">
        <v>2114</v>
      </c>
      <c r="AH88" s="1" t="s">
        <v>208</v>
      </c>
      <c r="AI88" s="1" t="s">
        <v>395</v>
      </c>
      <c r="AJ88" s="1">
        <v>92.4</v>
      </c>
      <c r="AK88" s="1">
        <v>9.24</v>
      </c>
      <c r="AL88" s="1" t="s">
        <v>2115</v>
      </c>
      <c r="AM88" s="1" t="s">
        <v>2116</v>
      </c>
      <c r="AN88" s="1" t="s">
        <v>105</v>
      </c>
      <c r="AO88" s="1" t="s">
        <v>239</v>
      </c>
      <c r="AP88" s="1" t="s">
        <v>626</v>
      </c>
      <c r="AQ88" s="1">
        <v>98.3</v>
      </c>
      <c r="AR88" s="1">
        <v>9.83</v>
      </c>
      <c r="AS88" s="1"/>
      <c r="AT88" s="1"/>
      <c r="AU88" s="1"/>
      <c r="AV88" s="1"/>
      <c r="AW88" s="1"/>
      <c r="AX88" s="1"/>
      <c r="AY88" s="1" t="s">
        <v>2117</v>
      </c>
      <c r="AZ88" s="1" t="s">
        <v>2118</v>
      </c>
      <c r="BA88" s="1" t="s">
        <v>110</v>
      </c>
      <c r="BB88" s="1" t="s">
        <v>111</v>
      </c>
      <c r="BC88" s="1" t="s">
        <v>318</v>
      </c>
      <c r="BD88" s="1" t="s">
        <v>319</v>
      </c>
      <c r="BE88" s="1">
        <v>88.9</v>
      </c>
      <c r="BF88" s="1">
        <v>8.89</v>
      </c>
      <c r="BG88" s="1"/>
      <c r="BH88" s="1"/>
      <c r="BI88" s="1"/>
      <c r="BJ88" s="1"/>
      <c r="BK88" s="1"/>
      <c r="BL88" s="1"/>
      <c r="BM88" s="1"/>
      <c r="BN88" s="1"/>
      <c r="BO88" s="1" t="s">
        <v>2119</v>
      </c>
      <c r="BP88" s="1"/>
      <c r="BQ88" s="1"/>
      <c r="BR88" s="1" t="s">
        <v>2120</v>
      </c>
      <c r="BS88" s="1">
        <v>26</v>
      </c>
      <c r="BT88" s="1"/>
      <c r="BU88" s="1" t="str">
        <f>HYPERLINK("https://nconnect.nicmar.ac.in/storage/profile/6a86f618bb3d7.png","Download")</f>
        <v>0</v>
      </c>
      <c r="BV88" s="1" t="s">
        <v>118</v>
      </c>
      <c r="BW88" s="3"/>
      <c r="BX88" s="3"/>
    </row>
    <row r="89" spans="1:76">
      <c r="A89" s="1" t="s">
        <v>76</v>
      </c>
      <c r="B89" s="1" t="s">
        <v>77</v>
      </c>
      <c r="C89" s="1" t="s">
        <v>2121</v>
      </c>
      <c r="D89" s="1" t="s">
        <v>2122</v>
      </c>
      <c r="E89" s="1" t="s">
        <v>2123</v>
      </c>
      <c r="F89" s="1" t="s">
        <v>2124</v>
      </c>
      <c r="G89" s="1" t="s">
        <v>2125</v>
      </c>
      <c r="H89" s="1" t="s">
        <v>2126</v>
      </c>
      <c r="I89" s="1" t="s">
        <v>2127</v>
      </c>
      <c r="J89" s="1">
        <v>9869034018</v>
      </c>
      <c r="K89" s="1" t="s">
        <v>85</v>
      </c>
      <c r="L89" s="1" t="s">
        <v>2128</v>
      </c>
      <c r="M89" s="1" t="s">
        <v>87</v>
      </c>
      <c r="N89" s="1" t="s">
        <v>2129</v>
      </c>
      <c r="O89" s="1" t="s">
        <v>2130</v>
      </c>
      <c r="P89" s="1" t="s">
        <v>162</v>
      </c>
      <c r="Q89" s="1" t="s">
        <v>2131</v>
      </c>
      <c r="R89" s="1" t="s">
        <v>2132</v>
      </c>
      <c r="S89" s="1">
        <v>8369699112</v>
      </c>
      <c r="T89" s="1" t="s">
        <v>2133</v>
      </c>
      <c r="U89" s="1" t="s">
        <v>2134</v>
      </c>
      <c r="V89" s="1">
        <v>9833042203</v>
      </c>
      <c r="W89" s="1" t="s">
        <v>2135</v>
      </c>
      <c r="X89" s="1" t="s">
        <v>2136</v>
      </c>
      <c r="Y89" s="1" t="s">
        <v>647</v>
      </c>
      <c r="Z89" s="1" t="s">
        <v>97</v>
      </c>
      <c r="AA89" s="1" t="s">
        <v>2136</v>
      </c>
      <c r="AB89" s="1" t="s">
        <v>647</v>
      </c>
      <c r="AC89" s="1" t="s">
        <v>97</v>
      </c>
      <c r="AD89" s="1" t="s">
        <v>98</v>
      </c>
      <c r="AE89" s="1" t="s">
        <v>98</v>
      </c>
      <c r="AF89" s="1" t="s">
        <v>2137</v>
      </c>
      <c r="AG89" s="1" t="s">
        <v>2138</v>
      </c>
      <c r="AH89" s="1" t="s">
        <v>141</v>
      </c>
      <c r="AI89" s="1" t="s">
        <v>262</v>
      </c>
      <c r="AJ89" s="1">
        <v>77.6</v>
      </c>
      <c r="AK89" s="1"/>
      <c r="AL89" s="1" t="s">
        <v>2139</v>
      </c>
      <c r="AM89" s="1" t="s">
        <v>2138</v>
      </c>
      <c r="AN89" s="1" t="s">
        <v>174</v>
      </c>
      <c r="AO89" s="1" t="s">
        <v>239</v>
      </c>
      <c r="AP89" s="1" t="s">
        <v>292</v>
      </c>
      <c r="AQ89" s="1">
        <v>75.83</v>
      </c>
      <c r="AR89" s="1"/>
      <c r="AS89" s="1"/>
      <c r="AT89" s="1"/>
      <c r="AU89" s="1"/>
      <c r="AV89" s="1"/>
      <c r="AW89" s="1"/>
      <c r="AX89" s="1"/>
      <c r="AY89" s="1" t="s">
        <v>652</v>
      </c>
      <c r="AZ89" s="1" t="s">
        <v>2140</v>
      </c>
      <c r="BA89" s="1" t="s">
        <v>178</v>
      </c>
      <c r="BB89" s="1" t="s">
        <v>111</v>
      </c>
      <c r="BC89" s="1" t="s">
        <v>179</v>
      </c>
      <c r="BD89" s="1" t="s">
        <v>180</v>
      </c>
      <c r="BE89" s="1">
        <v>71.46</v>
      </c>
      <c r="BF89" s="1">
        <v>8.06</v>
      </c>
      <c r="BG89" s="1"/>
      <c r="BH89" s="1"/>
      <c r="BI89" s="1"/>
      <c r="BJ89" s="1"/>
      <c r="BK89" s="1"/>
      <c r="BL89" s="1"/>
      <c r="BM89" s="1"/>
      <c r="BN89" s="1"/>
      <c r="BO89" s="1" t="s">
        <v>2141</v>
      </c>
      <c r="BP89" s="1"/>
      <c r="BQ89" s="1"/>
      <c r="BR89" s="1" t="s">
        <v>2142</v>
      </c>
      <c r="BS89" s="1">
        <v>13</v>
      </c>
      <c r="BT89" s="1" t="s">
        <v>2143</v>
      </c>
      <c r="BU89" s="1" t="str">
        <f>HYPERLINK("https://nconnect.nicmar.ac.in/storage/profile/6a8701450fcb4.png","Download")</f>
        <v>0</v>
      </c>
      <c r="BV89" s="1" t="s">
        <v>118</v>
      </c>
      <c r="BW89" s="3"/>
      <c r="BX89" s="3"/>
    </row>
    <row r="90" spans="1:76">
      <c r="A90" s="1" t="s">
        <v>76</v>
      </c>
      <c r="B90" s="1" t="s">
        <v>77</v>
      </c>
      <c r="C90" s="1" t="s">
        <v>2144</v>
      </c>
      <c r="D90" s="1" t="s">
        <v>2145</v>
      </c>
      <c r="E90" s="1"/>
      <c r="F90" s="1" t="s">
        <v>2146</v>
      </c>
      <c r="G90" s="1" t="s">
        <v>2147</v>
      </c>
      <c r="H90" s="1" t="s">
        <v>2148</v>
      </c>
      <c r="I90" s="1" t="s">
        <v>2149</v>
      </c>
      <c r="J90" s="1">
        <v>8304864265</v>
      </c>
      <c r="K90" s="1" t="s">
        <v>196</v>
      </c>
      <c r="L90" s="1" t="s">
        <v>2150</v>
      </c>
      <c r="M90" s="1" t="s">
        <v>87</v>
      </c>
      <c r="N90" s="1" t="s">
        <v>2151</v>
      </c>
      <c r="O90" s="1" t="s">
        <v>2152</v>
      </c>
      <c r="P90" s="1" t="s">
        <v>669</v>
      </c>
      <c r="Q90" s="1">
        <v>464547407607</v>
      </c>
      <c r="R90" s="1" t="s">
        <v>2153</v>
      </c>
      <c r="S90" s="1">
        <v>9497150186</v>
      </c>
      <c r="T90" s="1" t="s">
        <v>2154</v>
      </c>
      <c r="U90" s="1" t="s">
        <v>2155</v>
      </c>
      <c r="V90" s="1">
        <v>9496678186</v>
      </c>
      <c r="W90" s="1" t="s">
        <v>2156</v>
      </c>
      <c r="X90" s="1" t="s">
        <v>2157</v>
      </c>
      <c r="Y90" s="1" t="s">
        <v>675</v>
      </c>
      <c r="Z90" s="1" t="s">
        <v>392</v>
      </c>
      <c r="AA90" s="1" t="s">
        <v>2157</v>
      </c>
      <c r="AB90" s="1" t="s">
        <v>675</v>
      </c>
      <c r="AC90" s="1" t="s">
        <v>392</v>
      </c>
      <c r="AD90" s="1" t="s">
        <v>98</v>
      </c>
      <c r="AE90" s="1" t="s">
        <v>98</v>
      </c>
      <c r="AF90" s="1" t="s">
        <v>2158</v>
      </c>
      <c r="AG90" s="1" t="s">
        <v>1623</v>
      </c>
      <c r="AH90" s="1" t="s">
        <v>208</v>
      </c>
      <c r="AI90" s="1" t="s">
        <v>421</v>
      </c>
      <c r="AJ90" s="1">
        <v>95</v>
      </c>
      <c r="AK90" s="1">
        <v>10</v>
      </c>
      <c r="AL90" s="1" t="s">
        <v>2159</v>
      </c>
      <c r="AM90" s="1" t="s">
        <v>2160</v>
      </c>
      <c r="AN90" s="1" t="s">
        <v>174</v>
      </c>
      <c r="AO90" s="1" t="s">
        <v>209</v>
      </c>
      <c r="AP90" s="1" t="s">
        <v>102</v>
      </c>
      <c r="AQ90" s="1">
        <v>83.4</v>
      </c>
      <c r="AR90" s="1"/>
      <c r="AS90" s="1"/>
      <c r="AT90" s="1"/>
      <c r="AU90" s="1"/>
      <c r="AV90" s="1"/>
      <c r="AW90" s="1"/>
      <c r="AX90" s="1"/>
      <c r="AY90" s="1" t="s">
        <v>2161</v>
      </c>
      <c r="AZ90" s="1" t="s">
        <v>2162</v>
      </c>
      <c r="BA90" s="1" t="s">
        <v>110</v>
      </c>
      <c r="BB90" s="1" t="s">
        <v>111</v>
      </c>
      <c r="BC90" s="1" t="s">
        <v>425</v>
      </c>
      <c r="BD90" s="1" t="s">
        <v>484</v>
      </c>
      <c r="BE90" s="1">
        <v>75.6</v>
      </c>
      <c r="BF90" s="1">
        <v>7.56</v>
      </c>
      <c r="BG90" s="1"/>
      <c r="BH90" s="1"/>
      <c r="BI90" s="1"/>
      <c r="BJ90" s="1"/>
      <c r="BK90" s="1"/>
      <c r="BL90" s="1"/>
      <c r="BM90" s="1"/>
      <c r="BN90" s="1"/>
      <c r="BO90" s="1" t="s">
        <v>2163</v>
      </c>
      <c r="BP90" s="1" t="s">
        <v>2164</v>
      </c>
      <c r="BQ90" s="1" t="s">
        <v>2165</v>
      </c>
      <c r="BR90" s="1" t="s">
        <v>2166</v>
      </c>
      <c r="BS90" s="1">
        <v>26</v>
      </c>
      <c r="BT90" s="1" t="s">
        <v>2167</v>
      </c>
      <c r="BU90" s="1" t="str">
        <f>HYPERLINK("https://nconnect.nicmar.ac.in/storage/profile/6a833b8879fd5.png","Download")</f>
        <v>0</v>
      </c>
      <c r="BV90" s="1" t="s">
        <v>118</v>
      </c>
      <c r="BW90" s="3"/>
      <c r="BX90" s="3"/>
    </row>
    <row r="91" spans="1:76">
      <c r="A91" s="1" t="s">
        <v>76</v>
      </c>
      <c r="B91" s="1" t="s">
        <v>77</v>
      </c>
      <c r="C91" s="1" t="s">
        <v>2168</v>
      </c>
      <c r="D91" s="1" t="s">
        <v>2169</v>
      </c>
      <c r="E91" s="1"/>
      <c r="F91" s="1" t="s">
        <v>2170</v>
      </c>
      <c r="G91" s="1" t="s">
        <v>2171</v>
      </c>
      <c r="H91" s="1" t="s">
        <v>2172</v>
      </c>
      <c r="I91" s="1" t="s">
        <v>2173</v>
      </c>
      <c r="J91" s="1">
        <v>8126432430</v>
      </c>
      <c r="K91" s="1" t="s">
        <v>85</v>
      </c>
      <c r="L91" s="1" t="s">
        <v>2174</v>
      </c>
      <c r="M91" s="1" t="s">
        <v>87</v>
      </c>
      <c r="N91" s="1" t="s">
        <v>2175</v>
      </c>
      <c r="O91" s="1" t="s">
        <v>2176</v>
      </c>
      <c r="P91" s="1" t="s">
        <v>162</v>
      </c>
      <c r="Q91" s="1">
        <v>210283008641</v>
      </c>
      <c r="R91" s="1" t="s">
        <v>2177</v>
      </c>
      <c r="S91" s="1">
        <v>9258706811</v>
      </c>
      <c r="T91" s="1" t="s">
        <v>2178</v>
      </c>
      <c r="U91" s="1" t="s">
        <v>2179</v>
      </c>
      <c r="V91" s="1">
        <v>7300579168</v>
      </c>
      <c r="W91" s="1" t="s">
        <v>2180</v>
      </c>
      <c r="X91" s="1" t="s">
        <v>2181</v>
      </c>
      <c r="Y91" s="1" t="s">
        <v>1314</v>
      </c>
      <c r="Z91" s="1" t="s">
        <v>697</v>
      </c>
      <c r="AA91" s="1" t="s">
        <v>2181</v>
      </c>
      <c r="AB91" s="1" t="s">
        <v>1314</v>
      </c>
      <c r="AC91" s="1" t="s">
        <v>697</v>
      </c>
      <c r="AD91" s="1" t="s">
        <v>98</v>
      </c>
      <c r="AE91" s="1" t="s">
        <v>98</v>
      </c>
      <c r="AF91" s="1" t="s">
        <v>2182</v>
      </c>
      <c r="AG91" s="1" t="s">
        <v>2183</v>
      </c>
      <c r="AH91" s="1" t="s">
        <v>137</v>
      </c>
      <c r="AI91" s="1" t="s">
        <v>101</v>
      </c>
      <c r="AJ91" s="1">
        <v>90.0</v>
      </c>
      <c r="AK91" s="1">
        <v>9.47</v>
      </c>
      <c r="AL91" s="1" t="s">
        <v>2184</v>
      </c>
      <c r="AM91" s="1" t="s">
        <v>2185</v>
      </c>
      <c r="AN91" s="1" t="s">
        <v>105</v>
      </c>
      <c r="AO91" s="1" t="s">
        <v>171</v>
      </c>
      <c r="AP91" s="1" t="s">
        <v>289</v>
      </c>
      <c r="AQ91" s="1">
        <v>72.6</v>
      </c>
      <c r="AR91" s="1">
        <v>7.64</v>
      </c>
      <c r="AS91" s="1"/>
      <c r="AT91" s="1"/>
      <c r="AU91" s="1"/>
      <c r="AV91" s="1"/>
      <c r="AW91" s="1"/>
      <c r="AX91" s="1"/>
      <c r="AY91" s="1" t="s">
        <v>2186</v>
      </c>
      <c r="AZ91" s="1" t="s">
        <v>2187</v>
      </c>
      <c r="BA91" s="1" t="s">
        <v>110</v>
      </c>
      <c r="BB91" s="1" t="s">
        <v>111</v>
      </c>
      <c r="BC91" s="1" t="s">
        <v>369</v>
      </c>
      <c r="BD91" s="1" t="s">
        <v>724</v>
      </c>
      <c r="BE91" s="1">
        <v>73.6</v>
      </c>
      <c r="BF91" s="1">
        <v>7.36</v>
      </c>
      <c r="BG91" s="1"/>
      <c r="BH91" s="1"/>
      <c r="BI91" s="1"/>
      <c r="BJ91" s="1"/>
      <c r="BK91" s="1"/>
      <c r="BL91" s="1"/>
      <c r="BM91" s="1"/>
      <c r="BN91" s="1"/>
      <c r="BO91" s="1" t="s">
        <v>2188</v>
      </c>
      <c r="BP91" s="1"/>
      <c r="BQ91" s="1"/>
      <c r="BR91" s="1" t="s">
        <v>2189</v>
      </c>
      <c r="BS91" s="1">
        <v>17</v>
      </c>
      <c r="BT91" s="1" t="s">
        <v>2190</v>
      </c>
      <c r="BU91" s="1" t="str">
        <f>HYPERLINK("https://nconnect.nicmar.ac.in/storage/profile/6a85dc8a02d12.png","Download")</f>
        <v>0</v>
      </c>
      <c r="BV91" s="1" t="s">
        <v>118</v>
      </c>
      <c r="BW91" s="3"/>
      <c r="BX91" s="3"/>
    </row>
    <row r="92" spans="1:76">
      <c r="A92" s="1" t="s">
        <v>76</v>
      </c>
      <c r="B92" s="1" t="s">
        <v>77</v>
      </c>
      <c r="C92" s="1" t="s">
        <v>2191</v>
      </c>
      <c r="D92" s="1" t="s">
        <v>2192</v>
      </c>
      <c r="E92" s="1" t="s">
        <v>2193</v>
      </c>
      <c r="F92" s="1" t="s">
        <v>2194</v>
      </c>
      <c r="G92" s="1" t="s">
        <v>2195</v>
      </c>
      <c r="H92" s="1" t="s">
        <v>2196</v>
      </c>
      <c r="I92" s="1" t="s">
        <v>2197</v>
      </c>
      <c r="J92" s="1">
        <v>8421803580</v>
      </c>
      <c r="K92" s="1" t="s">
        <v>85</v>
      </c>
      <c r="L92" s="1" t="s">
        <v>2198</v>
      </c>
      <c r="M92" s="1" t="s">
        <v>87</v>
      </c>
      <c r="N92" s="1" t="s">
        <v>412</v>
      </c>
      <c r="O92" s="1" t="s">
        <v>2199</v>
      </c>
      <c r="P92" s="1" t="s">
        <v>162</v>
      </c>
      <c r="Q92" s="1">
        <v>734313192205</v>
      </c>
      <c r="R92" s="1" t="s">
        <v>2200</v>
      </c>
      <c r="S92" s="1">
        <v>9175505164</v>
      </c>
      <c r="T92" s="1" t="s">
        <v>163</v>
      </c>
      <c r="U92" s="1" t="s">
        <v>694</v>
      </c>
      <c r="V92" s="1">
        <v>8421622314</v>
      </c>
      <c r="W92" s="1" t="s">
        <v>1194</v>
      </c>
      <c r="X92" s="1" t="s">
        <v>2201</v>
      </c>
      <c r="Y92" s="1" t="s">
        <v>1381</v>
      </c>
      <c r="Z92" s="1" t="s">
        <v>97</v>
      </c>
      <c r="AA92" s="1" t="s">
        <v>2201</v>
      </c>
      <c r="AB92" s="1" t="s">
        <v>1381</v>
      </c>
      <c r="AC92" s="1" t="s">
        <v>97</v>
      </c>
      <c r="AD92" s="1" t="s">
        <v>98</v>
      </c>
      <c r="AE92" s="1" t="s">
        <v>98</v>
      </c>
      <c r="AF92" s="1" t="s">
        <v>2202</v>
      </c>
      <c r="AG92" s="1" t="s">
        <v>2203</v>
      </c>
      <c r="AH92" s="1" t="s">
        <v>171</v>
      </c>
      <c r="AI92" s="1" t="s">
        <v>142</v>
      </c>
      <c r="AJ92" s="1">
        <v>94.4</v>
      </c>
      <c r="AK92" s="1"/>
      <c r="AL92" s="1"/>
      <c r="AM92" s="1"/>
      <c r="AN92" s="1"/>
      <c r="AO92" s="1"/>
      <c r="AP92" s="1"/>
      <c r="AQ92" s="1"/>
      <c r="AR92" s="1"/>
      <c r="AS92" s="1" t="s">
        <v>1067</v>
      </c>
      <c r="AT92" s="1" t="s">
        <v>2204</v>
      </c>
      <c r="AU92" s="1" t="s">
        <v>145</v>
      </c>
      <c r="AV92" s="1" t="s">
        <v>426</v>
      </c>
      <c r="AW92" s="1">
        <v>85.84</v>
      </c>
      <c r="AX92" s="1"/>
      <c r="AY92" s="1" t="s">
        <v>507</v>
      </c>
      <c r="AZ92" s="1" t="s">
        <v>2205</v>
      </c>
      <c r="BA92" s="1" t="s">
        <v>110</v>
      </c>
      <c r="BB92" s="1" t="s">
        <v>111</v>
      </c>
      <c r="BC92" s="1" t="s">
        <v>373</v>
      </c>
      <c r="BD92" s="1" t="s">
        <v>813</v>
      </c>
      <c r="BE92" s="1">
        <v>63.65</v>
      </c>
      <c r="BF92" s="1">
        <v>6.79</v>
      </c>
      <c r="BG92" s="1"/>
      <c r="BH92" s="1"/>
      <c r="BI92" s="1"/>
      <c r="BJ92" s="1"/>
      <c r="BK92" s="1"/>
      <c r="BL92" s="1"/>
      <c r="BM92" s="1"/>
      <c r="BN92" s="1"/>
      <c r="BO92" s="1" t="s">
        <v>2206</v>
      </c>
      <c r="BP92" s="1"/>
      <c r="BQ92" s="1"/>
      <c r="BR92" s="1" t="s">
        <v>2207</v>
      </c>
      <c r="BS92" s="1">
        <v>149</v>
      </c>
      <c r="BT92" s="1" t="s">
        <v>2208</v>
      </c>
      <c r="BU92" s="1" t="str">
        <f>HYPERLINK("https://nconnect.nicmar.ac.in/storage/profile/6a870e7328707.png","Download")</f>
        <v>0</v>
      </c>
      <c r="BV92" s="1" t="s">
        <v>118</v>
      </c>
      <c r="BW92" s="3"/>
      <c r="BX92" s="3"/>
    </row>
    <row r="93" spans="1:76">
      <c r="A93" s="1" t="s">
        <v>76</v>
      </c>
      <c r="B93" s="1" t="s">
        <v>77</v>
      </c>
      <c r="C93" s="1" t="s">
        <v>2209</v>
      </c>
      <c r="D93" s="1" t="s">
        <v>2210</v>
      </c>
      <c r="E93" s="1" t="s">
        <v>2211</v>
      </c>
      <c r="F93" s="1" t="s">
        <v>2212</v>
      </c>
      <c r="G93" s="1" t="s">
        <v>2213</v>
      </c>
      <c r="H93" s="1" t="s">
        <v>2214</v>
      </c>
      <c r="I93" s="1" t="s">
        <v>2215</v>
      </c>
      <c r="J93" s="1">
        <v>7720934781</v>
      </c>
      <c r="K93" s="1" t="s">
        <v>196</v>
      </c>
      <c r="L93" s="1" t="s">
        <v>2216</v>
      </c>
      <c r="M93" s="1" t="s">
        <v>87</v>
      </c>
      <c r="N93" s="1" t="s">
        <v>2217</v>
      </c>
      <c r="O93" s="1" t="s">
        <v>2218</v>
      </c>
      <c r="P93" s="1" t="s">
        <v>90</v>
      </c>
      <c r="Q93" s="1">
        <v>480113950125</v>
      </c>
      <c r="R93" s="1" t="s">
        <v>2219</v>
      </c>
      <c r="S93" s="1">
        <v>9922114556</v>
      </c>
      <c r="T93" s="1" t="s">
        <v>163</v>
      </c>
      <c r="U93" s="1" t="s">
        <v>2220</v>
      </c>
      <c r="V93" s="1">
        <v>9619220638</v>
      </c>
      <c r="W93" s="1" t="s">
        <v>283</v>
      </c>
      <c r="X93" s="1" t="s">
        <v>2221</v>
      </c>
      <c r="Y93" s="1" t="s">
        <v>1087</v>
      </c>
      <c r="Z93" s="1" t="s">
        <v>97</v>
      </c>
      <c r="AA93" s="1" t="s">
        <v>2221</v>
      </c>
      <c r="AB93" s="1" t="s">
        <v>1087</v>
      </c>
      <c r="AC93" s="1" t="s">
        <v>97</v>
      </c>
      <c r="AD93" s="1" t="s">
        <v>98</v>
      </c>
      <c r="AE93" s="1" t="s">
        <v>98</v>
      </c>
      <c r="AF93" s="1" t="s">
        <v>2222</v>
      </c>
      <c r="AG93" s="1" t="s">
        <v>475</v>
      </c>
      <c r="AH93" s="1" t="s">
        <v>2223</v>
      </c>
      <c r="AI93" s="1" t="s">
        <v>529</v>
      </c>
      <c r="AJ93" s="1">
        <v>92.0</v>
      </c>
      <c r="AK93" s="1"/>
      <c r="AL93" s="1"/>
      <c r="AM93" s="1"/>
      <c r="AN93" s="1"/>
      <c r="AO93" s="1"/>
      <c r="AP93" s="1"/>
      <c r="AQ93" s="1"/>
      <c r="AR93" s="1"/>
      <c r="AS93" s="1" t="s">
        <v>367</v>
      </c>
      <c r="AT93" s="1" t="s">
        <v>2224</v>
      </c>
      <c r="AU93" s="1" t="s">
        <v>1248</v>
      </c>
      <c r="AV93" s="1" t="s">
        <v>211</v>
      </c>
      <c r="AW93" s="1">
        <v>87.03</v>
      </c>
      <c r="AX93" s="1"/>
      <c r="AY93" s="1" t="s">
        <v>652</v>
      </c>
      <c r="AZ93" s="1" t="s">
        <v>2225</v>
      </c>
      <c r="BA93" s="1" t="s">
        <v>178</v>
      </c>
      <c r="BB93" s="1" t="s">
        <v>111</v>
      </c>
      <c r="BC93" s="1" t="s">
        <v>145</v>
      </c>
      <c r="BD93" s="1" t="s">
        <v>214</v>
      </c>
      <c r="BE93" s="1">
        <v>83.01</v>
      </c>
      <c r="BF93" s="1"/>
      <c r="BG93" s="1"/>
      <c r="BH93" s="1"/>
      <c r="BI93" s="1"/>
      <c r="BJ93" s="1"/>
      <c r="BK93" s="1"/>
      <c r="BL93" s="1"/>
      <c r="BM93" s="1"/>
      <c r="BN93" s="1"/>
      <c r="BO93" s="1" t="s">
        <v>2226</v>
      </c>
      <c r="BP93" s="1" t="s">
        <v>2227</v>
      </c>
      <c r="BQ93" s="1" t="s">
        <v>487</v>
      </c>
      <c r="BR93" s="1"/>
      <c r="BS93" s="1"/>
      <c r="BT93" s="1"/>
      <c r="BU93" s="1" t="str">
        <f>HYPERLINK("https://nconnect.nicmar.ac.in/storage/profile/6a86ec1eb97fa.png","Download")</f>
        <v>0</v>
      </c>
      <c r="BV93" s="1" t="s">
        <v>118</v>
      </c>
      <c r="BW93" s="3"/>
      <c r="BX93" s="3"/>
    </row>
    <row r="94" spans="1:76">
      <c r="A94" s="1" t="s">
        <v>76</v>
      </c>
      <c r="B94" s="1" t="s">
        <v>77</v>
      </c>
      <c r="C94" s="1" t="s">
        <v>2228</v>
      </c>
      <c r="D94" s="1" t="s">
        <v>2229</v>
      </c>
      <c r="E94" s="1" t="s">
        <v>2200</v>
      </c>
      <c r="F94" s="1" t="s">
        <v>2230</v>
      </c>
      <c r="G94" s="1" t="s">
        <v>2231</v>
      </c>
      <c r="H94" s="1" t="s">
        <v>2232</v>
      </c>
      <c r="I94" s="1" t="s">
        <v>2233</v>
      </c>
      <c r="J94" s="1">
        <v>9172192142</v>
      </c>
      <c r="K94" s="1" t="s">
        <v>85</v>
      </c>
      <c r="L94" s="1" t="s">
        <v>2234</v>
      </c>
      <c r="M94" s="1" t="s">
        <v>87</v>
      </c>
      <c r="N94" s="1" t="s">
        <v>1262</v>
      </c>
      <c r="O94" s="1" t="s">
        <v>2235</v>
      </c>
      <c r="P94" s="1" t="s">
        <v>90</v>
      </c>
      <c r="Q94" s="1">
        <v>526909990959</v>
      </c>
      <c r="R94" s="1" t="s">
        <v>2236</v>
      </c>
      <c r="S94" s="1">
        <v>9823134475</v>
      </c>
      <c r="T94" s="1" t="s">
        <v>2237</v>
      </c>
      <c r="U94" s="1" t="s">
        <v>2238</v>
      </c>
      <c r="V94" s="1">
        <v>9075201020</v>
      </c>
      <c r="W94" s="1" t="s">
        <v>2239</v>
      </c>
      <c r="X94" s="1" t="s">
        <v>2240</v>
      </c>
      <c r="Y94" s="1" t="s">
        <v>1268</v>
      </c>
      <c r="Z94" s="1" t="s">
        <v>97</v>
      </c>
      <c r="AA94" s="1" t="s">
        <v>2240</v>
      </c>
      <c r="AB94" s="1" t="s">
        <v>1268</v>
      </c>
      <c r="AC94" s="1" t="s">
        <v>97</v>
      </c>
      <c r="AD94" s="1" t="s">
        <v>98</v>
      </c>
      <c r="AE94" s="1" t="s">
        <v>98</v>
      </c>
      <c r="AF94" s="1" t="s">
        <v>2241</v>
      </c>
      <c r="AG94" s="1" t="s">
        <v>2242</v>
      </c>
      <c r="AH94" s="1" t="s">
        <v>425</v>
      </c>
      <c r="AI94" s="1" t="s">
        <v>289</v>
      </c>
      <c r="AJ94" s="1">
        <v>86</v>
      </c>
      <c r="AK94" s="1"/>
      <c r="AL94" s="1" t="s">
        <v>2243</v>
      </c>
      <c r="AM94" s="1" t="s">
        <v>2242</v>
      </c>
      <c r="AN94" s="1" t="s">
        <v>105</v>
      </c>
      <c r="AO94" s="1" t="s">
        <v>175</v>
      </c>
      <c r="AP94" s="1" t="s">
        <v>789</v>
      </c>
      <c r="AQ94" s="1">
        <v>60</v>
      </c>
      <c r="AR94" s="1"/>
      <c r="AS94" s="1"/>
      <c r="AT94" s="1"/>
      <c r="AU94" s="1"/>
      <c r="AV94" s="1"/>
      <c r="AW94" s="1"/>
      <c r="AX94" s="1"/>
      <c r="AY94" s="1" t="s">
        <v>2244</v>
      </c>
      <c r="AZ94" s="1" t="s">
        <v>2245</v>
      </c>
      <c r="BA94" s="1" t="s">
        <v>110</v>
      </c>
      <c r="BB94" s="1" t="s">
        <v>111</v>
      </c>
      <c r="BC94" s="1" t="s">
        <v>789</v>
      </c>
      <c r="BD94" s="1" t="s">
        <v>374</v>
      </c>
      <c r="BE94" s="1">
        <v>69.9</v>
      </c>
      <c r="BF94" s="1">
        <v>7.74</v>
      </c>
      <c r="BG94" s="1"/>
      <c r="BH94" s="1"/>
      <c r="BI94" s="1"/>
      <c r="BJ94" s="1"/>
      <c r="BK94" s="1"/>
      <c r="BL94" s="1"/>
      <c r="BM94" s="1"/>
      <c r="BN94" s="1"/>
      <c r="BO94" s="1" t="s">
        <v>2246</v>
      </c>
      <c r="BP94" s="1"/>
      <c r="BQ94" s="1"/>
      <c r="BR94" s="1" t="s">
        <v>2247</v>
      </c>
      <c r="BS94" s="1">
        <v>21</v>
      </c>
      <c r="BT94" s="1"/>
      <c r="BU94" s="1" t="str">
        <f>HYPERLINK("https://nconnect.nicmar.ac.in/storage/profile/6a85ec6093e88.png","Download")</f>
        <v>0</v>
      </c>
      <c r="BV94" s="1" t="s">
        <v>118</v>
      </c>
      <c r="BW94" s="3"/>
      <c r="BX94" s="3"/>
    </row>
    <row r="95" spans="1:76">
      <c r="A95" s="1" t="s">
        <v>76</v>
      </c>
      <c r="B95" s="1" t="s">
        <v>77</v>
      </c>
      <c r="C95" s="1" t="s">
        <v>2248</v>
      </c>
      <c r="D95" s="1" t="s">
        <v>2249</v>
      </c>
      <c r="E95" s="1"/>
      <c r="F95" s="1" t="s">
        <v>2250</v>
      </c>
      <c r="G95" s="1" t="s">
        <v>2251</v>
      </c>
      <c r="H95" s="1" t="s">
        <v>2252</v>
      </c>
      <c r="I95" s="1" t="s">
        <v>2253</v>
      </c>
      <c r="J95" s="1">
        <v>9746935355</v>
      </c>
      <c r="K95" s="1" t="s">
        <v>85</v>
      </c>
      <c r="L95" s="1" t="s">
        <v>2254</v>
      </c>
      <c r="M95" s="1" t="s">
        <v>87</v>
      </c>
      <c r="N95" s="1" t="s">
        <v>2255</v>
      </c>
      <c r="O95" s="1" t="s">
        <v>2256</v>
      </c>
      <c r="P95" s="1" t="s">
        <v>90</v>
      </c>
      <c r="Q95" s="1">
        <v>633951800899</v>
      </c>
      <c r="R95" s="1" t="s">
        <v>2257</v>
      </c>
      <c r="S95" s="1">
        <v>9846094431</v>
      </c>
      <c r="T95" s="1" t="s">
        <v>1752</v>
      </c>
      <c r="U95" s="1" t="s">
        <v>2258</v>
      </c>
      <c r="V95" s="1">
        <v>9446169431</v>
      </c>
      <c r="W95" s="1" t="s">
        <v>2259</v>
      </c>
      <c r="X95" s="1" t="s">
        <v>2260</v>
      </c>
      <c r="Y95" s="1" t="s">
        <v>675</v>
      </c>
      <c r="Z95" s="1" t="s">
        <v>392</v>
      </c>
      <c r="AA95" s="1" t="s">
        <v>2260</v>
      </c>
      <c r="AB95" s="1" t="s">
        <v>675</v>
      </c>
      <c r="AC95" s="1" t="s">
        <v>392</v>
      </c>
      <c r="AD95" s="1" t="s">
        <v>98</v>
      </c>
      <c r="AE95" s="1" t="s">
        <v>98</v>
      </c>
      <c r="AF95" s="1" t="s">
        <v>2261</v>
      </c>
      <c r="AG95" s="1" t="s">
        <v>2262</v>
      </c>
      <c r="AH95" s="1" t="s">
        <v>421</v>
      </c>
      <c r="AI95" s="1" t="s">
        <v>101</v>
      </c>
      <c r="AJ95" s="1">
        <v>77.6</v>
      </c>
      <c r="AK95" s="1"/>
      <c r="AL95" s="1" t="s">
        <v>2263</v>
      </c>
      <c r="AM95" s="1" t="s">
        <v>2264</v>
      </c>
      <c r="AN95" s="1" t="s">
        <v>174</v>
      </c>
      <c r="AO95" s="1" t="s">
        <v>106</v>
      </c>
      <c r="AP95" s="1" t="s">
        <v>289</v>
      </c>
      <c r="AQ95" s="1">
        <v>81.5</v>
      </c>
      <c r="AR95" s="1"/>
      <c r="AS95" s="1"/>
      <c r="AT95" s="1"/>
      <c r="AU95" s="1"/>
      <c r="AV95" s="1"/>
      <c r="AW95" s="1"/>
      <c r="AX95" s="1"/>
      <c r="AY95" s="1" t="s">
        <v>2161</v>
      </c>
      <c r="AZ95" s="1" t="s">
        <v>2265</v>
      </c>
      <c r="BA95" s="1" t="s">
        <v>110</v>
      </c>
      <c r="BB95" s="1" t="s">
        <v>111</v>
      </c>
      <c r="BC95" s="1" t="s">
        <v>211</v>
      </c>
      <c r="BD95" s="1" t="s">
        <v>1047</v>
      </c>
      <c r="BE95" s="1">
        <v>71.6</v>
      </c>
      <c r="BF95" s="1">
        <v>7.16</v>
      </c>
      <c r="BG95" s="1"/>
      <c r="BH95" s="1"/>
      <c r="BI95" s="1"/>
      <c r="BJ95" s="1"/>
      <c r="BK95" s="1"/>
      <c r="BL95" s="1"/>
      <c r="BM95" s="1"/>
      <c r="BN95" s="1"/>
      <c r="BO95" s="1" t="s">
        <v>2266</v>
      </c>
      <c r="BP95" s="1" t="s">
        <v>2267</v>
      </c>
      <c r="BQ95" s="1" t="s">
        <v>2268</v>
      </c>
      <c r="BR95" s="1" t="s">
        <v>2269</v>
      </c>
      <c r="BS95" s="1"/>
      <c r="BT95" s="1"/>
      <c r="BU95" s="1" t="str">
        <f>HYPERLINK("https://nconnect.nicmar.ac.in/storage/profile/6a86e824750e8.png","Download")</f>
        <v>0</v>
      </c>
      <c r="BV95" s="1" t="s">
        <v>118</v>
      </c>
      <c r="BW95" s="3"/>
      <c r="BX95" s="3"/>
    </row>
    <row r="96" spans="1:76">
      <c r="A96" s="1" t="s">
        <v>76</v>
      </c>
      <c r="B96" s="1" t="s">
        <v>77</v>
      </c>
      <c r="C96" s="1" t="s">
        <v>2270</v>
      </c>
      <c r="D96" s="1" t="s">
        <v>2271</v>
      </c>
      <c r="E96" s="1" t="s">
        <v>2272</v>
      </c>
      <c r="F96" s="1" t="s">
        <v>2273</v>
      </c>
      <c r="G96" s="1" t="s">
        <v>2274</v>
      </c>
      <c r="H96" s="1" t="s">
        <v>2275</v>
      </c>
      <c r="I96" s="1" t="s">
        <v>2276</v>
      </c>
      <c r="J96" s="1">
        <v>8010924009</v>
      </c>
      <c r="K96" s="1" t="s">
        <v>85</v>
      </c>
      <c r="L96" s="1" t="s">
        <v>2277</v>
      </c>
      <c r="M96" s="1" t="s">
        <v>87</v>
      </c>
      <c r="N96" s="1" t="s">
        <v>412</v>
      </c>
      <c r="O96" s="1" t="s">
        <v>2278</v>
      </c>
      <c r="P96" s="1" t="s">
        <v>162</v>
      </c>
      <c r="Q96" s="1">
        <v>810423506158</v>
      </c>
      <c r="R96" s="1" t="s">
        <v>2279</v>
      </c>
      <c r="S96" s="1">
        <v>9850459607</v>
      </c>
      <c r="T96" s="1" t="s">
        <v>2280</v>
      </c>
      <c r="U96" s="1" t="s">
        <v>2281</v>
      </c>
      <c r="V96" s="1">
        <v>7755958889</v>
      </c>
      <c r="W96" s="1" t="s">
        <v>131</v>
      </c>
      <c r="X96" s="1" t="s">
        <v>2282</v>
      </c>
      <c r="Y96" s="1" t="s">
        <v>1039</v>
      </c>
      <c r="Z96" s="1" t="s">
        <v>97</v>
      </c>
      <c r="AA96" s="1" t="s">
        <v>2282</v>
      </c>
      <c r="AB96" s="1" t="s">
        <v>1039</v>
      </c>
      <c r="AC96" s="1" t="s">
        <v>97</v>
      </c>
      <c r="AD96" s="1" t="s">
        <v>98</v>
      </c>
      <c r="AE96" s="1" t="s">
        <v>98</v>
      </c>
      <c r="AF96" s="1" t="s">
        <v>2283</v>
      </c>
      <c r="AG96" s="1" t="s">
        <v>2284</v>
      </c>
      <c r="AH96" s="1" t="s">
        <v>2285</v>
      </c>
      <c r="AI96" s="1" t="s">
        <v>142</v>
      </c>
      <c r="AJ96" s="1">
        <v>90.2</v>
      </c>
      <c r="AK96" s="1"/>
      <c r="AL96" s="1" t="s">
        <v>2286</v>
      </c>
      <c r="AM96" s="1" t="s">
        <v>2287</v>
      </c>
      <c r="AN96" s="1" t="s">
        <v>105</v>
      </c>
      <c r="AO96" s="1" t="s">
        <v>289</v>
      </c>
      <c r="AP96" s="1" t="s">
        <v>626</v>
      </c>
      <c r="AQ96" s="1">
        <v>65.67</v>
      </c>
      <c r="AR96" s="1"/>
      <c r="AS96" s="1"/>
      <c r="AT96" s="1"/>
      <c r="AU96" s="1"/>
      <c r="AV96" s="1"/>
      <c r="AW96" s="1"/>
      <c r="AX96" s="1"/>
      <c r="AY96" s="1" t="s">
        <v>929</v>
      </c>
      <c r="AZ96" s="1" t="s">
        <v>2288</v>
      </c>
      <c r="BA96" s="1" t="s">
        <v>178</v>
      </c>
      <c r="BB96" s="1" t="s">
        <v>111</v>
      </c>
      <c r="BC96" s="1" t="s">
        <v>789</v>
      </c>
      <c r="BD96" s="1" t="s">
        <v>319</v>
      </c>
      <c r="BE96" s="1">
        <v>73.1</v>
      </c>
      <c r="BF96" s="1">
        <v>8.06</v>
      </c>
      <c r="BG96" s="1"/>
      <c r="BH96" s="1"/>
      <c r="BI96" s="1"/>
      <c r="BJ96" s="1"/>
      <c r="BK96" s="1"/>
      <c r="BL96" s="1"/>
      <c r="BM96" s="1"/>
      <c r="BN96" s="1"/>
      <c r="BO96" s="1" t="s">
        <v>2289</v>
      </c>
      <c r="BP96" s="1"/>
      <c r="BQ96" s="1"/>
      <c r="BR96" s="1" t="s">
        <v>2290</v>
      </c>
      <c r="BS96" s="1">
        <v>4</v>
      </c>
      <c r="BT96" s="1"/>
      <c r="BU96" s="1" t="str">
        <f>HYPERLINK("https://nconnect.nicmar.ac.in/storage/profile/6a89dae3c9d3d.png","Download")</f>
        <v>0</v>
      </c>
      <c r="BV96" s="1" t="s">
        <v>118</v>
      </c>
      <c r="BW96" s="3"/>
      <c r="BX96" s="3"/>
    </row>
    <row r="97" spans="1:76">
      <c r="A97" s="1" t="s">
        <v>76</v>
      </c>
      <c r="B97" s="1" t="s">
        <v>77</v>
      </c>
      <c r="C97" s="1" t="s">
        <v>2291</v>
      </c>
      <c r="D97" s="1" t="s">
        <v>2292</v>
      </c>
      <c r="E97" s="1" t="s">
        <v>2293</v>
      </c>
      <c r="F97" s="1" t="s">
        <v>2294</v>
      </c>
      <c r="G97" s="1" t="s">
        <v>2295</v>
      </c>
      <c r="H97" s="1" t="s">
        <v>2296</v>
      </c>
      <c r="I97" s="1" t="s">
        <v>2297</v>
      </c>
      <c r="J97" s="1">
        <v>9904517640</v>
      </c>
      <c r="K97" s="1" t="s">
        <v>85</v>
      </c>
      <c r="L97" s="1" t="s">
        <v>2298</v>
      </c>
      <c r="M97" s="1" t="s">
        <v>87</v>
      </c>
      <c r="N97" s="1" t="s">
        <v>570</v>
      </c>
      <c r="O97" s="1" t="s">
        <v>2299</v>
      </c>
      <c r="P97" s="1" t="s">
        <v>360</v>
      </c>
      <c r="Q97" s="1">
        <v>541476110114</v>
      </c>
      <c r="R97" s="1" t="s">
        <v>2300</v>
      </c>
      <c r="S97" s="1">
        <v>9824117640</v>
      </c>
      <c r="T97" s="1" t="s">
        <v>619</v>
      </c>
      <c r="U97" s="1" t="s">
        <v>2301</v>
      </c>
      <c r="V97" s="1">
        <v>9924117640</v>
      </c>
      <c r="W97" s="1" t="s">
        <v>470</v>
      </c>
      <c r="X97" s="1" t="s">
        <v>2302</v>
      </c>
      <c r="Y97" s="1" t="s">
        <v>2303</v>
      </c>
      <c r="Z97" s="1" t="s">
        <v>577</v>
      </c>
      <c r="AA97" s="1" t="s">
        <v>2302</v>
      </c>
      <c r="AB97" s="1" t="s">
        <v>2303</v>
      </c>
      <c r="AC97" s="1" t="s">
        <v>577</v>
      </c>
      <c r="AD97" s="1" t="s">
        <v>98</v>
      </c>
      <c r="AE97" s="1" t="s">
        <v>98</v>
      </c>
      <c r="AF97" s="1" t="s">
        <v>2304</v>
      </c>
      <c r="AG97" s="1" t="s">
        <v>2305</v>
      </c>
      <c r="AH97" s="1" t="s">
        <v>421</v>
      </c>
      <c r="AI97" s="1" t="s">
        <v>530</v>
      </c>
      <c r="AJ97" s="1">
        <v>70.0</v>
      </c>
      <c r="AK97" s="1"/>
      <c r="AL97" s="1" t="s">
        <v>2306</v>
      </c>
      <c r="AM97" s="1" t="s">
        <v>2307</v>
      </c>
      <c r="AN97" s="1" t="s">
        <v>105</v>
      </c>
      <c r="AO97" s="1" t="s">
        <v>106</v>
      </c>
      <c r="AP97" s="1" t="s">
        <v>395</v>
      </c>
      <c r="AQ97" s="1">
        <v>60.4</v>
      </c>
      <c r="AR97" s="1"/>
      <c r="AS97" s="1"/>
      <c r="AT97" s="1"/>
      <c r="AU97" s="1"/>
      <c r="AV97" s="1"/>
      <c r="AW97" s="1"/>
      <c r="AX97" s="1"/>
      <c r="AY97" s="1" t="s">
        <v>2308</v>
      </c>
      <c r="AZ97" s="1" t="s">
        <v>2309</v>
      </c>
      <c r="BA97" s="1" t="s">
        <v>110</v>
      </c>
      <c r="BB97" s="1" t="s">
        <v>111</v>
      </c>
      <c r="BC97" s="1" t="s">
        <v>289</v>
      </c>
      <c r="BD97" s="1" t="s">
        <v>146</v>
      </c>
      <c r="BE97" s="1">
        <v>80.0</v>
      </c>
      <c r="BF97" s="1">
        <v>8.5</v>
      </c>
      <c r="BG97" s="1"/>
      <c r="BH97" s="1"/>
      <c r="BI97" s="1"/>
      <c r="BJ97" s="1"/>
      <c r="BK97" s="1"/>
      <c r="BL97" s="1"/>
      <c r="BM97" s="1"/>
      <c r="BN97" s="1"/>
      <c r="BO97" s="1" t="s">
        <v>2310</v>
      </c>
      <c r="BP97" s="1" t="s">
        <v>2311</v>
      </c>
      <c r="BQ97" s="1" t="s">
        <v>2312</v>
      </c>
      <c r="BR97" s="1" t="s">
        <v>2313</v>
      </c>
      <c r="BS97" s="1">
        <v>25</v>
      </c>
      <c r="BT97" s="1"/>
      <c r="BU97" s="1" t="str">
        <f>HYPERLINK("https://nconnect.nicmar.ac.in/storage/profile/6a8c5078ca6cf.png","Download")</f>
        <v>0</v>
      </c>
      <c r="BV97" s="1" t="s">
        <v>118</v>
      </c>
      <c r="BW97" s="3"/>
      <c r="BX97" s="3"/>
    </row>
    <row r="98" spans="1:76">
      <c r="A98" s="1" t="s">
        <v>76</v>
      </c>
      <c r="B98" s="1" t="s">
        <v>77</v>
      </c>
      <c r="C98" s="1" t="s">
        <v>2314</v>
      </c>
      <c r="D98" s="1" t="s">
        <v>2315</v>
      </c>
      <c r="E98" s="1"/>
      <c r="F98" s="1" t="s">
        <v>2316</v>
      </c>
      <c r="G98" s="1" t="s">
        <v>2317</v>
      </c>
      <c r="H98" s="1" t="s">
        <v>2318</v>
      </c>
      <c r="I98" s="1" t="s">
        <v>2319</v>
      </c>
      <c r="J98" s="1">
        <v>8328292571</v>
      </c>
      <c r="K98" s="1" t="s">
        <v>85</v>
      </c>
      <c r="L98" s="1" t="s">
        <v>2320</v>
      </c>
      <c r="M98" s="1" t="s">
        <v>87</v>
      </c>
      <c r="N98" s="1" t="s">
        <v>2321</v>
      </c>
      <c r="O98" s="1" t="s">
        <v>2322</v>
      </c>
      <c r="P98" s="1" t="s">
        <v>162</v>
      </c>
      <c r="Q98" s="1">
        <v>88633731869</v>
      </c>
      <c r="R98" s="1" t="s">
        <v>2323</v>
      </c>
      <c r="S98" s="1">
        <v>8008627463</v>
      </c>
      <c r="T98" s="1" t="s">
        <v>2324</v>
      </c>
      <c r="U98" s="1" t="s">
        <v>2325</v>
      </c>
      <c r="V98" s="1">
        <v>8008420598</v>
      </c>
      <c r="W98" s="1" t="s">
        <v>2326</v>
      </c>
      <c r="X98" s="1" t="s">
        <v>2327</v>
      </c>
      <c r="Y98" s="1" t="s">
        <v>2328</v>
      </c>
      <c r="Z98" s="1" t="s">
        <v>134</v>
      </c>
      <c r="AA98" s="1" t="s">
        <v>2327</v>
      </c>
      <c r="AB98" s="1" t="s">
        <v>2328</v>
      </c>
      <c r="AC98" s="1" t="s">
        <v>134</v>
      </c>
      <c r="AD98" s="1" t="s">
        <v>98</v>
      </c>
      <c r="AE98" s="1" t="s">
        <v>98</v>
      </c>
      <c r="AF98" s="1" t="s">
        <v>2329</v>
      </c>
      <c r="AG98" s="1" t="s">
        <v>2330</v>
      </c>
      <c r="AH98" s="1" t="s">
        <v>530</v>
      </c>
      <c r="AI98" s="1" t="s">
        <v>262</v>
      </c>
      <c r="AJ98" s="1">
        <v>93</v>
      </c>
      <c r="AK98" s="1">
        <v>9.3</v>
      </c>
      <c r="AL98" s="1" t="s">
        <v>2331</v>
      </c>
      <c r="AM98" s="1" t="s">
        <v>2330</v>
      </c>
      <c r="AN98" s="1" t="s">
        <v>105</v>
      </c>
      <c r="AO98" s="1" t="s">
        <v>262</v>
      </c>
      <c r="AP98" s="1" t="s">
        <v>240</v>
      </c>
      <c r="AQ98" s="1">
        <v>91.3</v>
      </c>
      <c r="AR98" s="1"/>
      <c r="AS98" s="1"/>
      <c r="AT98" s="1"/>
      <c r="AU98" s="1"/>
      <c r="AV98" s="1"/>
      <c r="AW98" s="1"/>
      <c r="AX98" s="1"/>
      <c r="AY98" s="1" t="s">
        <v>2332</v>
      </c>
      <c r="AZ98" s="1" t="s">
        <v>2333</v>
      </c>
      <c r="BA98" s="1" t="s">
        <v>110</v>
      </c>
      <c r="BB98" s="1" t="s">
        <v>111</v>
      </c>
      <c r="BC98" s="1" t="s">
        <v>292</v>
      </c>
      <c r="BD98" s="1" t="s">
        <v>999</v>
      </c>
      <c r="BE98" s="1">
        <v>66.9</v>
      </c>
      <c r="BF98" s="1">
        <v>7.19</v>
      </c>
      <c r="BG98" s="1"/>
      <c r="BH98" s="1"/>
      <c r="BI98" s="1"/>
      <c r="BJ98" s="1"/>
      <c r="BK98" s="1"/>
      <c r="BL98" s="1"/>
      <c r="BM98" s="1"/>
      <c r="BN98" s="1"/>
      <c r="BO98" s="1" t="s">
        <v>2334</v>
      </c>
      <c r="BP98" s="1"/>
      <c r="BQ98" s="1"/>
      <c r="BR98" s="1"/>
      <c r="BS98" s="1"/>
      <c r="BT98" s="1"/>
      <c r="BU98" s="1" t="str">
        <f>HYPERLINK("https://nconnect.nicmar.ac.in/storage/profile/6a872bb82f489.png","Download")</f>
        <v>0</v>
      </c>
      <c r="BV98" s="1" t="s">
        <v>118</v>
      </c>
      <c r="BW98" s="3"/>
      <c r="BX98" s="3"/>
    </row>
    <row r="99" spans="1:76">
      <c r="A99" s="1" t="s">
        <v>76</v>
      </c>
      <c r="B99" s="1" t="s">
        <v>77</v>
      </c>
      <c r="C99" s="1" t="s">
        <v>2335</v>
      </c>
      <c r="D99" s="1" t="s">
        <v>2336</v>
      </c>
      <c r="E99" s="1"/>
      <c r="F99" s="1" t="s">
        <v>2337</v>
      </c>
      <c r="G99" s="1" t="s">
        <v>2338</v>
      </c>
      <c r="H99" s="1" t="s">
        <v>2339</v>
      </c>
      <c r="I99" s="1" t="s">
        <v>2340</v>
      </c>
      <c r="J99" s="1">
        <v>9966886614</v>
      </c>
      <c r="K99" s="1" t="s">
        <v>85</v>
      </c>
      <c r="L99" s="1" t="s">
        <v>2341</v>
      </c>
      <c r="M99" s="1" t="s">
        <v>87</v>
      </c>
      <c r="N99" s="1" t="s">
        <v>519</v>
      </c>
      <c r="O99" s="1" t="s">
        <v>2342</v>
      </c>
      <c r="P99" s="1" t="s">
        <v>90</v>
      </c>
      <c r="Q99" s="1">
        <v>589468107737</v>
      </c>
      <c r="R99" s="1" t="s">
        <v>2343</v>
      </c>
      <c r="S99" s="1">
        <v>6281163909</v>
      </c>
      <c r="T99" s="1" t="s">
        <v>92</v>
      </c>
      <c r="U99" s="1" t="s">
        <v>2344</v>
      </c>
      <c r="V99" s="1">
        <v>9494498701</v>
      </c>
      <c r="W99" s="1" t="s">
        <v>92</v>
      </c>
      <c r="X99" s="1" t="s">
        <v>2345</v>
      </c>
      <c r="Y99" s="1" t="s">
        <v>2346</v>
      </c>
      <c r="Z99" s="1" t="s">
        <v>134</v>
      </c>
      <c r="AA99" s="1" t="s">
        <v>2345</v>
      </c>
      <c r="AB99" s="1" t="s">
        <v>2346</v>
      </c>
      <c r="AC99" s="1" t="s">
        <v>134</v>
      </c>
      <c r="AD99" s="1" t="s">
        <v>98</v>
      </c>
      <c r="AE99" s="1" t="s">
        <v>98</v>
      </c>
      <c r="AF99" s="1" t="s">
        <v>2347</v>
      </c>
      <c r="AG99" s="1" t="s">
        <v>2348</v>
      </c>
      <c r="AH99" s="1" t="s">
        <v>262</v>
      </c>
      <c r="AI99" s="1" t="s">
        <v>395</v>
      </c>
      <c r="AJ99" s="1">
        <v>85.66</v>
      </c>
      <c r="AK99" s="1"/>
      <c r="AL99" s="1"/>
      <c r="AM99" s="1"/>
      <c r="AN99" s="1"/>
      <c r="AO99" s="1"/>
      <c r="AP99" s="1"/>
      <c r="AQ99" s="1"/>
      <c r="AR99" s="1"/>
      <c r="AS99" s="1" t="s">
        <v>111</v>
      </c>
      <c r="AT99" s="1" t="s">
        <v>2349</v>
      </c>
      <c r="AU99" s="1" t="s">
        <v>369</v>
      </c>
      <c r="AV99" s="1" t="s">
        <v>1070</v>
      </c>
      <c r="AW99" s="1">
        <v>74.45</v>
      </c>
      <c r="AX99" s="1"/>
      <c r="AY99" s="1" t="s">
        <v>2350</v>
      </c>
      <c r="AZ99" s="1" t="s">
        <v>2351</v>
      </c>
      <c r="BA99" s="1" t="s">
        <v>110</v>
      </c>
      <c r="BB99" s="1" t="s">
        <v>111</v>
      </c>
      <c r="BC99" s="1" t="s">
        <v>373</v>
      </c>
      <c r="BD99" s="1" t="s">
        <v>813</v>
      </c>
      <c r="BE99" s="1">
        <v>75.1</v>
      </c>
      <c r="BF99" s="1">
        <v>8.01</v>
      </c>
      <c r="BG99" s="1"/>
      <c r="BH99" s="1"/>
      <c r="BI99" s="1"/>
      <c r="BJ99" s="1"/>
      <c r="BK99" s="1"/>
      <c r="BL99" s="1"/>
      <c r="BM99" s="1"/>
      <c r="BN99" s="1"/>
      <c r="BO99" s="1" t="s">
        <v>2352</v>
      </c>
      <c r="BP99" s="1"/>
      <c r="BQ99" s="1"/>
      <c r="BR99" s="1" t="s">
        <v>2353</v>
      </c>
      <c r="BS99" s="1">
        <v>22</v>
      </c>
      <c r="BT99" s="1"/>
      <c r="BU99" s="1" t="str">
        <f>HYPERLINK("https://nconnect.nicmar.ac.in/storage/profile/6a8743f7b6c95.png","Download")</f>
        <v>0</v>
      </c>
      <c r="BV99" s="1" t="s">
        <v>118</v>
      </c>
      <c r="BW99" s="3"/>
      <c r="BX99" s="3"/>
    </row>
    <row r="100" spans="1:76">
      <c r="A100" s="1" t="s">
        <v>76</v>
      </c>
      <c r="B100" s="1" t="s">
        <v>77</v>
      </c>
      <c r="C100" s="1" t="s">
        <v>2354</v>
      </c>
      <c r="D100" s="1" t="s">
        <v>2355</v>
      </c>
      <c r="E100" s="1"/>
      <c r="F100" s="1" t="s">
        <v>2356</v>
      </c>
      <c r="G100" s="1" t="s">
        <v>2357</v>
      </c>
      <c r="H100" s="1" t="s">
        <v>2358</v>
      </c>
      <c r="I100" s="1" t="s">
        <v>2359</v>
      </c>
      <c r="J100" s="1">
        <v>6909630543</v>
      </c>
      <c r="K100" s="1" t="s">
        <v>196</v>
      </c>
      <c r="L100" s="1" t="s">
        <v>2360</v>
      </c>
      <c r="M100" s="1" t="s">
        <v>87</v>
      </c>
      <c r="N100" s="1" t="s">
        <v>2361</v>
      </c>
      <c r="O100" s="1" t="s">
        <v>2362</v>
      </c>
      <c r="P100" s="1" t="s">
        <v>669</v>
      </c>
      <c r="Q100" s="1">
        <v>714736908199</v>
      </c>
      <c r="R100" s="1" t="s">
        <v>2363</v>
      </c>
      <c r="S100" s="1">
        <v>9862847360</v>
      </c>
      <c r="T100" s="1" t="s">
        <v>2364</v>
      </c>
      <c r="U100" s="1" t="s">
        <v>2365</v>
      </c>
      <c r="V100" s="1">
        <v>8974961120</v>
      </c>
      <c r="W100" s="1" t="s">
        <v>2366</v>
      </c>
      <c r="X100" s="1" t="s">
        <v>2367</v>
      </c>
      <c r="Y100" s="1" t="s">
        <v>2368</v>
      </c>
      <c r="Z100" s="1" t="s">
        <v>2369</v>
      </c>
      <c r="AA100" s="1" t="s">
        <v>2367</v>
      </c>
      <c r="AB100" s="1" t="s">
        <v>2368</v>
      </c>
      <c r="AC100" s="1" t="s">
        <v>2369</v>
      </c>
      <c r="AD100" s="1" t="s">
        <v>98</v>
      </c>
      <c r="AE100" s="1" t="s">
        <v>98</v>
      </c>
      <c r="AF100" s="1" t="s">
        <v>2370</v>
      </c>
      <c r="AG100" s="1" t="s">
        <v>2371</v>
      </c>
      <c r="AH100" s="1" t="s">
        <v>171</v>
      </c>
      <c r="AI100" s="1" t="s">
        <v>289</v>
      </c>
      <c r="AJ100" s="1">
        <v>88.4</v>
      </c>
      <c r="AK100" s="1"/>
      <c r="AL100" s="1" t="s">
        <v>2370</v>
      </c>
      <c r="AM100" s="1" t="s">
        <v>2371</v>
      </c>
      <c r="AN100" s="1" t="s">
        <v>105</v>
      </c>
      <c r="AO100" s="1" t="s">
        <v>532</v>
      </c>
      <c r="AP100" s="1" t="s">
        <v>789</v>
      </c>
      <c r="AQ100" s="1">
        <v>74.2</v>
      </c>
      <c r="AR100" s="1"/>
      <c r="AS100" s="1"/>
      <c r="AT100" s="1"/>
      <c r="AU100" s="1"/>
      <c r="AV100" s="1"/>
      <c r="AW100" s="1"/>
      <c r="AX100" s="1"/>
      <c r="AY100" s="1" t="s">
        <v>2372</v>
      </c>
      <c r="AZ100" s="1" t="s">
        <v>2373</v>
      </c>
      <c r="BA100" s="1" t="s">
        <v>110</v>
      </c>
      <c r="BB100" s="1" t="s">
        <v>111</v>
      </c>
      <c r="BC100" s="1" t="s">
        <v>318</v>
      </c>
      <c r="BD100" s="1" t="s">
        <v>792</v>
      </c>
      <c r="BE100" s="1">
        <v>79.5</v>
      </c>
      <c r="BF100" s="1">
        <v>7.95</v>
      </c>
      <c r="BG100" s="1"/>
      <c r="BH100" s="1"/>
      <c r="BI100" s="1"/>
      <c r="BJ100" s="1"/>
      <c r="BK100" s="1"/>
      <c r="BL100" s="1"/>
      <c r="BM100" s="1"/>
      <c r="BN100" s="1"/>
      <c r="BO100" s="1" t="s">
        <v>2374</v>
      </c>
      <c r="BP100" s="1"/>
      <c r="BQ100" s="1"/>
      <c r="BR100" s="1"/>
      <c r="BS100" s="1"/>
      <c r="BT100" s="1"/>
      <c r="BU100" s="1" t="str">
        <f>HYPERLINK("https://nconnect.nicmar.ac.in/storage/profile/6a8746a074fbc.png","Download")</f>
        <v>0</v>
      </c>
      <c r="BV100" s="1" t="s">
        <v>118</v>
      </c>
      <c r="BW100" s="3"/>
      <c r="BX100" s="3"/>
    </row>
    <row r="101" spans="1:76">
      <c r="A101" s="1" t="s">
        <v>76</v>
      </c>
      <c r="B101" s="1" t="s">
        <v>77</v>
      </c>
      <c r="C101" s="1" t="s">
        <v>2375</v>
      </c>
      <c r="D101" s="1" t="s">
        <v>2376</v>
      </c>
      <c r="E101" s="1" t="s">
        <v>2377</v>
      </c>
      <c r="F101" s="1" t="s">
        <v>2378</v>
      </c>
      <c r="G101" s="1" t="s">
        <v>2379</v>
      </c>
      <c r="H101" s="1" t="s">
        <v>2380</v>
      </c>
      <c r="I101" s="1" t="s">
        <v>2381</v>
      </c>
      <c r="J101" s="1">
        <v>8055266630</v>
      </c>
      <c r="K101" s="1" t="s">
        <v>85</v>
      </c>
      <c r="L101" s="1" t="s">
        <v>2382</v>
      </c>
      <c r="M101" s="1" t="s">
        <v>87</v>
      </c>
      <c r="N101" s="1" t="s">
        <v>2129</v>
      </c>
      <c r="O101" s="1" t="s">
        <v>2383</v>
      </c>
      <c r="P101" s="1" t="s">
        <v>90</v>
      </c>
      <c r="Q101" s="1">
        <v>730421538560</v>
      </c>
      <c r="R101" s="1" t="s">
        <v>2384</v>
      </c>
      <c r="S101" s="1">
        <v>9673368148</v>
      </c>
      <c r="T101" s="1" t="s">
        <v>2385</v>
      </c>
      <c r="U101" s="1" t="s">
        <v>2386</v>
      </c>
      <c r="V101" s="1">
        <v>9673368189</v>
      </c>
      <c r="W101" s="1" t="s">
        <v>131</v>
      </c>
      <c r="X101" s="1" t="s">
        <v>2387</v>
      </c>
      <c r="Y101" s="1" t="s">
        <v>1268</v>
      </c>
      <c r="Z101" s="1" t="s">
        <v>97</v>
      </c>
      <c r="AA101" s="1" t="s">
        <v>2387</v>
      </c>
      <c r="AB101" s="1" t="s">
        <v>1268</v>
      </c>
      <c r="AC101" s="1" t="s">
        <v>97</v>
      </c>
      <c r="AD101" s="1" t="s">
        <v>98</v>
      </c>
      <c r="AE101" s="1" t="s">
        <v>98</v>
      </c>
      <c r="AF101" s="1" t="s">
        <v>2388</v>
      </c>
      <c r="AG101" s="1" t="s">
        <v>2389</v>
      </c>
      <c r="AH101" s="1" t="s">
        <v>208</v>
      </c>
      <c r="AI101" s="1" t="s">
        <v>529</v>
      </c>
      <c r="AJ101" s="1">
        <v>79.4</v>
      </c>
      <c r="AK101" s="1"/>
      <c r="AL101" s="1" t="s">
        <v>2388</v>
      </c>
      <c r="AM101" s="1" t="s">
        <v>2389</v>
      </c>
      <c r="AN101" s="1" t="s">
        <v>105</v>
      </c>
      <c r="AO101" s="1" t="s">
        <v>141</v>
      </c>
      <c r="AP101" s="1" t="s">
        <v>1201</v>
      </c>
      <c r="AQ101" s="1">
        <v>71.23</v>
      </c>
      <c r="AR101" s="1"/>
      <c r="AS101" s="1"/>
      <c r="AT101" s="1"/>
      <c r="AU101" s="1"/>
      <c r="AV101" s="1"/>
      <c r="AW101" s="1"/>
      <c r="AX101" s="1"/>
      <c r="AY101" s="1" t="s">
        <v>2390</v>
      </c>
      <c r="AZ101" s="1" t="s">
        <v>2391</v>
      </c>
      <c r="BA101" s="1" t="s">
        <v>110</v>
      </c>
      <c r="BB101" s="1" t="s">
        <v>111</v>
      </c>
      <c r="BC101" s="1" t="s">
        <v>425</v>
      </c>
      <c r="BD101" s="1" t="s">
        <v>370</v>
      </c>
      <c r="BE101" s="1">
        <v>83.7</v>
      </c>
      <c r="BF101" s="1">
        <v>8.37</v>
      </c>
      <c r="BG101" s="1"/>
      <c r="BH101" s="1"/>
      <c r="BI101" s="1"/>
      <c r="BJ101" s="1"/>
      <c r="BK101" s="1"/>
      <c r="BL101" s="1"/>
      <c r="BM101" s="1"/>
      <c r="BN101" s="1"/>
      <c r="BO101" s="1" t="s">
        <v>2392</v>
      </c>
      <c r="BP101" s="1" t="s">
        <v>2393</v>
      </c>
      <c r="BQ101" s="1" t="s">
        <v>2076</v>
      </c>
      <c r="BR101" s="1"/>
      <c r="BS101" s="1"/>
      <c r="BT101" s="1" t="s">
        <v>2394</v>
      </c>
      <c r="BU101" s="1" t="str">
        <f>HYPERLINK("https://nconnect.nicmar.ac.in/storage/profile/6a88177318b69.png","Download")</f>
        <v>0</v>
      </c>
      <c r="BV101" s="1" t="s">
        <v>118</v>
      </c>
      <c r="BW101" s="3"/>
      <c r="BX101" s="3"/>
    </row>
    <row r="102" spans="1:76">
      <c r="A102" s="1" t="s">
        <v>76</v>
      </c>
      <c r="B102" s="1" t="s">
        <v>77</v>
      </c>
      <c r="C102" s="1" t="s">
        <v>2395</v>
      </c>
      <c r="D102" s="1" t="s">
        <v>2396</v>
      </c>
      <c r="E102" s="1"/>
      <c r="F102" s="1" t="s">
        <v>2397</v>
      </c>
      <c r="G102" s="1" t="s">
        <v>2398</v>
      </c>
      <c r="H102" s="1" t="s">
        <v>2399</v>
      </c>
      <c r="I102" s="1" t="s">
        <v>2400</v>
      </c>
      <c r="J102" s="1">
        <v>9121904563</v>
      </c>
      <c r="K102" s="1" t="s">
        <v>85</v>
      </c>
      <c r="L102" s="1" t="s">
        <v>2401</v>
      </c>
      <c r="M102" s="1" t="s">
        <v>87</v>
      </c>
      <c r="N102" s="1" t="s">
        <v>519</v>
      </c>
      <c r="O102" s="1" t="s">
        <v>2402</v>
      </c>
      <c r="P102" s="1" t="s">
        <v>90</v>
      </c>
      <c r="Q102" s="1">
        <v>456523153126</v>
      </c>
      <c r="R102" s="1" t="s">
        <v>2403</v>
      </c>
      <c r="S102" s="1">
        <v>7095018770</v>
      </c>
      <c r="T102" s="1" t="s">
        <v>2404</v>
      </c>
      <c r="U102" s="1" t="s">
        <v>2405</v>
      </c>
      <c r="V102" s="1">
        <v>7981108074</v>
      </c>
      <c r="W102" s="1" t="s">
        <v>2406</v>
      </c>
      <c r="X102" s="1" t="s">
        <v>2407</v>
      </c>
      <c r="Y102" s="1" t="s">
        <v>2408</v>
      </c>
      <c r="Z102" s="1" t="s">
        <v>134</v>
      </c>
      <c r="AA102" s="1" t="s">
        <v>2407</v>
      </c>
      <c r="AB102" s="1" t="s">
        <v>2408</v>
      </c>
      <c r="AC102" s="1" t="s">
        <v>134</v>
      </c>
      <c r="AD102" s="1" t="s">
        <v>98</v>
      </c>
      <c r="AE102" s="1" t="s">
        <v>98</v>
      </c>
      <c r="AF102" s="1" t="s">
        <v>2409</v>
      </c>
      <c r="AG102" s="1" t="s">
        <v>2410</v>
      </c>
      <c r="AH102" s="1" t="s">
        <v>529</v>
      </c>
      <c r="AI102" s="1" t="s">
        <v>530</v>
      </c>
      <c r="AJ102" s="1">
        <v>92.0</v>
      </c>
      <c r="AK102" s="1">
        <v>9.2</v>
      </c>
      <c r="AL102" s="1" t="s">
        <v>2411</v>
      </c>
      <c r="AM102" s="1" t="s">
        <v>2412</v>
      </c>
      <c r="AN102" s="1" t="s">
        <v>105</v>
      </c>
      <c r="AO102" s="1" t="s">
        <v>138</v>
      </c>
      <c r="AP102" s="1" t="s">
        <v>395</v>
      </c>
      <c r="AQ102" s="1">
        <v>84.6</v>
      </c>
      <c r="AR102" s="1">
        <v>8.88</v>
      </c>
      <c r="AS102" s="1"/>
      <c r="AT102" s="1"/>
      <c r="AU102" s="1"/>
      <c r="AV102" s="1"/>
      <c r="AW102" s="1"/>
      <c r="AX102" s="1"/>
      <c r="AY102" s="1" t="s">
        <v>2413</v>
      </c>
      <c r="AZ102" s="1" t="s">
        <v>2414</v>
      </c>
      <c r="BA102" s="1" t="s">
        <v>110</v>
      </c>
      <c r="BB102" s="1" t="s">
        <v>111</v>
      </c>
      <c r="BC102" s="1" t="s">
        <v>314</v>
      </c>
      <c r="BD102" s="1" t="s">
        <v>536</v>
      </c>
      <c r="BE102" s="1">
        <v>66.88</v>
      </c>
      <c r="BF102" s="1">
        <v>7.04</v>
      </c>
      <c r="BG102" s="1"/>
      <c r="BH102" s="1"/>
      <c r="BI102" s="1"/>
      <c r="BJ102" s="1"/>
      <c r="BK102" s="1"/>
      <c r="BL102" s="1"/>
      <c r="BM102" s="1"/>
      <c r="BN102" s="1"/>
      <c r="BO102" s="1" t="s">
        <v>2415</v>
      </c>
      <c r="BP102" s="1" t="s">
        <v>2416</v>
      </c>
      <c r="BQ102" s="1" t="s">
        <v>1180</v>
      </c>
      <c r="BR102" s="1" t="s">
        <v>2417</v>
      </c>
      <c r="BS102" s="1">
        <v>11</v>
      </c>
      <c r="BT102" s="1"/>
      <c r="BU102" s="1" t="str">
        <f>HYPERLINK("https://nconnect.nicmar.ac.in/storage/profile/6a872f73be3ff.png","Download")</f>
        <v>0</v>
      </c>
      <c r="BV102" s="1" t="s">
        <v>118</v>
      </c>
      <c r="BW102" s="3"/>
      <c r="BX102" s="3"/>
    </row>
    <row r="103" spans="1:76">
      <c r="A103" s="1" t="s">
        <v>76</v>
      </c>
      <c r="B103" s="1" t="s">
        <v>77</v>
      </c>
      <c r="C103" s="1" t="s">
        <v>2418</v>
      </c>
      <c r="D103" s="1" t="s">
        <v>2419</v>
      </c>
      <c r="E103" s="1" t="s">
        <v>2420</v>
      </c>
      <c r="F103" s="1" t="s">
        <v>2421</v>
      </c>
      <c r="G103" s="1" t="s">
        <v>2422</v>
      </c>
      <c r="H103" s="1" t="s">
        <v>2423</v>
      </c>
      <c r="I103" s="1" t="s">
        <v>2424</v>
      </c>
      <c r="J103" s="1">
        <v>8080859036</v>
      </c>
      <c r="K103" s="1" t="s">
        <v>196</v>
      </c>
      <c r="L103" s="1" t="s">
        <v>2425</v>
      </c>
      <c r="M103" s="1" t="s">
        <v>87</v>
      </c>
      <c r="N103" s="1" t="s">
        <v>278</v>
      </c>
      <c r="O103" s="1" t="s">
        <v>2426</v>
      </c>
      <c r="P103" s="1" t="s">
        <v>90</v>
      </c>
      <c r="Q103" s="1">
        <v>915798203584</v>
      </c>
      <c r="R103" s="1" t="s">
        <v>2420</v>
      </c>
      <c r="S103" s="1">
        <v>9356775645</v>
      </c>
      <c r="T103" s="1" t="s">
        <v>2427</v>
      </c>
      <c r="U103" s="1" t="s">
        <v>2428</v>
      </c>
      <c r="V103" s="1">
        <v>8999462075</v>
      </c>
      <c r="W103" s="1" t="s">
        <v>165</v>
      </c>
      <c r="X103" s="1" t="s">
        <v>2429</v>
      </c>
      <c r="Y103" s="1" t="s">
        <v>1268</v>
      </c>
      <c r="Z103" s="1" t="s">
        <v>97</v>
      </c>
      <c r="AA103" s="1" t="s">
        <v>2429</v>
      </c>
      <c r="AB103" s="1" t="s">
        <v>1268</v>
      </c>
      <c r="AC103" s="1" t="s">
        <v>97</v>
      </c>
      <c r="AD103" s="1" t="s">
        <v>98</v>
      </c>
      <c r="AE103" s="1" t="s">
        <v>98</v>
      </c>
      <c r="AF103" s="1" t="s">
        <v>2430</v>
      </c>
      <c r="AG103" s="1" t="s">
        <v>2431</v>
      </c>
      <c r="AH103" s="1" t="s">
        <v>141</v>
      </c>
      <c r="AI103" s="1" t="s">
        <v>102</v>
      </c>
      <c r="AJ103" s="1">
        <v>65.2</v>
      </c>
      <c r="AK103" s="1" t="s">
        <v>2432</v>
      </c>
      <c r="AL103" s="1" t="s">
        <v>2433</v>
      </c>
      <c r="AM103" s="1" t="s">
        <v>2434</v>
      </c>
      <c r="AN103" s="1" t="s">
        <v>105</v>
      </c>
      <c r="AO103" s="1" t="s">
        <v>289</v>
      </c>
      <c r="AP103" s="1" t="s">
        <v>341</v>
      </c>
      <c r="AQ103" s="1">
        <v>82</v>
      </c>
      <c r="AR103" s="1">
        <v>8.63</v>
      </c>
      <c r="AS103" s="1"/>
      <c r="AT103" s="1"/>
      <c r="AU103" s="1"/>
      <c r="AV103" s="1"/>
      <c r="AW103" s="1"/>
      <c r="AX103" s="1"/>
      <c r="AY103" s="1" t="s">
        <v>2435</v>
      </c>
      <c r="AZ103" s="1" t="s">
        <v>2436</v>
      </c>
      <c r="BA103" s="1" t="s">
        <v>110</v>
      </c>
      <c r="BB103" s="1" t="s">
        <v>111</v>
      </c>
      <c r="BC103" s="1" t="s">
        <v>341</v>
      </c>
      <c r="BD103" s="1" t="s">
        <v>999</v>
      </c>
      <c r="BE103" s="1">
        <v>69.1</v>
      </c>
      <c r="BF103" s="1">
        <v>6.91</v>
      </c>
      <c r="BG103" s="1"/>
      <c r="BH103" s="1"/>
      <c r="BI103" s="1"/>
      <c r="BJ103" s="1"/>
      <c r="BK103" s="1"/>
      <c r="BL103" s="1"/>
      <c r="BM103" s="1"/>
      <c r="BN103" s="1"/>
      <c r="BO103" s="1" t="s">
        <v>2437</v>
      </c>
      <c r="BP103" s="1"/>
      <c r="BQ103" s="1"/>
      <c r="BR103" s="1" t="s">
        <v>2438</v>
      </c>
      <c r="BS103" s="1">
        <v>1</v>
      </c>
      <c r="BT103" s="1"/>
      <c r="BU103" s="1" t="str">
        <f>HYPERLINK("https://nconnect.nicmar.ac.in/storage/profile/6aa98b22f1c5f.png","Download")</f>
        <v>0</v>
      </c>
      <c r="BV103" s="1" t="s">
        <v>118</v>
      </c>
      <c r="BW103" s="3"/>
      <c r="BX103" s="3"/>
    </row>
    <row r="104" spans="1:76">
      <c r="A104" s="1" t="s">
        <v>76</v>
      </c>
      <c r="B104" s="1" t="s">
        <v>77</v>
      </c>
      <c r="C104" s="1" t="s">
        <v>2439</v>
      </c>
      <c r="D104" s="1" t="s">
        <v>2080</v>
      </c>
      <c r="E104" s="1" t="s">
        <v>1514</v>
      </c>
      <c r="F104" s="1" t="s">
        <v>2440</v>
      </c>
      <c r="G104" s="1" t="s">
        <v>2441</v>
      </c>
      <c r="H104" s="1" t="s">
        <v>2442</v>
      </c>
      <c r="I104" s="1" t="s">
        <v>2443</v>
      </c>
      <c r="J104" s="1">
        <v>9075759936</v>
      </c>
      <c r="K104" s="1" t="s">
        <v>85</v>
      </c>
      <c r="L104" s="1" t="s">
        <v>2444</v>
      </c>
      <c r="M104" s="1" t="s">
        <v>87</v>
      </c>
      <c r="N104" s="1" t="s">
        <v>412</v>
      </c>
      <c r="O104" s="1" t="s">
        <v>2445</v>
      </c>
      <c r="P104" s="1" t="s">
        <v>90</v>
      </c>
      <c r="Q104" s="1">
        <v>636926059775</v>
      </c>
      <c r="R104" s="1" t="s">
        <v>2446</v>
      </c>
      <c r="S104" s="1">
        <v>9673624695</v>
      </c>
      <c r="T104" s="1" t="s">
        <v>92</v>
      </c>
      <c r="U104" s="1" t="s">
        <v>2447</v>
      </c>
      <c r="V104" s="1">
        <v>9423447750</v>
      </c>
      <c r="W104" s="1" t="s">
        <v>283</v>
      </c>
      <c r="X104" s="1" t="s">
        <v>2448</v>
      </c>
      <c r="Y104" s="1" t="s">
        <v>1381</v>
      </c>
      <c r="Z104" s="1" t="s">
        <v>97</v>
      </c>
      <c r="AA104" s="1" t="s">
        <v>2448</v>
      </c>
      <c r="AB104" s="1" t="s">
        <v>1381</v>
      </c>
      <c r="AC104" s="1" t="s">
        <v>97</v>
      </c>
      <c r="AD104" s="1" t="s">
        <v>98</v>
      </c>
      <c r="AE104" s="1" t="s">
        <v>98</v>
      </c>
      <c r="AF104" s="1" t="s">
        <v>2449</v>
      </c>
      <c r="AG104" s="1" t="s">
        <v>366</v>
      </c>
      <c r="AH104" s="1" t="s">
        <v>476</v>
      </c>
      <c r="AI104" s="1" t="s">
        <v>477</v>
      </c>
      <c r="AJ104" s="1">
        <v>94.6</v>
      </c>
      <c r="AK104" s="1"/>
      <c r="AL104" s="1"/>
      <c r="AM104" s="1"/>
      <c r="AN104" s="1"/>
      <c r="AO104" s="1"/>
      <c r="AP104" s="1"/>
      <c r="AQ104" s="1"/>
      <c r="AR104" s="1"/>
      <c r="AS104" s="1" t="s">
        <v>2450</v>
      </c>
      <c r="AT104" s="1" t="s">
        <v>2451</v>
      </c>
      <c r="AU104" s="1" t="s">
        <v>1551</v>
      </c>
      <c r="AV104" s="1" t="s">
        <v>141</v>
      </c>
      <c r="AW104" s="1">
        <v>83.94</v>
      </c>
      <c r="AX104" s="1"/>
      <c r="AY104" s="1" t="s">
        <v>507</v>
      </c>
      <c r="AZ104" s="1" t="s">
        <v>2452</v>
      </c>
      <c r="BA104" s="1" t="s">
        <v>178</v>
      </c>
      <c r="BB104" s="1" t="s">
        <v>111</v>
      </c>
      <c r="BC104" s="1" t="s">
        <v>859</v>
      </c>
      <c r="BD104" s="1" t="s">
        <v>535</v>
      </c>
      <c r="BE104" s="1">
        <v>90.06</v>
      </c>
      <c r="BF104" s="1"/>
      <c r="BG104" s="1"/>
      <c r="BH104" s="1"/>
      <c r="BI104" s="1"/>
      <c r="BJ104" s="1"/>
      <c r="BK104" s="1"/>
      <c r="BL104" s="1"/>
      <c r="BM104" s="1"/>
      <c r="BN104" s="1"/>
      <c r="BO104" s="1" t="s">
        <v>2453</v>
      </c>
      <c r="BP104" s="1" t="s">
        <v>2454</v>
      </c>
      <c r="BQ104" s="1" t="s">
        <v>2455</v>
      </c>
      <c r="BR104" s="1" t="s">
        <v>2456</v>
      </c>
      <c r="BS104" s="1">
        <v>5</v>
      </c>
      <c r="BT104" s="1"/>
      <c r="BU104" s="1" t="str">
        <f>HYPERLINK("https://nconnect.nicmar.ac.in/storage/profile/6a86ea4f18f93.png","Download")</f>
        <v>0</v>
      </c>
      <c r="BV104" s="1" t="s">
        <v>118</v>
      </c>
      <c r="BW104" s="3"/>
      <c r="BX104" s="3"/>
    </row>
    <row r="105" spans="1:76">
      <c r="A105" s="1" t="s">
        <v>76</v>
      </c>
      <c r="B105" s="1" t="s">
        <v>77</v>
      </c>
      <c r="C105" s="1" t="s">
        <v>2457</v>
      </c>
      <c r="D105" s="1" t="s">
        <v>2458</v>
      </c>
      <c r="E105" s="1"/>
      <c r="F105" s="1" t="s">
        <v>2459</v>
      </c>
      <c r="G105" s="1" t="s">
        <v>2460</v>
      </c>
      <c r="H105" s="1" t="s">
        <v>2461</v>
      </c>
      <c r="I105" s="1" t="s">
        <v>2462</v>
      </c>
      <c r="J105" s="1">
        <v>9247906999</v>
      </c>
      <c r="K105" s="1" t="s">
        <v>85</v>
      </c>
      <c r="L105" s="1" t="s">
        <v>2463</v>
      </c>
      <c r="M105" s="1" t="s">
        <v>87</v>
      </c>
      <c r="N105" s="1" t="s">
        <v>2464</v>
      </c>
      <c r="O105" s="1" t="s">
        <v>2465</v>
      </c>
      <c r="P105" s="1" t="s">
        <v>669</v>
      </c>
      <c r="Q105" s="1">
        <v>221503765908</v>
      </c>
      <c r="R105" s="1" t="s">
        <v>2466</v>
      </c>
      <c r="S105" s="1">
        <v>9248834444</v>
      </c>
      <c r="T105" s="1" t="s">
        <v>2467</v>
      </c>
      <c r="U105" s="1" t="s">
        <v>2468</v>
      </c>
      <c r="V105" s="1">
        <v>9542167066</v>
      </c>
      <c r="W105" s="1" t="s">
        <v>2469</v>
      </c>
      <c r="X105" s="1" t="s">
        <v>2470</v>
      </c>
      <c r="Y105" s="1" t="s">
        <v>2471</v>
      </c>
      <c r="Z105" s="1" t="s">
        <v>134</v>
      </c>
      <c r="AA105" s="1" t="s">
        <v>2470</v>
      </c>
      <c r="AB105" s="1" t="s">
        <v>2471</v>
      </c>
      <c r="AC105" s="1" t="s">
        <v>134</v>
      </c>
      <c r="AD105" s="1" t="s">
        <v>98</v>
      </c>
      <c r="AE105" s="1" t="s">
        <v>98</v>
      </c>
      <c r="AF105" s="1" t="s">
        <v>2472</v>
      </c>
      <c r="AG105" s="1" t="s">
        <v>2473</v>
      </c>
      <c r="AH105" s="1" t="s">
        <v>137</v>
      </c>
      <c r="AI105" s="1" t="s">
        <v>530</v>
      </c>
      <c r="AJ105" s="1">
        <v>97</v>
      </c>
      <c r="AK105" s="1">
        <v>9.7</v>
      </c>
      <c r="AL105" s="1" t="s">
        <v>2474</v>
      </c>
      <c r="AM105" s="1" t="s">
        <v>2475</v>
      </c>
      <c r="AN105" s="1" t="s">
        <v>105</v>
      </c>
      <c r="AO105" s="1" t="s">
        <v>141</v>
      </c>
      <c r="AP105" s="1" t="s">
        <v>314</v>
      </c>
      <c r="AQ105" s="1">
        <v>89</v>
      </c>
      <c r="AR105" s="1">
        <v>9.29</v>
      </c>
      <c r="AS105" s="1"/>
      <c r="AT105" s="1"/>
      <c r="AU105" s="1"/>
      <c r="AV105" s="1"/>
      <c r="AW105" s="1"/>
      <c r="AX105" s="1"/>
      <c r="AY105" s="1" t="s">
        <v>2476</v>
      </c>
      <c r="AZ105" s="1" t="s">
        <v>2477</v>
      </c>
      <c r="BA105" s="1" t="s">
        <v>110</v>
      </c>
      <c r="BB105" s="1" t="s">
        <v>111</v>
      </c>
      <c r="BC105" s="1" t="s">
        <v>145</v>
      </c>
      <c r="BD105" s="1" t="s">
        <v>536</v>
      </c>
      <c r="BE105" s="1">
        <v>73.4</v>
      </c>
      <c r="BF105" s="1">
        <v>8.09</v>
      </c>
      <c r="BG105" s="1"/>
      <c r="BH105" s="1"/>
      <c r="BI105" s="1"/>
      <c r="BJ105" s="1"/>
      <c r="BK105" s="1"/>
      <c r="BL105" s="1"/>
      <c r="BM105" s="1"/>
      <c r="BN105" s="1"/>
      <c r="BO105" s="1" t="s">
        <v>2478</v>
      </c>
      <c r="BP105" s="1" t="s">
        <v>2479</v>
      </c>
      <c r="BQ105" s="1" t="s">
        <v>510</v>
      </c>
      <c r="BR105" s="1" t="s">
        <v>2480</v>
      </c>
      <c r="BS105" s="1">
        <v>16</v>
      </c>
      <c r="BT105" s="1" t="s">
        <v>2481</v>
      </c>
      <c r="BU105" s="1" t="str">
        <f>HYPERLINK("https://nconnect.nicmar.ac.in/storage/profile/6a8747451a584.png","Download")</f>
        <v>0</v>
      </c>
      <c r="BV105" s="1" t="s">
        <v>118</v>
      </c>
      <c r="BW105" s="3"/>
      <c r="BX105" s="3"/>
    </row>
    <row r="106" spans="1:76">
      <c r="A106" s="1" t="s">
        <v>76</v>
      </c>
      <c r="B106" s="1" t="s">
        <v>77</v>
      </c>
      <c r="C106" s="1" t="s">
        <v>2482</v>
      </c>
      <c r="D106" s="1" t="s">
        <v>2483</v>
      </c>
      <c r="E106" s="1"/>
      <c r="F106" s="1" t="s">
        <v>2484</v>
      </c>
      <c r="G106" s="1" t="s">
        <v>2485</v>
      </c>
      <c r="H106" s="1" t="s">
        <v>2486</v>
      </c>
      <c r="I106" s="1" t="s">
        <v>2487</v>
      </c>
      <c r="J106" s="1">
        <v>9891013687</v>
      </c>
      <c r="K106" s="1" t="s">
        <v>196</v>
      </c>
      <c r="L106" s="1" t="s">
        <v>2488</v>
      </c>
      <c r="M106" s="1" t="s">
        <v>87</v>
      </c>
      <c r="N106" s="1" t="s">
        <v>2489</v>
      </c>
      <c r="O106" s="1" t="s">
        <v>2490</v>
      </c>
      <c r="P106" s="1" t="s">
        <v>90</v>
      </c>
      <c r="Q106" s="1">
        <v>356406264888</v>
      </c>
      <c r="R106" s="1" t="s">
        <v>2491</v>
      </c>
      <c r="S106" s="1">
        <v>9212708574</v>
      </c>
      <c r="T106" s="1" t="s">
        <v>1168</v>
      </c>
      <c r="U106" s="1" t="s">
        <v>2492</v>
      </c>
      <c r="V106" s="1">
        <v>9213938515</v>
      </c>
      <c r="W106" s="1" t="s">
        <v>2493</v>
      </c>
      <c r="X106" s="1" t="s">
        <v>2494</v>
      </c>
      <c r="Y106" s="1" t="s">
        <v>2495</v>
      </c>
      <c r="Z106" s="1" t="s">
        <v>697</v>
      </c>
      <c r="AA106" s="1" t="s">
        <v>2494</v>
      </c>
      <c r="AB106" s="1" t="s">
        <v>2495</v>
      </c>
      <c r="AC106" s="1" t="s">
        <v>697</v>
      </c>
      <c r="AD106" s="1" t="s">
        <v>98</v>
      </c>
      <c r="AE106" s="1" t="s">
        <v>98</v>
      </c>
      <c r="AF106" s="1" t="s">
        <v>2496</v>
      </c>
      <c r="AG106" s="1" t="s">
        <v>2497</v>
      </c>
      <c r="AH106" s="1" t="s">
        <v>138</v>
      </c>
      <c r="AI106" s="1" t="s">
        <v>171</v>
      </c>
      <c r="AJ106" s="1">
        <v>92.8</v>
      </c>
      <c r="AK106" s="1"/>
      <c r="AL106" s="1" t="s">
        <v>2496</v>
      </c>
      <c r="AM106" s="1" t="s">
        <v>2497</v>
      </c>
      <c r="AN106" s="1" t="s">
        <v>105</v>
      </c>
      <c r="AO106" s="1" t="s">
        <v>314</v>
      </c>
      <c r="AP106" s="1" t="s">
        <v>532</v>
      </c>
      <c r="AQ106" s="1">
        <v>92</v>
      </c>
      <c r="AR106" s="1"/>
      <c r="AS106" s="1"/>
      <c r="AT106" s="1"/>
      <c r="AU106" s="1"/>
      <c r="AV106" s="1"/>
      <c r="AW106" s="1"/>
      <c r="AX106" s="1"/>
      <c r="AY106" s="1" t="s">
        <v>1175</v>
      </c>
      <c r="AZ106" s="1" t="s">
        <v>2498</v>
      </c>
      <c r="BA106" s="1" t="s">
        <v>266</v>
      </c>
      <c r="BB106" s="1" t="s">
        <v>267</v>
      </c>
      <c r="BC106" s="1" t="s">
        <v>292</v>
      </c>
      <c r="BD106" s="1" t="s">
        <v>319</v>
      </c>
      <c r="BE106" s="1">
        <v>90.3</v>
      </c>
      <c r="BF106" s="1"/>
      <c r="BG106" s="1"/>
      <c r="BH106" s="1"/>
      <c r="BI106" s="1"/>
      <c r="BJ106" s="1"/>
      <c r="BK106" s="1"/>
      <c r="BL106" s="1"/>
      <c r="BM106" s="1"/>
      <c r="BN106" s="1"/>
      <c r="BO106" s="1" t="s">
        <v>2499</v>
      </c>
      <c r="BP106" s="1"/>
      <c r="BQ106" s="1"/>
      <c r="BR106" s="1" t="s">
        <v>2500</v>
      </c>
      <c r="BS106" s="1">
        <v>16</v>
      </c>
      <c r="BT106" s="1" t="s">
        <v>2501</v>
      </c>
      <c r="BU106" s="1" t="str">
        <f>HYPERLINK("https://nconnect.nicmar.ac.in/storage/profile/6a87457f8f0bc.png","Download")</f>
        <v>0</v>
      </c>
      <c r="BV106" s="1" t="s">
        <v>118</v>
      </c>
      <c r="BW106" s="3"/>
      <c r="BX106" s="3"/>
    </row>
    <row r="107" spans="1:76">
      <c r="A107" s="1" t="s">
        <v>76</v>
      </c>
      <c r="B107" s="1" t="s">
        <v>77</v>
      </c>
      <c r="C107" s="1" t="s">
        <v>2502</v>
      </c>
      <c r="D107" s="1" t="s">
        <v>2503</v>
      </c>
      <c r="E107" s="1"/>
      <c r="F107" s="1" t="s">
        <v>1098</v>
      </c>
      <c r="G107" s="1" t="s">
        <v>2504</v>
      </c>
      <c r="H107" s="1" t="s">
        <v>2505</v>
      </c>
      <c r="I107" s="1" t="s">
        <v>2506</v>
      </c>
      <c r="J107" s="1">
        <v>9560085984</v>
      </c>
      <c r="K107" s="1" t="s">
        <v>85</v>
      </c>
      <c r="L107" s="1" t="s">
        <v>2507</v>
      </c>
      <c r="M107" s="1" t="s">
        <v>87</v>
      </c>
      <c r="N107" s="1" t="s">
        <v>2508</v>
      </c>
      <c r="O107" s="1" t="s">
        <v>2509</v>
      </c>
      <c r="P107" s="1" t="s">
        <v>90</v>
      </c>
      <c r="Q107" s="1">
        <v>392016149423</v>
      </c>
      <c r="R107" s="1" t="s">
        <v>2510</v>
      </c>
      <c r="S107" s="1">
        <v>9953395984</v>
      </c>
      <c r="T107" s="1" t="s">
        <v>2511</v>
      </c>
      <c r="U107" s="1" t="s">
        <v>2512</v>
      </c>
      <c r="V107" s="1">
        <v>9971102989</v>
      </c>
      <c r="W107" s="1" t="s">
        <v>257</v>
      </c>
      <c r="X107" s="1" t="s">
        <v>2513</v>
      </c>
      <c r="Y107" s="1" t="s">
        <v>2514</v>
      </c>
      <c r="Z107" s="1" t="s">
        <v>1173</v>
      </c>
      <c r="AA107" s="1" t="s">
        <v>2513</v>
      </c>
      <c r="AB107" s="1" t="s">
        <v>2514</v>
      </c>
      <c r="AC107" s="1" t="s">
        <v>1173</v>
      </c>
      <c r="AD107" s="1" t="s">
        <v>98</v>
      </c>
      <c r="AE107" s="1" t="s">
        <v>98</v>
      </c>
      <c r="AF107" s="1" t="s">
        <v>2515</v>
      </c>
      <c r="AG107" s="1" t="s">
        <v>1623</v>
      </c>
      <c r="AH107" s="1" t="s">
        <v>1293</v>
      </c>
      <c r="AI107" s="1" t="s">
        <v>2516</v>
      </c>
      <c r="AJ107" s="1">
        <v>68.4</v>
      </c>
      <c r="AK107" s="1">
        <v>7.2</v>
      </c>
      <c r="AL107" s="1" t="s">
        <v>2517</v>
      </c>
      <c r="AM107" s="1" t="s">
        <v>1623</v>
      </c>
      <c r="AN107" s="1" t="s">
        <v>105</v>
      </c>
      <c r="AO107" s="1" t="s">
        <v>1868</v>
      </c>
      <c r="AP107" s="1" t="s">
        <v>1936</v>
      </c>
      <c r="AQ107" s="1">
        <v>55</v>
      </c>
      <c r="AR107" s="1"/>
      <c r="AS107" s="1"/>
      <c r="AT107" s="1"/>
      <c r="AU107" s="1"/>
      <c r="AV107" s="1"/>
      <c r="AW107" s="1"/>
      <c r="AX107" s="1"/>
      <c r="AY107" s="1" t="s">
        <v>2518</v>
      </c>
      <c r="AZ107" s="1" t="s">
        <v>2519</v>
      </c>
      <c r="BA107" s="1" t="s">
        <v>110</v>
      </c>
      <c r="BB107" s="1" t="s">
        <v>111</v>
      </c>
      <c r="BC107" s="1" t="s">
        <v>1936</v>
      </c>
      <c r="BD107" s="1" t="s">
        <v>101</v>
      </c>
      <c r="BE107" s="1">
        <v>54.85</v>
      </c>
      <c r="BF107" s="1"/>
      <c r="BG107" s="1"/>
      <c r="BH107" s="1"/>
      <c r="BI107" s="1"/>
      <c r="BJ107" s="1"/>
      <c r="BK107" s="1"/>
      <c r="BL107" s="1"/>
      <c r="BM107" s="1"/>
      <c r="BN107" s="1"/>
      <c r="BO107" s="1" t="s">
        <v>2520</v>
      </c>
      <c r="BP107" s="1" t="s">
        <v>2521</v>
      </c>
      <c r="BQ107" s="1"/>
      <c r="BR107" s="1" t="s">
        <v>2522</v>
      </c>
      <c r="BS107" s="1">
        <v>187</v>
      </c>
      <c r="BT107" s="1" t="s">
        <v>2523</v>
      </c>
      <c r="BU107" s="1" t="str">
        <f>HYPERLINK("https://nconnect.nicmar.ac.in/storage/profile/6a85f271df1b1.png","Download")</f>
        <v>0</v>
      </c>
      <c r="BV107" s="1" t="s">
        <v>118</v>
      </c>
      <c r="BW107" s="3"/>
      <c r="BX107" s="3"/>
    </row>
    <row r="108" spans="1:76">
      <c r="A108" s="1" t="s">
        <v>76</v>
      </c>
      <c r="B108" s="1" t="s">
        <v>77</v>
      </c>
      <c r="C108" s="1" t="s">
        <v>2524</v>
      </c>
      <c r="D108" s="1" t="s">
        <v>2525</v>
      </c>
      <c r="E108" s="1" t="s">
        <v>2526</v>
      </c>
      <c r="F108" s="1" t="s">
        <v>2527</v>
      </c>
      <c r="G108" s="1" t="s">
        <v>2528</v>
      </c>
      <c r="H108" s="1" t="s">
        <v>2529</v>
      </c>
      <c r="I108" s="1" t="s">
        <v>2530</v>
      </c>
      <c r="J108" s="1">
        <v>9074181746</v>
      </c>
      <c r="K108" s="1" t="s">
        <v>196</v>
      </c>
      <c r="L108" s="1" t="s">
        <v>2531</v>
      </c>
      <c r="M108" s="1" t="s">
        <v>87</v>
      </c>
      <c r="N108" s="1" t="s">
        <v>2532</v>
      </c>
      <c r="O108" s="1" t="s">
        <v>2533</v>
      </c>
      <c r="P108" s="1" t="s">
        <v>669</v>
      </c>
      <c r="Q108" s="1">
        <v>349218615568</v>
      </c>
      <c r="R108" s="1" t="s">
        <v>2534</v>
      </c>
      <c r="S108" s="1">
        <v>8971885248</v>
      </c>
      <c r="T108" s="1" t="s">
        <v>2535</v>
      </c>
      <c r="U108" s="1" t="s">
        <v>2536</v>
      </c>
      <c r="V108" s="1">
        <v>9744974151</v>
      </c>
      <c r="W108" s="1" t="s">
        <v>2537</v>
      </c>
      <c r="X108" s="1" t="s">
        <v>2538</v>
      </c>
      <c r="Y108" s="1" t="s">
        <v>675</v>
      </c>
      <c r="Z108" s="1" t="s">
        <v>392</v>
      </c>
      <c r="AA108" s="1" t="s">
        <v>2538</v>
      </c>
      <c r="AB108" s="1" t="s">
        <v>675</v>
      </c>
      <c r="AC108" s="1" t="s">
        <v>392</v>
      </c>
      <c r="AD108" s="1" t="s">
        <v>98</v>
      </c>
      <c r="AE108" s="1" t="s">
        <v>98</v>
      </c>
      <c r="AF108" s="1" t="s">
        <v>2539</v>
      </c>
      <c r="AG108" s="1" t="s">
        <v>2540</v>
      </c>
      <c r="AH108" s="1" t="s">
        <v>141</v>
      </c>
      <c r="AI108" s="1" t="s">
        <v>102</v>
      </c>
      <c r="AJ108" s="1">
        <v>90.0</v>
      </c>
      <c r="AK108" s="1"/>
      <c r="AL108" s="1" t="s">
        <v>2541</v>
      </c>
      <c r="AM108" s="1" t="s">
        <v>2540</v>
      </c>
      <c r="AN108" s="1" t="s">
        <v>174</v>
      </c>
      <c r="AO108" s="1" t="s">
        <v>239</v>
      </c>
      <c r="AP108" s="1" t="s">
        <v>175</v>
      </c>
      <c r="AQ108" s="1">
        <v>97.66</v>
      </c>
      <c r="AR108" s="1"/>
      <c r="AS108" s="1"/>
      <c r="AT108" s="1"/>
      <c r="AU108" s="1"/>
      <c r="AV108" s="1"/>
      <c r="AW108" s="1"/>
      <c r="AX108" s="1"/>
      <c r="AY108" s="1" t="s">
        <v>2542</v>
      </c>
      <c r="AZ108" s="1" t="s">
        <v>2543</v>
      </c>
      <c r="BA108" s="1" t="s">
        <v>110</v>
      </c>
      <c r="BB108" s="1" t="s">
        <v>111</v>
      </c>
      <c r="BC108" s="1" t="s">
        <v>175</v>
      </c>
      <c r="BD108" s="1" t="s">
        <v>2544</v>
      </c>
      <c r="BE108" s="1">
        <v>86.0</v>
      </c>
      <c r="BF108" s="1">
        <v>8.6</v>
      </c>
      <c r="BG108" s="1"/>
      <c r="BH108" s="1"/>
      <c r="BI108" s="1"/>
      <c r="BJ108" s="1"/>
      <c r="BK108" s="1"/>
      <c r="BL108" s="1"/>
      <c r="BM108" s="1"/>
      <c r="BN108" s="1"/>
      <c r="BO108" s="1" t="s">
        <v>2545</v>
      </c>
      <c r="BP108" s="1"/>
      <c r="BQ108" s="1"/>
      <c r="BR108" s="1" t="s">
        <v>2546</v>
      </c>
      <c r="BS108" s="1">
        <v>25</v>
      </c>
      <c r="BT108" s="1"/>
      <c r="BU108" s="1" t="str">
        <f>HYPERLINK("https://nconnect.nicmar.ac.in/storage/profile/6a872748f2174.png","Download")</f>
        <v>0</v>
      </c>
      <c r="BV108" s="1" t="s">
        <v>118</v>
      </c>
      <c r="BW108" s="3"/>
      <c r="BX108" s="3"/>
    </row>
    <row r="109" spans="1:76">
      <c r="A109" s="1" t="s">
        <v>76</v>
      </c>
      <c r="B109" s="1" t="s">
        <v>77</v>
      </c>
      <c r="C109" s="1" t="s">
        <v>2547</v>
      </c>
      <c r="D109" s="1" t="s">
        <v>2146</v>
      </c>
      <c r="E109" s="1"/>
      <c r="F109" s="1" t="s">
        <v>2548</v>
      </c>
      <c r="G109" s="1" t="s">
        <v>2549</v>
      </c>
      <c r="H109" s="1" t="s">
        <v>2550</v>
      </c>
      <c r="I109" s="1" t="s">
        <v>2551</v>
      </c>
      <c r="J109" s="1">
        <v>9205031217</v>
      </c>
      <c r="K109" s="1" t="s">
        <v>85</v>
      </c>
      <c r="L109" s="1" t="s">
        <v>2552</v>
      </c>
      <c r="M109" s="1" t="s">
        <v>87</v>
      </c>
      <c r="N109" s="1" t="s">
        <v>1308</v>
      </c>
      <c r="O109" s="1" t="s">
        <v>2553</v>
      </c>
      <c r="P109" s="1" t="s">
        <v>669</v>
      </c>
      <c r="Q109" s="1">
        <v>385020974330</v>
      </c>
      <c r="R109" s="1" t="s">
        <v>2554</v>
      </c>
      <c r="S109" s="1">
        <v>9971815812</v>
      </c>
      <c r="T109" s="1" t="s">
        <v>1168</v>
      </c>
      <c r="U109" s="1" t="s">
        <v>2555</v>
      </c>
      <c r="V109" s="1">
        <v>9910793483</v>
      </c>
      <c r="W109" s="1" t="s">
        <v>2493</v>
      </c>
      <c r="X109" s="1" t="s">
        <v>2556</v>
      </c>
      <c r="Y109" s="1" t="s">
        <v>2557</v>
      </c>
      <c r="Z109" s="1" t="s">
        <v>1173</v>
      </c>
      <c r="AA109" s="1"/>
      <c r="AB109" s="1"/>
      <c r="AC109" s="1"/>
      <c r="AD109" s="1" t="s">
        <v>98</v>
      </c>
      <c r="AE109" s="1" t="s">
        <v>98</v>
      </c>
      <c r="AF109" s="1" t="s">
        <v>2558</v>
      </c>
      <c r="AG109" s="1" t="s">
        <v>2497</v>
      </c>
      <c r="AH109" s="1" t="s">
        <v>138</v>
      </c>
      <c r="AI109" s="1" t="s">
        <v>102</v>
      </c>
      <c r="AJ109" s="1">
        <v>88.2</v>
      </c>
      <c r="AK109" s="1"/>
      <c r="AL109" s="1" t="s">
        <v>2558</v>
      </c>
      <c r="AM109" s="1" t="s">
        <v>2497</v>
      </c>
      <c r="AN109" s="1" t="s">
        <v>105</v>
      </c>
      <c r="AO109" s="1" t="s">
        <v>314</v>
      </c>
      <c r="AP109" s="1" t="s">
        <v>175</v>
      </c>
      <c r="AQ109" s="1">
        <v>85</v>
      </c>
      <c r="AR109" s="1"/>
      <c r="AS109" s="1"/>
      <c r="AT109" s="1"/>
      <c r="AU109" s="1"/>
      <c r="AV109" s="1"/>
      <c r="AW109" s="1"/>
      <c r="AX109" s="1"/>
      <c r="AY109" s="1" t="s">
        <v>1175</v>
      </c>
      <c r="AZ109" s="1" t="s">
        <v>2498</v>
      </c>
      <c r="BA109" s="1" t="s">
        <v>266</v>
      </c>
      <c r="BB109" s="1" t="s">
        <v>267</v>
      </c>
      <c r="BC109" s="1" t="s">
        <v>292</v>
      </c>
      <c r="BD109" s="1" t="s">
        <v>319</v>
      </c>
      <c r="BE109" s="1">
        <v>88.7</v>
      </c>
      <c r="BF109" s="1">
        <v>8.87</v>
      </c>
      <c r="BG109" s="1"/>
      <c r="BH109" s="1"/>
      <c r="BI109" s="1"/>
      <c r="BJ109" s="1"/>
      <c r="BK109" s="1"/>
      <c r="BL109" s="1"/>
      <c r="BM109" s="1"/>
      <c r="BN109" s="1"/>
      <c r="BO109" s="1" t="s">
        <v>2559</v>
      </c>
      <c r="BP109" s="1"/>
      <c r="BQ109" s="1"/>
      <c r="BR109" s="1" t="s">
        <v>2560</v>
      </c>
      <c r="BS109" s="1">
        <v>18</v>
      </c>
      <c r="BT109" s="1"/>
      <c r="BU109" s="1" t="str">
        <f>HYPERLINK("https://nconnect.nicmar.ac.in/storage/profile/6a874daaae0e2.png","Download")</f>
        <v>0</v>
      </c>
      <c r="BV109" s="1" t="s">
        <v>118</v>
      </c>
      <c r="BW109" s="3"/>
      <c r="BX109" s="3"/>
    </row>
    <row r="110" spans="1:76">
      <c r="A110" s="1" t="s">
        <v>76</v>
      </c>
      <c r="B110" s="1" t="s">
        <v>77</v>
      </c>
      <c r="C110" s="1" t="s">
        <v>2561</v>
      </c>
      <c r="D110" s="1" t="s">
        <v>2562</v>
      </c>
      <c r="E110" s="1" t="s">
        <v>2563</v>
      </c>
      <c r="F110" s="1" t="s">
        <v>2564</v>
      </c>
      <c r="G110" s="1" t="s">
        <v>2565</v>
      </c>
      <c r="H110" s="1" t="s">
        <v>2566</v>
      </c>
      <c r="I110" s="1" t="s">
        <v>2566</v>
      </c>
      <c r="J110" s="1">
        <v>8459467917</v>
      </c>
      <c r="K110" s="1" t="s">
        <v>196</v>
      </c>
      <c r="L110" s="1" t="s">
        <v>2567</v>
      </c>
      <c r="M110" s="1" t="s">
        <v>87</v>
      </c>
      <c r="N110" s="1" t="s">
        <v>2568</v>
      </c>
      <c r="O110" s="1" t="s">
        <v>2569</v>
      </c>
      <c r="P110" s="1" t="s">
        <v>162</v>
      </c>
      <c r="Q110" s="1">
        <v>735732520735</v>
      </c>
      <c r="R110" s="1" t="s">
        <v>2570</v>
      </c>
      <c r="S110" s="1">
        <v>9890443639</v>
      </c>
      <c r="T110" s="1" t="s">
        <v>2571</v>
      </c>
      <c r="U110" s="1" t="s">
        <v>2572</v>
      </c>
      <c r="V110" s="1">
        <v>8600614662</v>
      </c>
      <c r="W110" s="1" t="s">
        <v>283</v>
      </c>
      <c r="X110" s="1" t="s">
        <v>2573</v>
      </c>
      <c r="Y110" s="1" t="s">
        <v>1268</v>
      </c>
      <c r="Z110" s="1" t="s">
        <v>97</v>
      </c>
      <c r="AA110" s="1" t="s">
        <v>2573</v>
      </c>
      <c r="AB110" s="1" t="s">
        <v>1268</v>
      </c>
      <c r="AC110" s="1" t="s">
        <v>97</v>
      </c>
      <c r="AD110" s="1" t="s">
        <v>98</v>
      </c>
      <c r="AE110" s="1" t="s">
        <v>98</v>
      </c>
      <c r="AF110" s="1" t="s">
        <v>2574</v>
      </c>
      <c r="AG110" s="1" t="s">
        <v>2575</v>
      </c>
      <c r="AH110" s="1" t="s">
        <v>421</v>
      </c>
      <c r="AI110" s="1" t="s">
        <v>141</v>
      </c>
      <c r="AJ110" s="1">
        <v>86.8</v>
      </c>
      <c r="AK110" s="1"/>
      <c r="AL110" s="1" t="s">
        <v>2576</v>
      </c>
      <c r="AM110" s="1" t="s">
        <v>2577</v>
      </c>
      <c r="AN110" s="1" t="s">
        <v>105</v>
      </c>
      <c r="AO110" s="1" t="s">
        <v>141</v>
      </c>
      <c r="AP110" s="1" t="s">
        <v>239</v>
      </c>
      <c r="AQ110" s="1">
        <v>65.69</v>
      </c>
      <c r="AR110" s="1"/>
      <c r="AS110" s="1"/>
      <c r="AT110" s="1"/>
      <c r="AU110" s="1"/>
      <c r="AV110" s="1"/>
      <c r="AW110" s="1"/>
      <c r="AX110" s="1"/>
      <c r="AY110" s="1" t="s">
        <v>1271</v>
      </c>
      <c r="AZ110" s="1" t="s">
        <v>2578</v>
      </c>
      <c r="BA110" s="1" t="s">
        <v>266</v>
      </c>
      <c r="BB110" s="1" t="s">
        <v>453</v>
      </c>
      <c r="BC110" s="1" t="s">
        <v>239</v>
      </c>
      <c r="BD110" s="1" t="s">
        <v>999</v>
      </c>
      <c r="BE110" s="1">
        <v>63.4</v>
      </c>
      <c r="BF110" s="1">
        <v>7.09</v>
      </c>
      <c r="BG110" s="1"/>
      <c r="BH110" s="1"/>
      <c r="BI110" s="1"/>
      <c r="BJ110" s="1"/>
      <c r="BK110" s="1"/>
      <c r="BL110" s="1"/>
      <c r="BM110" s="1"/>
      <c r="BN110" s="1"/>
      <c r="BO110" s="1" t="s">
        <v>2579</v>
      </c>
      <c r="BP110" s="1" t="s">
        <v>2580</v>
      </c>
      <c r="BQ110" s="1" t="s">
        <v>1252</v>
      </c>
      <c r="BR110" s="1" t="s">
        <v>2581</v>
      </c>
      <c r="BS110" s="1">
        <v>48</v>
      </c>
      <c r="BT110" s="1" t="s">
        <v>2582</v>
      </c>
      <c r="BU110" s="1" t="str">
        <f>HYPERLINK("https://nconnect.nicmar.ac.in/storage/profile/6a8719ed293d7.png","Download")</f>
        <v>0</v>
      </c>
      <c r="BV110" s="1" t="s">
        <v>118</v>
      </c>
      <c r="BW110" s="3"/>
      <c r="BX110" s="3"/>
    </row>
    <row r="111" spans="1:76">
      <c r="A111" s="1" t="s">
        <v>76</v>
      </c>
      <c r="B111" s="1" t="s">
        <v>77</v>
      </c>
      <c r="C111" s="1" t="s">
        <v>2583</v>
      </c>
      <c r="D111" s="1" t="s">
        <v>2584</v>
      </c>
      <c r="E111" s="1" t="s">
        <v>2585</v>
      </c>
      <c r="F111" s="1" t="s">
        <v>2586</v>
      </c>
      <c r="G111" s="1" t="s">
        <v>2587</v>
      </c>
      <c r="H111" s="1" t="s">
        <v>2588</v>
      </c>
      <c r="I111" s="1" t="s">
        <v>2588</v>
      </c>
      <c r="J111" s="1">
        <v>9137713173</v>
      </c>
      <c r="K111" s="1" t="s">
        <v>196</v>
      </c>
      <c r="L111" s="1" t="s">
        <v>2589</v>
      </c>
      <c r="M111" s="1" t="s">
        <v>87</v>
      </c>
      <c r="N111" s="1" t="s">
        <v>2217</v>
      </c>
      <c r="O111" s="1" t="s">
        <v>2590</v>
      </c>
      <c r="P111" s="1" t="s">
        <v>90</v>
      </c>
      <c r="Q111" s="1">
        <v>403626932130</v>
      </c>
      <c r="R111" s="1" t="s">
        <v>2585</v>
      </c>
      <c r="S111" s="1">
        <v>8080434018</v>
      </c>
      <c r="T111" s="1" t="s">
        <v>2591</v>
      </c>
      <c r="U111" s="1" t="s">
        <v>2592</v>
      </c>
      <c r="V111" s="1">
        <v>9594267778</v>
      </c>
      <c r="W111" s="1" t="s">
        <v>283</v>
      </c>
      <c r="X111" s="1" t="s">
        <v>2593</v>
      </c>
      <c r="Y111" s="1" t="s">
        <v>877</v>
      </c>
      <c r="Z111" s="1" t="s">
        <v>97</v>
      </c>
      <c r="AA111" s="1" t="s">
        <v>2593</v>
      </c>
      <c r="AB111" s="1" t="s">
        <v>877</v>
      </c>
      <c r="AC111" s="1" t="s">
        <v>97</v>
      </c>
      <c r="AD111" s="1" t="s">
        <v>98</v>
      </c>
      <c r="AE111" s="1" t="s">
        <v>98</v>
      </c>
      <c r="AF111" s="1" t="s">
        <v>2594</v>
      </c>
      <c r="AG111" s="1" t="s">
        <v>366</v>
      </c>
      <c r="AH111" s="1" t="s">
        <v>477</v>
      </c>
      <c r="AI111" s="1" t="s">
        <v>2223</v>
      </c>
      <c r="AJ111" s="1">
        <v>85.8</v>
      </c>
      <c r="AK111" s="1"/>
      <c r="AL111" s="1" t="s">
        <v>2595</v>
      </c>
      <c r="AM111" s="1" t="s">
        <v>366</v>
      </c>
      <c r="AN111" s="1" t="s">
        <v>174</v>
      </c>
      <c r="AO111" s="1" t="s">
        <v>208</v>
      </c>
      <c r="AP111" s="1" t="s">
        <v>530</v>
      </c>
      <c r="AQ111" s="1">
        <v>62.15</v>
      </c>
      <c r="AR111" s="1"/>
      <c r="AS111" s="1"/>
      <c r="AT111" s="1"/>
      <c r="AU111" s="1"/>
      <c r="AV111" s="1"/>
      <c r="AW111" s="1"/>
      <c r="AX111" s="1"/>
      <c r="AY111" s="1" t="s">
        <v>212</v>
      </c>
      <c r="AZ111" s="1" t="s">
        <v>2596</v>
      </c>
      <c r="BA111" s="1" t="s">
        <v>266</v>
      </c>
      <c r="BB111" s="1" t="s">
        <v>267</v>
      </c>
      <c r="BC111" s="1" t="s">
        <v>859</v>
      </c>
      <c r="BD111" s="1" t="s">
        <v>1070</v>
      </c>
      <c r="BE111" s="1">
        <v>70.01</v>
      </c>
      <c r="BF111" s="1">
        <v>7.84</v>
      </c>
      <c r="BG111" s="1"/>
      <c r="BH111" s="1"/>
      <c r="BI111" s="1"/>
      <c r="BJ111" s="1"/>
      <c r="BK111" s="1"/>
      <c r="BL111" s="1"/>
      <c r="BM111" s="1"/>
      <c r="BN111" s="1"/>
      <c r="BO111" s="1" t="s">
        <v>2597</v>
      </c>
      <c r="BP111" s="1" t="s">
        <v>2598</v>
      </c>
      <c r="BQ111" s="1" t="s">
        <v>510</v>
      </c>
      <c r="BR111" s="1" t="s">
        <v>2599</v>
      </c>
      <c r="BS111" s="1">
        <v>20</v>
      </c>
      <c r="BT111" s="1"/>
      <c r="BU111" s="1" t="str">
        <f>HYPERLINK("https://nconnect.nicmar.ac.in/storage/profile/6a871f382869e.png","Download")</f>
        <v>0</v>
      </c>
      <c r="BV111" s="1" t="s">
        <v>118</v>
      </c>
      <c r="BW111" s="3"/>
      <c r="BX111" s="3"/>
    </row>
    <row r="112" spans="1:76">
      <c r="A112" s="1" t="s">
        <v>76</v>
      </c>
      <c r="B112" s="1" t="s">
        <v>77</v>
      </c>
      <c r="C112" s="1" t="s">
        <v>2600</v>
      </c>
      <c r="D112" s="1" t="s">
        <v>2601</v>
      </c>
      <c r="E112" s="1"/>
      <c r="F112" s="1" t="s">
        <v>2602</v>
      </c>
      <c r="G112" s="1" t="s">
        <v>2603</v>
      </c>
      <c r="H112" s="1" t="s">
        <v>2604</v>
      </c>
      <c r="I112" s="1" t="s">
        <v>2605</v>
      </c>
      <c r="J112" s="1">
        <v>9482988592</v>
      </c>
      <c r="K112" s="1" t="s">
        <v>85</v>
      </c>
      <c r="L112" s="1" t="s">
        <v>2606</v>
      </c>
      <c r="M112" s="1" t="s">
        <v>87</v>
      </c>
      <c r="N112" s="1" t="s">
        <v>2607</v>
      </c>
      <c r="O112" s="1" t="s">
        <v>2608</v>
      </c>
      <c r="P112" s="1" t="s">
        <v>90</v>
      </c>
      <c r="Q112" s="1">
        <v>636544035852</v>
      </c>
      <c r="R112" s="1" t="s">
        <v>2609</v>
      </c>
      <c r="S112" s="1">
        <v>9731719372</v>
      </c>
      <c r="T112" s="1" t="s">
        <v>2610</v>
      </c>
      <c r="U112" s="1" t="s">
        <v>2611</v>
      </c>
      <c r="V112" s="1">
        <v>8762392093</v>
      </c>
      <c r="W112" s="1" t="s">
        <v>165</v>
      </c>
      <c r="X112" s="1" t="s">
        <v>2612</v>
      </c>
      <c r="Y112" s="1" t="s">
        <v>446</v>
      </c>
      <c r="Z112" s="1" t="s">
        <v>168</v>
      </c>
      <c r="AA112" s="1" t="s">
        <v>2612</v>
      </c>
      <c r="AB112" s="1" t="s">
        <v>446</v>
      </c>
      <c r="AC112" s="1" t="s">
        <v>168</v>
      </c>
      <c r="AD112" s="1" t="s">
        <v>98</v>
      </c>
      <c r="AE112" s="1" t="s">
        <v>98</v>
      </c>
      <c r="AF112" s="1" t="s">
        <v>2613</v>
      </c>
      <c r="AG112" s="1" t="s">
        <v>2614</v>
      </c>
      <c r="AH112" s="1" t="s">
        <v>208</v>
      </c>
      <c r="AI112" s="1" t="s">
        <v>421</v>
      </c>
      <c r="AJ112" s="1">
        <v>81.7</v>
      </c>
      <c r="AK112" s="1">
        <v>8.6</v>
      </c>
      <c r="AL112" s="1" t="s">
        <v>2615</v>
      </c>
      <c r="AM112" s="1" t="s">
        <v>2616</v>
      </c>
      <c r="AN112" s="1" t="s">
        <v>174</v>
      </c>
      <c r="AO112" s="1" t="s">
        <v>209</v>
      </c>
      <c r="AP112" s="1" t="s">
        <v>171</v>
      </c>
      <c r="AQ112" s="1">
        <v>87.83</v>
      </c>
      <c r="AR112" s="1"/>
      <c r="AS112" s="1"/>
      <c r="AT112" s="1"/>
      <c r="AU112" s="1"/>
      <c r="AV112" s="1"/>
      <c r="AW112" s="1"/>
      <c r="AX112" s="1"/>
      <c r="AY112" s="1" t="s">
        <v>2617</v>
      </c>
      <c r="AZ112" s="1" t="s">
        <v>2618</v>
      </c>
      <c r="BA112" s="1" t="s">
        <v>178</v>
      </c>
      <c r="BB112" s="1" t="s">
        <v>111</v>
      </c>
      <c r="BC112" s="1" t="s">
        <v>747</v>
      </c>
      <c r="BD112" s="1" t="s">
        <v>370</v>
      </c>
      <c r="BE112" s="1">
        <v>72.7</v>
      </c>
      <c r="BF112" s="1">
        <v>8.02</v>
      </c>
      <c r="BG112" s="1"/>
      <c r="BH112" s="1"/>
      <c r="BI112" s="1"/>
      <c r="BJ112" s="1"/>
      <c r="BK112" s="1"/>
      <c r="BL112" s="1"/>
      <c r="BM112" s="1"/>
      <c r="BN112" s="1"/>
      <c r="BO112" s="1" t="s">
        <v>2619</v>
      </c>
      <c r="BP112" s="1" t="s">
        <v>2620</v>
      </c>
      <c r="BQ112" s="1" t="s">
        <v>2621</v>
      </c>
      <c r="BR112" s="1" t="s">
        <v>2622</v>
      </c>
      <c r="BS112" s="1">
        <v>3</v>
      </c>
      <c r="BT112" s="1" t="s">
        <v>2623</v>
      </c>
      <c r="BU112" s="1" t="str">
        <f>HYPERLINK("https://nconnect.nicmar.ac.in/storage/profile/6a86fbbf7c858.png","Download")</f>
        <v>0</v>
      </c>
      <c r="BV112" s="1" t="s">
        <v>118</v>
      </c>
      <c r="BW112" s="3"/>
      <c r="BX112" s="3"/>
    </row>
    <row r="113" spans="1:76">
      <c r="A113" s="1" t="s">
        <v>76</v>
      </c>
      <c r="B113" s="1" t="s">
        <v>77</v>
      </c>
      <c r="C113" s="1" t="s">
        <v>2624</v>
      </c>
      <c r="D113" s="1" t="s">
        <v>2625</v>
      </c>
      <c r="E113" s="1"/>
      <c r="F113" s="1" t="s">
        <v>379</v>
      </c>
      <c r="G113" s="1" t="s">
        <v>2626</v>
      </c>
      <c r="H113" s="1" t="s">
        <v>2627</v>
      </c>
      <c r="I113" s="1" t="s">
        <v>2627</v>
      </c>
      <c r="J113" s="1">
        <v>9606332650</v>
      </c>
      <c r="K113" s="1" t="s">
        <v>85</v>
      </c>
      <c r="L113" s="1" t="s">
        <v>2628</v>
      </c>
      <c r="M113" s="1" t="s">
        <v>87</v>
      </c>
      <c r="N113" s="1" t="s">
        <v>2629</v>
      </c>
      <c r="O113" s="1" t="s">
        <v>2630</v>
      </c>
      <c r="P113" s="1" t="s">
        <v>90</v>
      </c>
      <c r="Q113" s="1">
        <v>906311465664</v>
      </c>
      <c r="R113" s="1" t="s">
        <v>2631</v>
      </c>
      <c r="S113" s="1">
        <v>9480694078</v>
      </c>
      <c r="T113" s="1" t="s">
        <v>2610</v>
      </c>
      <c r="U113" s="1" t="s">
        <v>2632</v>
      </c>
      <c r="V113" s="1">
        <v>9740371348</v>
      </c>
      <c r="W113" s="1" t="s">
        <v>203</v>
      </c>
      <c r="X113" s="1" t="s">
        <v>2633</v>
      </c>
      <c r="Y113" s="1" t="s">
        <v>2634</v>
      </c>
      <c r="Z113" s="1" t="s">
        <v>168</v>
      </c>
      <c r="AA113" s="1" t="s">
        <v>2633</v>
      </c>
      <c r="AB113" s="1" t="s">
        <v>2634</v>
      </c>
      <c r="AC113" s="1" t="s">
        <v>168</v>
      </c>
      <c r="AD113" s="1" t="s">
        <v>98</v>
      </c>
      <c r="AE113" s="1" t="s">
        <v>98</v>
      </c>
      <c r="AF113" s="1" t="s">
        <v>2635</v>
      </c>
      <c r="AG113" s="1" t="s">
        <v>2636</v>
      </c>
      <c r="AH113" s="1" t="s">
        <v>208</v>
      </c>
      <c r="AI113" s="1" t="s">
        <v>421</v>
      </c>
      <c r="AJ113" s="1">
        <v>68.4</v>
      </c>
      <c r="AK113" s="1">
        <v>7.2</v>
      </c>
      <c r="AL113" s="1" t="s">
        <v>2637</v>
      </c>
      <c r="AM113" s="1" t="s">
        <v>2638</v>
      </c>
      <c r="AN113" s="1" t="s">
        <v>105</v>
      </c>
      <c r="AO113" s="1" t="s">
        <v>209</v>
      </c>
      <c r="AP113" s="1" t="s">
        <v>268</v>
      </c>
      <c r="AQ113" s="1">
        <v>69.5</v>
      </c>
      <c r="AR113" s="1">
        <v>7.32</v>
      </c>
      <c r="AS113" s="1"/>
      <c r="AT113" s="1"/>
      <c r="AU113" s="1"/>
      <c r="AV113" s="1"/>
      <c r="AW113" s="1"/>
      <c r="AX113" s="1"/>
      <c r="AY113" s="1" t="s">
        <v>2639</v>
      </c>
      <c r="AZ113" s="1" t="s">
        <v>2640</v>
      </c>
      <c r="BA113" s="1" t="s">
        <v>110</v>
      </c>
      <c r="BB113" s="1" t="s">
        <v>111</v>
      </c>
      <c r="BC113" s="1" t="s">
        <v>425</v>
      </c>
      <c r="BD113" s="1" t="s">
        <v>370</v>
      </c>
      <c r="BE113" s="1">
        <v>66.3</v>
      </c>
      <c r="BF113" s="1">
        <v>6.63</v>
      </c>
      <c r="BG113" s="1"/>
      <c r="BH113" s="1"/>
      <c r="BI113" s="1"/>
      <c r="BJ113" s="1"/>
      <c r="BK113" s="1"/>
      <c r="BL113" s="1"/>
      <c r="BM113" s="1"/>
      <c r="BN113" s="1"/>
      <c r="BO113" s="1" t="s">
        <v>2641</v>
      </c>
      <c r="BP113" s="1" t="s">
        <v>2642</v>
      </c>
      <c r="BQ113" s="1" t="s">
        <v>2076</v>
      </c>
      <c r="BR113" s="1" t="s">
        <v>2643</v>
      </c>
      <c r="BS113" s="1">
        <v>39</v>
      </c>
      <c r="BT113" s="1"/>
      <c r="BU113" s="1" t="str">
        <f>HYPERLINK("https://nconnect.nicmar.ac.in/storage/profile/6a8719cc9631b.png","Download")</f>
        <v>0</v>
      </c>
      <c r="BV113" s="1" t="s">
        <v>118</v>
      </c>
      <c r="BW113" s="3"/>
      <c r="BX113" s="3"/>
    </row>
    <row r="114" spans="1:76">
      <c r="A114" s="1" t="s">
        <v>76</v>
      </c>
      <c r="B114" s="1" t="s">
        <v>77</v>
      </c>
      <c r="C114" s="1" t="s">
        <v>2644</v>
      </c>
      <c r="D114" s="1" t="s">
        <v>2645</v>
      </c>
      <c r="E114" s="1" t="s">
        <v>2646</v>
      </c>
      <c r="F114" s="1" t="s">
        <v>2647</v>
      </c>
      <c r="G114" s="1" t="s">
        <v>2648</v>
      </c>
      <c r="H114" s="1" t="s">
        <v>2649</v>
      </c>
      <c r="I114" s="1" t="s">
        <v>2650</v>
      </c>
      <c r="J114" s="1">
        <v>9146401209</v>
      </c>
      <c r="K114" s="1" t="s">
        <v>85</v>
      </c>
      <c r="L114" s="1" t="s">
        <v>2651</v>
      </c>
      <c r="M114" s="1" t="s">
        <v>87</v>
      </c>
      <c r="N114" s="1" t="s">
        <v>2652</v>
      </c>
      <c r="O114" s="1" t="s">
        <v>2653</v>
      </c>
      <c r="P114" s="1" t="s">
        <v>90</v>
      </c>
      <c r="Q114" s="1">
        <v>967464377149</v>
      </c>
      <c r="R114" s="1" t="s">
        <v>2654</v>
      </c>
      <c r="S114" s="1">
        <v>9730334448</v>
      </c>
      <c r="T114" s="1" t="s">
        <v>2655</v>
      </c>
      <c r="U114" s="1" t="s">
        <v>2656</v>
      </c>
      <c r="V114" s="1">
        <v>9503775057</v>
      </c>
      <c r="W114" s="1" t="s">
        <v>283</v>
      </c>
      <c r="X114" s="1" t="s">
        <v>2657</v>
      </c>
      <c r="Y114" s="1" t="s">
        <v>1268</v>
      </c>
      <c r="Z114" s="1" t="s">
        <v>97</v>
      </c>
      <c r="AA114" s="1" t="s">
        <v>2657</v>
      </c>
      <c r="AB114" s="1" t="s">
        <v>1268</v>
      </c>
      <c r="AC114" s="1" t="s">
        <v>97</v>
      </c>
      <c r="AD114" s="1" t="s">
        <v>98</v>
      </c>
      <c r="AE114" s="1" t="s">
        <v>98</v>
      </c>
      <c r="AF114" s="1" t="s">
        <v>2658</v>
      </c>
      <c r="AG114" s="1" t="s">
        <v>2659</v>
      </c>
      <c r="AH114" s="1" t="s">
        <v>141</v>
      </c>
      <c r="AI114" s="1" t="s">
        <v>106</v>
      </c>
      <c r="AJ114" s="1">
        <v>79.57</v>
      </c>
      <c r="AK114" s="1"/>
      <c r="AL114" s="1"/>
      <c r="AM114" s="1"/>
      <c r="AN114" s="1"/>
      <c r="AO114" s="1"/>
      <c r="AP114" s="1"/>
      <c r="AQ114" s="1"/>
      <c r="AR114" s="1"/>
      <c r="AS114" s="1" t="s">
        <v>367</v>
      </c>
      <c r="AT114" s="1" t="s">
        <v>2660</v>
      </c>
      <c r="AU114" s="1" t="s">
        <v>747</v>
      </c>
      <c r="AV114" s="1" t="s">
        <v>789</v>
      </c>
      <c r="AW114" s="1">
        <v>87.35</v>
      </c>
      <c r="AX114" s="1"/>
      <c r="AY114" s="1" t="s">
        <v>2661</v>
      </c>
      <c r="AZ114" s="1" t="s">
        <v>2662</v>
      </c>
      <c r="BA114" s="1" t="s">
        <v>110</v>
      </c>
      <c r="BB114" s="1" t="s">
        <v>111</v>
      </c>
      <c r="BC114" s="1" t="s">
        <v>401</v>
      </c>
      <c r="BD114" s="1" t="s">
        <v>180</v>
      </c>
      <c r="BE114" s="1">
        <v>85.8</v>
      </c>
      <c r="BF114" s="1">
        <v>9.33</v>
      </c>
      <c r="BG114" s="1"/>
      <c r="BH114" s="1"/>
      <c r="BI114" s="1"/>
      <c r="BJ114" s="1"/>
      <c r="BK114" s="1"/>
      <c r="BL114" s="1"/>
      <c r="BM114" s="1"/>
      <c r="BN114" s="1"/>
      <c r="BO114" s="1" t="s">
        <v>2663</v>
      </c>
      <c r="BP114" s="1" t="s">
        <v>2664</v>
      </c>
      <c r="BQ114" s="1" t="s">
        <v>2665</v>
      </c>
      <c r="BR114" s="1" t="s">
        <v>2666</v>
      </c>
      <c r="BS114" s="1">
        <v>16</v>
      </c>
      <c r="BT114" s="1" t="s">
        <v>2667</v>
      </c>
      <c r="BU114" s="1" t="str">
        <f>HYPERLINK("https://nconnect.nicmar.ac.in/storage/profile/6a873b3c03bec.png","Download")</f>
        <v>0</v>
      </c>
      <c r="BV114" s="1" t="s">
        <v>118</v>
      </c>
      <c r="BW114" s="3"/>
      <c r="BX114" s="3"/>
    </row>
    <row r="115" spans="1:76">
      <c r="A115" s="1" t="s">
        <v>76</v>
      </c>
      <c r="B115" s="1" t="s">
        <v>77</v>
      </c>
      <c r="C115" s="1" t="s">
        <v>2668</v>
      </c>
      <c r="D115" s="1" t="s">
        <v>2669</v>
      </c>
      <c r="E115" s="1" t="s">
        <v>2670</v>
      </c>
      <c r="F115" s="1" t="s">
        <v>2671</v>
      </c>
      <c r="G115" s="1" t="s">
        <v>2672</v>
      </c>
      <c r="H115" s="1" t="s">
        <v>2673</v>
      </c>
      <c r="I115" s="1" t="s">
        <v>2674</v>
      </c>
      <c r="J115" s="1">
        <v>9307816130</v>
      </c>
      <c r="K115" s="1" t="s">
        <v>196</v>
      </c>
      <c r="L115" s="1" t="s">
        <v>2675</v>
      </c>
      <c r="M115" s="1" t="s">
        <v>87</v>
      </c>
      <c r="N115" s="1" t="s">
        <v>2676</v>
      </c>
      <c r="O115" s="1" t="s">
        <v>2677</v>
      </c>
      <c r="P115" s="1" t="s">
        <v>162</v>
      </c>
      <c r="Q115" s="1">
        <v>725195912172</v>
      </c>
      <c r="R115" s="1" t="s">
        <v>2678</v>
      </c>
      <c r="S115" s="1">
        <v>9356658300</v>
      </c>
      <c r="T115" s="1" t="s">
        <v>92</v>
      </c>
      <c r="U115" s="1" t="s">
        <v>2679</v>
      </c>
      <c r="V115" s="1">
        <v>9356658300</v>
      </c>
      <c r="W115" s="1" t="s">
        <v>283</v>
      </c>
      <c r="X115" s="1" t="s">
        <v>2680</v>
      </c>
      <c r="Y115" s="1" t="s">
        <v>2681</v>
      </c>
      <c r="Z115" s="1" t="s">
        <v>97</v>
      </c>
      <c r="AA115" s="1" t="s">
        <v>2680</v>
      </c>
      <c r="AB115" s="1" t="s">
        <v>2681</v>
      </c>
      <c r="AC115" s="1" t="s">
        <v>97</v>
      </c>
      <c r="AD115" s="1" t="s">
        <v>98</v>
      </c>
      <c r="AE115" s="1" t="s">
        <v>98</v>
      </c>
      <c r="AF115" s="1" t="s">
        <v>2682</v>
      </c>
      <c r="AG115" s="1" t="s">
        <v>2683</v>
      </c>
      <c r="AH115" s="1" t="s">
        <v>141</v>
      </c>
      <c r="AI115" s="1" t="s">
        <v>262</v>
      </c>
      <c r="AJ115" s="1">
        <v>85.6</v>
      </c>
      <c r="AK115" s="1"/>
      <c r="AL115" s="1"/>
      <c r="AM115" s="1"/>
      <c r="AN115" s="1"/>
      <c r="AO115" s="1"/>
      <c r="AP115" s="1"/>
      <c r="AQ115" s="1"/>
      <c r="AR115" s="1"/>
      <c r="AS115" s="1" t="s">
        <v>111</v>
      </c>
      <c r="AT115" s="1" t="s">
        <v>2684</v>
      </c>
      <c r="AU115" s="1" t="s">
        <v>747</v>
      </c>
      <c r="AV115" s="1" t="s">
        <v>789</v>
      </c>
      <c r="AW115" s="1">
        <v>81.89</v>
      </c>
      <c r="AX115" s="1"/>
      <c r="AY115" s="1" t="s">
        <v>371</v>
      </c>
      <c r="AZ115" s="1" t="s">
        <v>2685</v>
      </c>
      <c r="BA115" s="1" t="s">
        <v>110</v>
      </c>
      <c r="BB115" s="1" t="s">
        <v>111</v>
      </c>
      <c r="BC115" s="1" t="s">
        <v>401</v>
      </c>
      <c r="BD115" s="1" t="s">
        <v>999</v>
      </c>
      <c r="BE115" s="1">
        <v>88.3</v>
      </c>
      <c r="BF115" s="1">
        <v>9.58</v>
      </c>
      <c r="BG115" s="1"/>
      <c r="BH115" s="1"/>
      <c r="BI115" s="1"/>
      <c r="BJ115" s="1"/>
      <c r="BK115" s="1"/>
      <c r="BL115" s="1"/>
      <c r="BM115" s="1"/>
      <c r="BN115" s="1"/>
      <c r="BO115" s="1" t="s">
        <v>2686</v>
      </c>
      <c r="BP115" s="1" t="s">
        <v>2687</v>
      </c>
      <c r="BQ115" s="1" t="s">
        <v>862</v>
      </c>
      <c r="BR115" s="1" t="s">
        <v>2688</v>
      </c>
      <c r="BS115" s="1">
        <v>52</v>
      </c>
      <c r="BT115" s="1"/>
      <c r="BU115" s="1" t="str">
        <f>HYPERLINK("https://nconnect.nicmar.ac.in/storage/profile/6a8716e95f25c.png","Download")</f>
        <v>0</v>
      </c>
      <c r="BV115" s="1" t="s">
        <v>118</v>
      </c>
      <c r="BW115" s="3"/>
      <c r="BX115" s="3"/>
    </row>
    <row r="116" spans="1:76">
      <c r="A116" s="1" t="s">
        <v>76</v>
      </c>
      <c r="B116" s="1" t="s">
        <v>77</v>
      </c>
      <c r="C116" s="1" t="s">
        <v>2689</v>
      </c>
      <c r="D116" s="1" t="s">
        <v>2690</v>
      </c>
      <c r="E116" s="1"/>
      <c r="F116" s="1" t="s">
        <v>2691</v>
      </c>
      <c r="G116" s="1" t="s">
        <v>2692</v>
      </c>
      <c r="H116" s="1" t="s">
        <v>2693</v>
      </c>
      <c r="I116" s="1" t="s">
        <v>2694</v>
      </c>
      <c r="J116" s="1">
        <v>6382519381</v>
      </c>
      <c r="K116" s="1" t="s">
        <v>85</v>
      </c>
      <c r="L116" s="1" t="s">
        <v>2695</v>
      </c>
      <c r="M116" s="1" t="s">
        <v>87</v>
      </c>
      <c r="N116" s="1" t="s">
        <v>2696</v>
      </c>
      <c r="O116" s="1" t="s">
        <v>2697</v>
      </c>
      <c r="P116" s="1" t="s">
        <v>90</v>
      </c>
      <c r="Q116" s="1">
        <v>327503339558</v>
      </c>
      <c r="R116" s="1" t="s">
        <v>2698</v>
      </c>
      <c r="S116" s="1">
        <v>9940646945</v>
      </c>
      <c r="T116" s="1" t="s">
        <v>2699</v>
      </c>
      <c r="U116" s="1" t="s">
        <v>2700</v>
      </c>
      <c r="V116" s="1">
        <v>9444525023</v>
      </c>
      <c r="W116" s="1" t="s">
        <v>203</v>
      </c>
      <c r="X116" s="1" t="s">
        <v>2701</v>
      </c>
      <c r="Y116" s="1" t="s">
        <v>622</v>
      </c>
      <c r="Z116" s="1" t="s">
        <v>338</v>
      </c>
      <c r="AA116" s="1" t="s">
        <v>2701</v>
      </c>
      <c r="AB116" s="1" t="s">
        <v>622</v>
      </c>
      <c r="AC116" s="1" t="s">
        <v>338</v>
      </c>
      <c r="AD116" s="1" t="s">
        <v>98</v>
      </c>
      <c r="AE116" s="1" t="s">
        <v>98</v>
      </c>
      <c r="AF116" s="1" t="s">
        <v>2702</v>
      </c>
      <c r="AG116" s="1" t="s">
        <v>2703</v>
      </c>
      <c r="AH116" s="1" t="s">
        <v>421</v>
      </c>
      <c r="AI116" s="1" t="s">
        <v>101</v>
      </c>
      <c r="AJ116" s="1">
        <v>73</v>
      </c>
      <c r="AK116" s="1"/>
      <c r="AL116" s="1" t="s">
        <v>2704</v>
      </c>
      <c r="AM116" s="1" t="s">
        <v>2705</v>
      </c>
      <c r="AN116" s="1" t="s">
        <v>105</v>
      </c>
      <c r="AO116" s="1" t="s">
        <v>106</v>
      </c>
      <c r="AP116" s="1" t="s">
        <v>395</v>
      </c>
      <c r="AQ116" s="1">
        <v>63</v>
      </c>
      <c r="AR116" s="1"/>
      <c r="AS116" s="1"/>
      <c r="AT116" s="1"/>
      <c r="AU116" s="1"/>
      <c r="AV116" s="1"/>
      <c r="AW116" s="1"/>
      <c r="AX116" s="1"/>
      <c r="AY116" s="1" t="s">
        <v>2706</v>
      </c>
      <c r="AZ116" s="1" t="s">
        <v>2707</v>
      </c>
      <c r="BA116" s="1" t="s">
        <v>266</v>
      </c>
      <c r="BB116" s="1" t="s">
        <v>267</v>
      </c>
      <c r="BC116" s="1" t="s">
        <v>952</v>
      </c>
      <c r="BD116" s="1" t="s">
        <v>344</v>
      </c>
      <c r="BE116" s="1">
        <v>80.7</v>
      </c>
      <c r="BF116" s="1">
        <v>8.07</v>
      </c>
      <c r="BG116" s="1"/>
      <c r="BH116" s="1"/>
      <c r="BI116" s="1"/>
      <c r="BJ116" s="1"/>
      <c r="BK116" s="1"/>
      <c r="BL116" s="1"/>
      <c r="BM116" s="1"/>
      <c r="BN116" s="1"/>
      <c r="BO116" s="1" t="s">
        <v>2708</v>
      </c>
      <c r="BP116" s="1" t="s">
        <v>2709</v>
      </c>
      <c r="BQ116" s="1" t="s">
        <v>862</v>
      </c>
      <c r="BR116" s="1" t="s">
        <v>2710</v>
      </c>
      <c r="BS116" s="1">
        <v>17</v>
      </c>
      <c r="BT116" s="1" t="s">
        <v>2711</v>
      </c>
      <c r="BU116" s="1" t="str">
        <f>HYPERLINK("https://nconnect.nicmar.ac.in/storage/profile/6a870db800bc6.png","Download")</f>
        <v>0</v>
      </c>
      <c r="BV116" s="1" t="s">
        <v>118</v>
      </c>
      <c r="BW116" s="3"/>
      <c r="BX116" s="3"/>
    </row>
    <row r="117" spans="1:76">
      <c r="A117" s="1" t="s">
        <v>76</v>
      </c>
      <c r="B117" s="1" t="s">
        <v>77</v>
      </c>
      <c r="C117" s="1" t="s">
        <v>2712</v>
      </c>
      <c r="D117" s="1" t="s">
        <v>2713</v>
      </c>
      <c r="E117" s="1" t="s">
        <v>2714</v>
      </c>
      <c r="F117" s="1" t="s">
        <v>2715</v>
      </c>
      <c r="G117" s="1" t="s">
        <v>2716</v>
      </c>
      <c r="H117" s="1" t="s">
        <v>2717</v>
      </c>
      <c r="I117" s="1" t="s">
        <v>2718</v>
      </c>
      <c r="J117" s="1">
        <v>8848589891</v>
      </c>
      <c r="K117" s="1" t="s">
        <v>196</v>
      </c>
      <c r="L117" s="1" t="s">
        <v>2719</v>
      </c>
      <c r="M117" s="1" t="s">
        <v>87</v>
      </c>
      <c r="N117" s="1" t="s">
        <v>2720</v>
      </c>
      <c r="O117" s="1" t="s">
        <v>2721</v>
      </c>
      <c r="P117" s="1" t="s">
        <v>669</v>
      </c>
      <c r="Q117" s="1">
        <v>460733914185</v>
      </c>
      <c r="R117" s="1" t="s">
        <v>2722</v>
      </c>
      <c r="S117" s="1">
        <v>9447812109</v>
      </c>
      <c r="T117" s="1" t="s">
        <v>92</v>
      </c>
      <c r="U117" s="1" t="s">
        <v>2723</v>
      </c>
      <c r="V117" s="1">
        <v>8281740094</v>
      </c>
      <c r="W117" s="1" t="s">
        <v>2724</v>
      </c>
      <c r="X117" s="1" t="s">
        <v>2725</v>
      </c>
      <c r="Y117" s="1" t="s">
        <v>675</v>
      </c>
      <c r="Z117" s="1" t="s">
        <v>392</v>
      </c>
      <c r="AA117" s="1" t="s">
        <v>2725</v>
      </c>
      <c r="AB117" s="1" t="s">
        <v>675</v>
      </c>
      <c r="AC117" s="1" t="s">
        <v>392</v>
      </c>
      <c r="AD117" s="1" t="s">
        <v>98</v>
      </c>
      <c r="AE117" s="1" t="s">
        <v>98</v>
      </c>
      <c r="AF117" s="1" t="s">
        <v>2726</v>
      </c>
      <c r="AG117" s="1" t="s">
        <v>2727</v>
      </c>
      <c r="AH117" s="1" t="s">
        <v>262</v>
      </c>
      <c r="AI117" s="1" t="s">
        <v>314</v>
      </c>
      <c r="AJ117" s="1">
        <v>92.3</v>
      </c>
      <c r="AK117" s="1"/>
      <c r="AL117" s="1" t="s">
        <v>2728</v>
      </c>
      <c r="AM117" s="1" t="s">
        <v>2729</v>
      </c>
      <c r="AN117" s="1" t="s">
        <v>174</v>
      </c>
      <c r="AO117" s="1" t="s">
        <v>341</v>
      </c>
      <c r="AP117" s="1" t="s">
        <v>883</v>
      </c>
      <c r="AQ117" s="1">
        <v>98</v>
      </c>
      <c r="AR117" s="1"/>
      <c r="AS117" s="1"/>
      <c r="AT117" s="1"/>
      <c r="AU117" s="1"/>
      <c r="AV117" s="1"/>
      <c r="AW117" s="1"/>
      <c r="AX117" s="1"/>
      <c r="AY117" s="1" t="s">
        <v>2161</v>
      </c>
      <c r="AZ117" s="1" t="s">
        <v>2730</v>
      </c>
      <c r="BA117" s="1" t="s">
        <v>110</v>
      </c>
      <c r="BB117" s="1" t="s">
        <v>111</v>
      </c>
      <c r="BC117" s="1" t="s">
        <v>628</v>
      </c>
      <c r="BD117" s="1" t="s">
        <v>319</v>
      </c>
      <c r="BE117" s="1">
        <v>79.8</v>
      </c>
      <c r="BF117" s="1">
        <v>7.98</v>
      </c>
      <c r="BG117" s="1"/>
      <c r="BH117" s="1"/>
      <c r="BI117" s="1"/>
      <c r="BJ117" s="1"/>
      <c r="BK117" s="1"/>
      <c r="BL117" s="1"/>
      <c r="BM117" s="1"/>
      <c r="BN117" s="1"/>
      <c r="BO117" s="1" t="s">
        <v>2731</v>
      </c>
      <c r="BP117" s="1"/>
      <c r="BQ117" s="1"/>
      <c r="BR117" s="1" t="s">
        <v>2732</v>
      </c>
      <c r="BS117" s="1">
        <v>1</v>
      </c>
      <c r="BT117" s="1" t="s">
        <v>2733</v>
      </c>
      <c r="BU117" s="1" t="str">
        <f>HYPERLINK("https://nconnect.nicmar.ac.in/storage/profile/6a85f5948d8f2.png","Download")</f>
        <v>0</v>
      </c>
      <c r="BV117" s="1" t="s">
        <v>118</v>
      </c>
      <c r="BW117" s="3"/>
      <c r="BX117" s="3"/>
    </row>
    <row r="118" spans="1:76">
      <c r="A118" s="1" t="s">
        <v>76</v>
      </c>
      <c r="B118" s="1" t="s">
        <v>77</v>
      </c>
      <c r="C118" s="1" t="s">
        <v>2734</v>
      </c>
      <c r="D118" s="1" t="s">
        <v>2735</v>
      </c>
      <c r="E118" s="1" t="s">
        <v>2736</v>
      </c>
      <c r="F118" s="1" t="s">
        <v>2737</v>
      </c>
      <c r="G118" s="1" t="s">
        <v>2738</v>
      </c>
      <c r="H118" s="1" t="s">
        <v>2739</v>
      </c>
      <c r="I118" s="1" t="s">
        <v>2740</v>
      </c>
      <c r="J118" s="1">
        <v>9156898569</v>
      </c>
      <c r="K118" s="1" t="s">
        <v>196</v>
      </c>
      <c r="L118" s="1" t="s">
        <v>2741</v>
      </c>
      <c r="M118" s="1" t="s">
        <v>87</v>
      </c>
      <c r="N118" s="1" t="s">
        <v>2742</v>
      </c>
      <c r="O118" s="1" t="s">
        <v>2743</v>
      </c>
      <c r="P118" s="1" t="s">
        <v>90</v>
      </c>
      <c r="Q118" s="1">
        <v>513436538474</v>
      </c>
      <c r="R118" s="1" t="s">
        <v>2744</v>
      </c>
      <c r="S118" s="1">
        <v>8623035498</v>
      </c>
      <c r="T118" s="1" t="s">
        <v>1522</v>
      </c>
      <c r="U118" s="1" t="s">
        <v>2745</v>
      </c>
      <c r="V118" s="1">
        <v>8484927080</v>
      </c>
      <c r="W118" s="1" t="s">
        <v>1063</v>
      </c>
      <c r="X118" s="1" t="s">
        <v>2746</v>
      </c>
      <c r="Y118" s="1" t="s">
        <v>2747</v>
      </c>
      <c r="Z118" s="1" t="s">
        <v>97</v>
      </c>
      <c r="AA118" s="1" t="s">
        <v>2746</v>
      </c>
      <c r="AB118" s="1" t="s">
        <v>2747</v>
      </c>
      <c r="AC118" s="1" t="s">
        <v>97</v>
      </c>
      <c r="AD118" s="1" t="s">
        <v>98</v>
      </c>
      <c r="AE118" s="1" t="s">
        <v>98</v>
      </c>
      <c r="AF118" s="1" t="s">
        <v>2748</v>
      </c>
      <c r="AG118" s="1" t="s">
        <v>2749</v>
      </c>
      <c r="AH118" s="1" t="s">
        <v>101</v>
      </c>
      <c r="AI118" s="1" t="s">
        <v>106</v>
      </c>
      <c r="AJ118" s="1">
        <v>67</v>
      </c>
      <c r="AK118" s="1">
        <v>6.42</v>
      </c>
      <c r="AL118" s="1"/>
      <c r="AM118" s="1"/>
      <c r="AN118" s="1"/>
      <c r="AO118" s="1"/>
      <c r="AP118" s="1"/>
      <c r="AQ118" s="1"/>
      <c r="AR118" s="1"/>
      <c r="AS118" s="1" t="s">
        <v>2750</v>
      </c>
      <c r="AT118" s="1" t="s">
        <v>2751</v>
      </c>
      <c r="AU118" s="1" t="s">
        <v>425</v>
      </c>
      <c r="AV118" s="1" t="s">
        <v>883</v>
      </c>
      <c r="AW118" s="1">
        <v>77.84</v>
      </c>
      <c r="AX118" s="1"/>
      <c r="AY118" s="1" t="s">
        <v>2752</v>
      </c>
      <c r="AZ118" s="1" t="s">
        <v>2753</v>
      </c>
      <c r="BA118" s="1" t="s">
        <v>110</v>
      </c>
      <c r="BB118" s="1" t="s">
        <v>111</v>
      </c>
      <c r="BC118" s="1" t="s">
        <v>318</v>
      </c>
      <c r="BD118" s="1" t="s">
        <v>2754</v>
      </c>
      <c r="BE118" s="1">
        <v>73.4</v>
      </c>
      <c r="BF118" s="1">
        <v>8.09</v>
      </c>
      <c r="BG118" s="1"/>
      <c r="BH118" s="1"/>
      <c r="BI118" s="1"/>
      <c r="BJ118" s="1"/>
      <c r="BK118" s="1"/>
      <c r="BL118" s="1"/>
      <c r="BM118" s="1"/>
      <c r="BN118" s="1"/>
      <c r="BO118" s="1" t="s">
        <v>2755</v>
      </c>
      <c r="BP118" s="1" t="s">
        <v>2756</v>
      </c>
      <c r="BQ118" s="1" t="s">
        <v>862</v>
      </c>
      <c r="BR118" s="1" t="s">
        <v>2757</v>
      </c>
      <c r="BS118" s="1">
        <v>20</v>
      </c>
      <c r="BT118" s="1"/>
      <c r="BU118" s="1" t="str">
        <f>HYPERLINK("https://nconnect.nicmar.ac.in/storage/profile/6a85ecfff0f44.png","Download")</f>
        <v>0</v>
      </c>
      <c r="BV118" s="1" t="s">
        <v>118</v>
      </c>
      <c r="BW118" s="3"/>
      <c r="BX118" s="3"/>
    </row>
    <row r="119" spans="1:76">
      <c r="A119" s="1" t="s">
        <v>76</v>
      </c>
      <c r="B119" s="1" t="s">
        <v>77</v>
      </c>
      <c r="C119" s="1" t="s">
        <v>2758</v>
      </c>
      <c r="D119" s="1" t="s">
        <v>2759</v>
      </c>
      <c r="E119" s="1" t="s">
        <v>2760</v>
      </c>
      <c r="F119" s="1" t="s">
        <v>2761</v>
      </c>
      <c r="G119" s="1" t="s">
        <v>2762</v>
      </c>
      <c r="H119" s="1" t="s">
        <v>2763</v>
      </c>
      <c r="I119" s="1" t="s">
        <v>2764</v>
      </c>
      <c r="J119" s="1">
        <v>9518560517</v>
      </c>
      <c r="K119" s="1" t="s">
        <v>85</v>
      </c>
      <c r="L119" s="1" t="s">
        <v>2765</v>
      </c>
      <c r="M119" s="1" t="s">
        <v>87</v>
      </c>
      <c r="N119" s="1" t="s">
        <v>2766</v>
      </c>
      <c r="O119" s="1" t="s">
        <v>2767</v>
      </c>
      <c r="P119" s="1" t="s">
        <v>669</v>
      </c>
      <c r="Q119" s="1">
        <v>304465792750</v>
      </c>
      <c r="R119" s="1" t="s">
        <v>2760</v>
      </c>
      <c r="S119" s="1">
        <v>9763185986</v>
      </c>
      <c r="T119" s="1" t="s">
        <v>2768</v>
      </c>
      <c r="U119" s="1" t="s">
        <v>2769</v>
      </c>
      <c r="V119" s="1">
        <v>7218731899</v>
      </c>
      <c r="W119" s="1" t="s">
        <v>283</v>
      </c>
      <c r="X119" s="1" t="s">
        <v>2770</v>
      </c>
      <c r="Y119" s="1" t="s">
        <v>1268</v>
      </c>
      <c r="Z119" s="1" t="s">
        <v>97</v>
      </c>
      <c r="AA119" s="1" t="s">
        <v>2770</v>
      </c>
      <c r="AB119" s="1" t="s">
        <v>1268</v>
      </c>
      <c r="AC119" s="1" t="s">
        <v>97</v>
      </c>
      <c r="AD119" s="1" t="s">
        <v>98</v>
      </c>
      <c r="AE119" s="1" t="s">
        <v>98</v>
      </c>
      <c r="AF119" s="1" t="s">
        <v>2771</v>
      </c>
      <c r="AG119" s="1" t="s">
        <v>2772</v>
      </c>
      <c r="AH119" s="1" t="s">
        <v>208</v>
      </c>
      <c r="AI119" s="1" t="s">
        <v>421</v>
      </c>
      <c r="AJ119" s="1">
        <v>87.4</v>
      </c>
      <c r="AK119" s="1">
        <v>9.2</v>
      </c>
      <c r="AL119" s="1" t="s">
        <v>2773</v>
      </c>
      <c r="AM119" s="1" t="s">
        <v>2774</v>
      </c>
      <c r="AN119" s="1" t="s">
        <v>105</v>
      </c>
      <c r="AO119" s="1" t="s">
        <v>141</v>
      </c>
      <c r="AP119" s="1" t="s">
        <v>106</v>
      </c>
      <c r="AQ119" s="1">
        <v>72.4</v>
      </c>
      <c r="AR119" s="1"/>
      <c r="AS119" s="1"/>
      <c r="AT119" s="1"/>
      <c r="AU119" s="1"/>
      <c r="AV119" s="1"/>
      <c r="AW119" s="1"/>
      <c r="AX119" s="1"/>
      <c r="AY119" s="1" t="s">
        <v>2775</v>
      </c>
      <c r="AZ119" s="1" t="s">
        <v>2776</v>
      </c>
      <c r="BA119" s="1" t="s">
        <v>110</v>
      </c>
      <c r="BB119" s="1" t="s">
        <v>111</v>
      </c>
      <c r="BC119" s="1" t="s">
        <v>289</v>
      </c>
      <c r="BD119" s="1" t="s">
        <v>724</v>
      </c>
      <c r="BE119" s="1">
        <v>68.8</v>
      </c>
      <c r="BF119" s="1">
        <v>7.63</v>
      </c>
      <c r="BG119" s="1"/>
      <c r="BH119" s="1"/>
      <c r="BI119" s="1"/>
      <c r="BJ119" s="1"/>
      <c r="BK119" s="1"/>
      <c r="BL119" s="1"/>
      <c r="BM119" s="1"/>
      <c r="BN119" s="1"/>
      <c r="BO119" s="1" t="s">
        <v>2777</v>
      </c>
      <c r="BP119" s="1"/>
      <c r="BQ119" s="1"/>
      <c r="BR119" s="1"/>
      <c r="BS119" s="1"/>
      <c r="BT119" s="1"/>
      <c r="BU119" s="1" t="str">
        <f>HYPERLINK("https://nconnect.nicmar.ac.in/storage/profile/6a8655f597726.png","Download")</f>
        <v>0</v>
      </c>
      <c r="BV119" s="1" t="s">
        <v>118</v>
      </c>
      <c r="BW119" s="3"/>
      <c r="BX119" s="3"/>
    </row>
    <row r="120" spans="1:76">
      <c r="A120" s="1" t="s">
        <v>76</v>
      </c>
      <c r="B120" s="1" t="s">
        <v>77</v>
      </c>
      <c r="C120" s="1" t="s">
        <v>2778</v>
      </c>
      <c r="D120" s="1" t="s">
        <v>2779</v>
      </c>
      <c r="E120" s="1" t="s">
        <v>1303</v>
      </c>
      <c r="F120" s="1" t="s">
        <v>2780</v>
      </c>
      <c r="G120" s="1" t="s">
        <v>2781</v>
      </c>
      <c r="H120" s="1" t="s">
        <v>2782</v>
      </c>
      <c r="I120" s="1" t="s">
        <v>2783</v>
      </c>
      <c r="J120" s="1">
        <v>7735394338</v>
      </c>
      <c r="K120" s="1" t="s">
        <v>85</v>
      </c>
      <c r="L120" s="1" t="s">
        <v>2784</v>
      </c>
      <c r="M120" s="1" t="s">
        <v>87</v>
      </c>
      <c r="N120" s="1" t="s">
        <v>2785</v>
      </c>
      <c r="O120" s="1" t="s">
        <v>2786</v>
      </c>
      <c r="P120" s="1" t="s">
        <v>669</v>
      </c>
      <c r="Q120" s="1">
        <v>989461277931</v>
      </c>
      <c r="R120" s="1" t="s">
        <v>2787</v>
      </c>
      <c r="S120" s="1">
        <v>8986881015</v>
      </c>
      <c r="T120" s="1" t="s">
        <v>2788</v>
      </c>
      <c r="U120" s="1" t="s">
        <v>2789</v>
      </c>
      <c r="V120" s="1">
        <v>9437200078</v>
      </c>
      <c r="W120" s="1" t="s">
        <v>470</v>
      </c>
      <c r="X120" s="1" t="s">
        <v>2790</v>
      </c>
      <c r="Y120" s="1" t="s">
        <v>2791</v>
      </c>
      <c r="Z120" s="1" t="s">
        <v>308</v>
      </c>
      <c r="AA120" s="1" t="s">
        <v>2790</v>
      </c>
      <c r="AB120" s="1" t="s">
        <v>2791</v>
      </c>
      <c r="AC120" s="1" t="s">
        <v>308</v>
      </c>
      <c r="AD120" s="1" t="s">
        <v>98</v>
      </c>
      <c r="AE120" s="1" t="s">
        <v>98</v>
      </c>
      <c r="AF120" s="1" t="s">
        <v>2792</v>
      </c>
      <c r="AG120" s="1" t="s">
        <v>2793</v>
      </c>
      <c r="AH120" s="1" t="s">
        <v>854</v>
      </c>
      <c r="AI120" s="1" t="s">
        <v>480</v>
      </c>
      <c r="AJ120" s="1">
        <v>93.1</v>
      </c>
      <c r="AK120" s="1">
        <v>9.8</v>
      </c>
      <c r="AL120" s="1" t="s">
        <v>2792</v>
      </c>
      <c r="AM120" s="1" t="s">
        <v>2793</v>
      </c>
      <c r="AN120" s="1" t="s">
        <v>105</v>
      </c>
      <c r="AO120" s="1" t="s">
        <v>101</v>
      </c>
      <c r="AP120" s="1" t="s">
        <v>262</v>
      </c>
      <c r="AQ120" s="1">
        <v>65.8</v>
      </c>
      <c r="AR120" s="1"/>
      <c r="AS120" s="1"/>
      <c r="AT120" s="1"/>
      <c r="AU120" s="1"/>
      <c r="AV120" s="1"/>
      <c r="AW120" s="1"/>
      <c r="AX120" s="1"/>
      <c r="AY120" s="1" t="s">
        <v>2794</v>
      </c>
      <c r="AZ120" s="1" t="s">
        <v>2795</v>
      </c>
      <c r="BA120" s="1" t="s">
        <v>266</v>
      </c>
      <c r="BB120" s="1" t="s">
        <v>2796</v>
      </c>
      <c r="BC120" s="1" t="s">
        <v>211</v>
      </c>
      <c r="BD120" s="1" t="s">
        <v>999</v>
      </c>
      <c r="BE120" s="1">
        <v>69.9</v>
      </c>
      <c r="BF120" s="1">
        <v>6.99</v>
      </c>
      <c r="BG120" s="1"/>
      <c r="BH120" s="1"/>
      <c r="BI120" s="1"/>
      <c r="BJ120" s="1"/>
      <c r="BK120" s="1"/>
      <c r="BL120" s="1"/>
      <c r="BM120" s="1"/>
      <c r="BN120" s="1"/>
      <c r="BO120" s="1" t="s">
        <v>2797</v>
      </c>
      <c r="BP120" s="1" t="s">
        <v>2798</v>
      </c>
      <c r="BQ120" s="1" t="s">
        <v>149</v>
      </c>
      <c r="BR120" s="1" t="s">
        <v>2799</v>
      </c>
      <c r="BS120" s="1">
        <v>20</v>
      </c>
      <c r="BT120" s="1"/>
      <c r="BU120" s="1" t="str">
        <f>HYPERLINK("https://nconnect.nicmar.ac.in/storage/profile/6a85ddf985b62.png","Download")</f>
        <v>0</v>
      </c>
      <c r="BV120" s="1" t="s">
        <v>118</v>
      </c>
      <c r="BW120" s="3"/>
      <c r="BX120" s="3"/>
    </row>
    <row r="121" spans="1:76">
      <c r="A121" s="1" t="s">
        <v>76</v>
      </c>
      <c r="B121" s="1" t="s">
        <v>77</v>
      </c>
      <c r="C121" s="1" t="s">
        <v>2800</v>
      </c>
      <c r="D121" s="1" t="s">
        <v>2801</v>
      </c>
      <c r="E121" s="1" t="s">
        <v>2802</v>
      </c>
      <c r="F121" s="1" t="s">
        <v>2803</v>
      </c>
      <c r="G121" s="1" t="s">
        <v>2804</v>
      </c>
      <c r="H121" s="1" t="s">
        <v>2805</v>
      </c>
      <c r="I121" s="1" t="s">
        <v>2806</v>
      </c>
      <c r="J121" s="1">
        <v>8329922697</v>
      </c>
      <c r="K121" s="1" t="s">
        <v>196</v>
      </c>
      <c r="L121" s="1" t="s">
        <v>2807</v>
      </c>
      <c r="M121" s="1" t="s">
        <v>87</v>
      </c>
      <c r="N121" s="1" t="s">
        <v>358</v>
      </c>
      <c r="O121" s="1" t="s">
        <v>2808</v>
      </c>
      <c r="P121" s="1" t="s">
        <v>360</v>
      </c>
      <c r="Q121" s="1" t="s">
        <v>2809</v>
      </c>
      <c r="R121" s="1" t="s">
        <v>2810</v>
      </c>
      <c r="S121" s="1">
        <v>9637734134</v>
      </c>
      <c r="T121" s="1" t="s">
        <v>2811</v>
      </c>
      <c r="U121" s="1" t="s">
        <v>2812</v>
      </c>
      <c r="V121" s="1">
        <v>8459955408</v>
      </c>
      <c r="W121" s="1" t="s">
        <v>94</v>
      </c>
      <c r="X121" s="1" t="s">
        <v>2813</v>
      </c>
      <c r="Y121" s="1" t="s">
        <v>2814</v>
      </c>
      <c r="Z121" s="1" t="s">
        <v>97</v>
      </c>
      <c r="AA121" s="1" t="s">
        <v>2813</v>
      </c>
      <c r="AB121" s="1" t="s">
        <v>2814</v>
      </c>
      <c r="AC121" s="1" t="s">
        <v>97</v>
      </c>
      <c r="AD121" s="1" t="s">
        <v>98</v>
      </c>
      <c r="AE121" s="1" t="s">
        <v>98</v>
      </c>
      <c r="AF121" s="1" t="s">
        <v>2815</v>
      </c>
      <c r="AG121" s="1" t="s">
        <v>2816</v>
      </c>
      <c r="AH121" s="1" t="s">
        <v>141</v>
      </c>
      <c r="AI121" s="1" t="s">
        <v>262</v>
      </c>
      <c r="AJ121" s="1">
        <v>78.8</v>
      </c>
      <c r="AK121" s="1"/>
      <c r="AL121" s="1" t="s">
        <v>2817</v>
      </c>
      <c r="AM121" s="1" t="s">
        <v>2818</v>
      </c>
      <c r="AN121" s="1" t="s">
        <v>105</v>
      </c>
      <c r="AO121" s="1" t="s">
        <v>239</v>
      </c>
      <c r="AP121" s="1" t="s">
        <v>292</v>
      </c>
      <c r="AQ121" s="1">
        <v>78.67</v>
      </c>
      <c r="AR121" s="1"/>
      <c r="AS121" s="1"/>
      <c r="AT121" s="1"/>
      <c r="AU121" s="1"/>
      <c r="AV121" s="1"/>
      <c r="AW121" s="1"/>
      <c r="AX121" s="1"/>
      <c r="AY121" s="1" t="s">
        <v>2819</v>
      </c>
      <c r="AZ121" s="1" t="s">
        <v>2820</v>
      </c>
      <c r="BA121" s="1" t="s">
        <v>110</v>
      </c>
      <c r="BB121" s="1" t="s">
        <v>111</v>
      </c>
      <c r="BC121" s="1" t="s">
        <v>179</v>
      </c>
      <c r="BD121" s="1" t="s">
        <v>113</v>
      </c>
      <c r="BE121" s="1">
        <v>65.8</v>
      </c>
      <c r="BF121" s="1">
        <v>7.08</v>
      </c>
      <c r="BG121" s="1"/>
      <c r="BH121" s="1"/>
      <c r="BI121" s="1"/>
      <c r="BJ121" s="1"/>
      <c r="BK121" s="1"/>
      <c r="BL121" s="1"/>
      <c r="BM121" s="1"/>
      <c r="BN121" s="1"/>
      <c r="BO121" s="1" t="s">
        <v>2821</v>
      </c>
      <c r="BP121" s="1"/>
      <c r="BQ121" s="1"/>
      <c r="BR121" s="1" t="s">
        <v>2822</v>
      </c>
      <c r="BS121" s="1">
        <v>26</v>
      </c>
      <c r="BT121" s="1"/>
      <c r="BU121" s="1" t="str">
        <f>HYPERLINK("https://nconnect.nicmar.ac.in/storage/profile/6a86e6c5d3ed6.png","Download")</f>
        <v>0</v>
      </c>
      <c r="BV121" s="1" t="s">
        <v>118</v>
      </c>
      <c r="BW121" s="3"/>
      <c r="BX121" s="3"/>
    </row>
    <row r="122" spans="1:76">
      <c r="A122" s="1" t="s">
        <v>76</v>
      </c>
      <c r="B122" s="1" t="s">
        <v>77</v>
      </c>
      <c r="C122" s="1" t="s">
        <v>2823</v>
      </c>
      <c r="D122" s="1" t="s">
        <v>2824</v>
      </c>
      <c r="E122" s="1" t="s">
        <v>2825</v>
      </c>
      <c r="F122" s="1" t="s">
        <v>2780</v>
      </c>
      <c r="G122" s="1" t="s">
        <v>2826</v>
      </c>
      <c r="H122" s="1" t="s">
        <v>2827</v>
      </c>
      <c r="I122" s="1" t="s">
        <v>2828</v>
      </c>
      <c r="J122" s="1">
        <v>8830862352</v>
      </c>
      <c r="K122" s="1" t="s">
        <v>85</v>
      </c>
      <c r="L122" s="1" t="s">
        <v>2829</v>
      </c>
      <c r="M122" s="1" t="s">
        <v>87</v>
      </c>
      <c r="N122" s="1" t="s">
        <v>2830</v>
      </c>
      <c r="O122" s="1" t="s">
        <v>2831</v>
      </c>
      <c r="P122" s="1" t="s">
        <v>669</v>
      </c>
      <c r="Q122" s="1">
        <v>437589028453</v>
      </c>
      <c r="R122" s="1" t="s">
        <v>2832</v>
      </c>
      <c r="S122" s="1">
        <v>9657480815</v>
      </c>
      <c r="T122" s="1" t="s">
        <v>2833</v>
      </c>
      <c r="U122" s="1" t="s">
        <v>2834</v>
      </c>
      <c r="V122" s="1">
        <v>7823067257</v>
      </c>
      <c r="W122" s="1" t="s">
        <v>470</v>
      </c>
      <c r="X122" s="1" t="s">
        <v>2835</v>
      </c>
      <c r="Y122" s="1" t="s">
        <v>2836</v>
      </c>
      <c r="Z122" s="1" t="s">
        <v>2837</v>
      </c>
      <c r="AA122" s="1" t="s">
        <v>2835</v>
      </c>
      <c r="AB122" s="1" t="s">
        <v>2836</v>
      </c>
      <c r="AC122" s="1" t="s">
        <v>2837</v>
      </c>
      <c r="AD122" s="1" t="s">
        <v>98</v>
      </c>
      <c r="AE122" s="1" t="s">
        <v>98</v>
      </c>
      <c r="AF122" s="1" t="s">
        <v>2838</v>
      </c>
      <c r="AG122" s="1" t="s">
        <v>2839</v>
      </c>
      <c r="AH122" s="1" t="s">
        <v>421</v>
      </c>
      <c r="AI122" s="1" t="s">
        <v>530</v>
      </c>
      <c r="AJ122" s="1">
        <v>77.33</v>
      </c>
      <c r="AK122" s="1"/>
      <c r="AL122" s="1" t="s">
        <v>2840</v>
      </c>
      <c r="AM122" s="1" t="s">
        <v>2841</v>
      </c>
      <c r="AN122" s="1" t="s">
        <v>105</v>
      </c>
      <c r="AO122" s="1" t="s">
        <v>106</v>
      </c>
      <c r="AP122" s="1" t="s">
        <v>395</v>
      </c>
      <c r="AQ122" s="1">
        <v>66.83</v>
      </c>
      <c r="AR122" s="1"/>
      <c r="AS122" s="1"/>
      <c r="AT122" s="1"/>
      <c r="AU122" s="1"/>
      <c r="AV122" s="1"/>
      <c r="AW122" s="1"/>
      <c r="AX122" s="1"/>
      <c r="AY122" s="1" t="s">
        <v>2842</v>
      </c>
      <c r="AZ122" s="1" t="s">
        <v>2843</v>
      </c>
      <c r="BA122" s="1" t="s">
        <v>178</v>
      </c>
      <c r="BB122" s="1" t="s">
        <v>111</v>
      </c>
      <c r="BC122" s="1" t="s">
        <v>292</v>
      </c>
      <c r="BD122" s="1" t="s">
        <v>344</v>
      </c>
      <c r="BE122" s="1">
        <v>77.7</v>
      </c>
      <c r="BF122" s="1">
        <v>8.52</v>
      </c>
      <c r="BG122" s="1"/>
      <c r="BH122" s="1"/>
      <c r="BI122" s="1"/>
      <c r="BJ122" s="1"/>
      <c r="BK122" s="1"/>
      <c r="BL122" s="1"/>
      <c r="BM122" s="1"/>
      <c r="BN122" s="1"/>
      <c r="BO122" s="1" t="s">
        <v>2844</v>
      </c>
      <c r="BP122" s="1"/>
      <c r="BQ122" s="1"/>
      <c r="BR122" s="1" t="s">
        <v>2845</v>
      </c>
      <c r="BS122" s="1">
        <v>7</v>
      </c>
      <c r="BT122" s="1"/>
      <c r="BU122" s="1" t="str">
        <f>HYPERLINK("https://nconnect.nicmar.ac.in/storage/profile/6a81dc966aaa6.png","Download")</f>
        <v>0</v>
      </c>
      <c r="BV122" s="1" t="s">
        <v>118</v>
      </c>
      <c r="BW122" s="3"/>
      <c r="BX122" s="3"/>
    </row>
    <row r="123" spans="1:76">
      <c r="A123" s="1" t="s">
        <v>76</v>
      </c>
      <c r="B123" s="1" t="s">
        <v>77</v>
      </c>
      <c r="C123" s="1" t="s">
        <v>2846</v>
      </c>
      <c r="D123" s="1" t="s">
        <v>2847</v>
      </c>
      <c r="E123" s="1"/>
      <c r="F123" s="1" t="s">
        <v>2848</v>
      </c>
      <c r="G123" s="1" t="s">
        <v>2849</v>
      </c>
      <c r="H123" s="1" t="s">
        <v>2850</v>
      </c>
      <c r="I123" s="1" t="s">
        <v>2851</v>
      </c>
      <c r="J123" s="1">
        <v>9600712183</v>
      </c>
      <c r="K123" s="1" t="s">
        <v>85</v>
      </c>
      <c r="L123" s="1" t="s">
        <v>2852</v>
      </c>
      <c r="M123" s="1" t="s">
        <v>87</v>
      </c>
      <c r="N123" s="1" t="s">
        <v>2853</v>
      </c>
      <c r="O123" s="1" t="s">
        <v>2854</v>
      </c>
      <c r="P123" s="1" t="s">
        <v>669</v>
      </c>
      <c r="Q123" s="1">
        <v>349518878244</v>
      </c>
      <c r="R123" s="1" t="s">
        <v>2855</v>
      </c>
      <c r="S123" s="1">
        <v>9790673333</v>
      </c>
      <c r="T123" s="1" t="s">
        <v>2856</v>
      </c>
      <c r="U123" s="1" t="s">
        <v>2857</v>
      </c>
      <c r="V123" s="1">
        <v>9865912184</v>
      </c>
      <c r="W123" s="1" t="s">
        <v>2858</v>
      </c>
      <c r="X123" s="1" t="s">
        <v>2859</v>
      </c>
      <c r="Y123" s="1" t="s">
        <v>2860</v>
      </c>
      <c r="Z123" s="1" t="s">
        <v>338</v>
      </c>
      <c r="AA123" s="1" t="s">
        <v>2859</v>
      </c>
      <c r="AB123" s="1" t="s">
        <v>2860</v>
      </c>
      <c r="AC123" s="1" t="s">
        <v>338</v>
      </c>
      <c r="AD123" s="1" t="s">
        <v>98</v>
      </c>
      <c r="AE123" s="1" t="s">
        <v>98</v>
      </c>
      <c r="AF123" s="1" t="s">
        <v>2861</v>
      </c>
      <c r="AG123" s="1" t="s">
        <v>2862</v>
      </c>
      <c r="AH123" s="1" t="s">
        <v>106</v>
      </c>
      <c r="AI123" s="1" t="s">
        <v>395</v>
      </c>
      <c r="AJ123" s="1">
        <v>98.8</v>
      </c>
      <c r="AK123" s="1"/>
      <c r="AL123" s="1" t="s">
        <v>2861</v>
      </c>
      <c r="AM123" s="1" t="s">
        <v>2862</v>
      </c>
      <c r="AN123" s="1" t="s">
        <v>678</v>
      </c>
      <c r="AO123" s="1" t="s">
        <v>107</v>
      </c>
      <c r="AP123" s="1" t="s">
        <v>626</v>
      </c>
      <c r="AQ123" s="1">
        <v>94.83</v>
      </c>
      <c r="AR123" s="1"/>
      <c r="AS123" s="1"/>
      <c r="AT123" s="1"/>
      <c r="AU123" s="1"/>
      <c r="AV123" s="1"/>
      <c r="AW123" s="1"/>
      <c r="AX123" s="1"/>
      <c r="AY123" s="1" t="s">
        <v>2863</v>
      </c>
      <c r="AZ123" s="1" t="s">
        <v>2864</v>
      </c>
      <c r="BA123" s="1" t="s">
        <v>178</v>
      </c>
      <c r="BB123" s="1" t="s">
        <v>111</v>
      </c>
      <c r="BC123" s="1" t="s">
        <v>628</v>
      </c>
      <c r="BD123" s="1" t="s">
        <v>319</v>
      </c>
      <c r="BE123" s="1">
        <v>76.2</v>
      </c>
      <c r="BF123" s="1">
        <v>7.62</v>
      </c>
      <c r="BG123" s="1"/>
      <c r="BH123" s="1"/>
      <c r="BI123" s="1"/>
      <c r="BJ123" s="1"/>
      <c r="BK123" s="1"/>
      <c r="BL123" s="1"/>
      <c r="BM123" s="1"/>
      <c r="BN123" s="1"/>
      <c r="BO123" s="1" t="s">
        <v>2865</v>
      </c>
      <c r="BP123" s="1"/>
      <c r="BQ123" s="1"/>
      <c r="BR123" s="1" t="s">
        <v>2866</v>
      </c>
      <c r="BS123" s="1">
        <v>21</v>
      </c>
      <c r="BT123" s="1"/>
      <c r="BU123" s="1" t="str">
        <f>HYPERLINK("https://nconnect.nicmar.ac.in/storage/profile/6a85ed92ada8c.png","Download")</f>
        <v>0</v>
      </c>
      <c r="BV123" s="1" t="s">
        <v>118</v>
      </c>
      <c r="BW123" s="3"/>
      <c r="BX123" s="3"/>
    </row>
    <row r="124" spans="1:76">
      <c r="A124" s="1" t="s">
        <v>76</v>
      </c>
      <c r="B124" s="1" t="s">
        <v>77</v>
      </c>
      <c r="C124" s="1" t="s">
        <v>2867</v>
      </c>
      <c r="D124" s="1" t="s">
        <v>2868</v>
      </c>
      <c r="E124" s="1"/>
      <c r="F124" s="1" t="s">
        <v>2869</v>
      </c>
      <c r="G124" s="1" t="s">
        <v>2870</v>
      </c>
      <c r="H124" s="1" t="s">
        <v>2871</v>
      </c>
      <c r="I124" s="1" t="s">
        <v>2872</v>
      </c>
      <c r="J124" s="1">
        <v>9805818518</v>
      </c>
      <c r="K124" s="1" t="s">
        <v>85</v>
      </c>
      <c r="L124" s="1" t="s">
        <v>2873</v>
      </c>
      <c r="M124" s="1" t="s">
        <v>87</v>
      </c>
      <c r="N124" s="1" t="s">
        <v>592</v>
      </c>
      <c r="O124" s="1" t="s">
        <v>2874</v>
      </c>
      <c r="P124" s="1" t="s">
        <v>162</v>
      </c>
      <c r="Q124" s="1">
        <v>477070392347</v>
      </c>
      <c r="R124" s="1" t="s">
        <v>2875</v>
      </c>
      <c r="S124" s="1">
        <v>9816102303</v>
      </c>
      <c r="T124" s="1" t="s">
        <v>2876</v>
      </c>
      <c r="U124" s="1" t="s">
        <v>2877</v>
      </c>
      <c r="V124" s="1">
        <v>9418118518</v>
      </c>
      <c r="W124" s="1" t="s">
        <v>2878</v>
      </c>
      <c r="X124" s="1" t="s">
        <v>2879</v>
      </c>
      <c r="Y124" s="1" t="s">
        <v>2880</v>
      </c>
      <c r="Z124" s="1" t="s">
        <v>2881</v>
      </c>
      <c r="AA124" s="1" t="s">
        <v>2879</v>
      </c>
      <c r="AB124" s="1" t="s">
        <v>2880</v>
      </c>
      <c r="AC124" s="1" t="s">
        <v>2881</v>
      </c>
      <c r="AD124" s="1" t="s">
        <v>98</v>
      </c>
      <c r="AE124" s="1" t="s">
        <v>98</v>
      </c>
      <c r="AF124" s="1" t="s">
        <v>2882</v>
      </c>
      <c r="AG124" s="1" t="s">
        <v>2883</v>
      </c>
      <c r="AH124" s="1" t="s">
        <v>2884</v>
      </c>
      <c r="AI124" s="1" t="s">
        <v>138</v>
      </c>
      <c r="AJ124" s="1">
        <v>85</v>
      </c>
      <c r="AK124" s="1"/>
      <c r="AL124" s="1" t="s">
        <v>2885</v>
      </c>
      <c r="AM124" s="1" t="s">
        <v>1623</v>
      </c>
      <c r="AN124" s="1" t="s">
        <v>105</v>
      </c>
      <c r="AO124" s="1" t="s">
        <v>138</v>
      </c>
      <c r="AP124" s="1" t="s">
        <v>142</v>
      </c>
      <c r="AQ124" s="1">
        <v>89</v>
      </c>
      <c r="AR124" s="1"/>
      <c r="AS124" s="1"/>
      <c r="AT124" s="1"/>
      <c r="AU124" s="1"/>
      <c r="AV124" s="1"/>
      <c r="AW124" s="1"/>
      <c r="AX124" s="1"/>
      <c r="AY124" s="1" t="s">
        <v>2372</v>
      </c>
      <c r="AZ124" s="1" t="s">
        <v>2886</v>
      </c>
      <c r="BA124" s="1" t="s">
        <v>110</v>
      </c>
      <c r="BB124" s="1" t="s">
        <v>111</v>
      </c>
      <c r="BC124" s="1" t="s">
        <v>952</v>
      </c>
      <c r="BD124" s="1" t="s">
        <v>146</v>
      </c>
      <c r="BE124" s="1">
        <v>75.6</v>
      </c>
      <c r="BF124" s="1">
        <v>7.56</v>
      </c>
      <c r="BG124" s="1"/>
      <c r="BH124" s="1"/>
      <c r="BI124" s="1"/>
      <c r="BJ124" s="1"/>
      <c r="BK124" s="1"/>
      <c r="BL124" s="1"/>
      <c r="BM124" s="1"/>
      <c r="BN124" s="1"/>
      <c r="BO124" s="1" t="s">
        <v>2887</v>
      </c>
      <c r="BP124" s="1" t="s">
        <v>2888</v>
      </c>
      <c r="BQ124" s="1" t="s">
        <v>429</v>
      </c>
      <c r="BR124" s="1"/>
      <c r="BS124" s="1"/>
      <c r="BT124" s="1"/>
      <c r="BU124" s="1" t="str">
        <f>HYPERLINK("https://nconnect.nicmar.ac.in/storage/profile/6ac4884f0910a.png","Download")</f>
        <v>0</v>
      </c>
      <c r="BV124" s="1" t="s">
        <v>118</v>
      </c>
      <c r="BW124" s="3"/>
      <c r="BX124" s="3"/>
    </row>
    <row r="125" spans="1:76">
      <c r="A125" s="1" t="s">
        <v>76</v>
      </c>
      <c r="B125" s="1" t="s">
        <v>77</v>
      </c>
      <c r="C125" s="1" t="s">
        <v>2889</v>
      </c>
      <c r="D125" s="1" t="s">
        <v>2890</v>
      </c>
      <c r="E125" s="1"/>
      <c r="F125" s="1" t="s">
        <v>2891</v>
      </c>
      <c r="G125" s="1" t="s">
        <v>2892</v>
      </c>
      <c r="H125" s="1" t="s">
        <v>2893</v>
      </c>
      <c r="I125" s="1" t="s">
        <v>2894</v>
      </c>
      <c r="J125" s="1">
        <v>9360423206</v>
      </c>
      <c r="K125" s="1" t="s">
        <v>85</v>
      </c>
      <c r="L125" s="1" t="s">
        <v>2895</v>
      </c>
      <c r="M125" s="1" t="s">
        <v>87</v>
      </c>
      <c r="N125" s="1" t="s">
        <v>330</v>
      </c>
      <c r="O125" s="1" t="s">
        <v>2896</v>
      </c>
      <c r="P125" s="1" t="s">
        <v>162</v>
      </c>
      <c r="Q125" s="1">
        <v>482581143618</v>
      </c>
      <c r="R125" s="1" t="s">
        <v>2897</v>
      </c>
      <c r="S125" s="1">
        <v>9384743534</v>
      </c>
      <c r="T125" s="1" t="s">
        <v>2898</v>
      </c>
      <c r="U125" s="1" t="s">
        <v>2899</v>
      </c>
      <c r="V125" s="1">
        <v>9566548714</v>
      </c>
      <c r="W125" s="1" t="s">
        <v>94</v>
      </c>
      <c r="X125" s="1" t="s">
        <v>2900</v>
      </c>
      <c r="Y125" s="1" t="s">
        <v>2901</v>
      </c>
      <c r="Z125" s="1" t="s">
        <v>338</v>
      </c>
      <c r="AA125" s="1" t="s">
        <v>2900</v>
      </c>
      <c r="AB125" s="1" t="s">
        <v>2901</v>
      </c>
      <c r="AC125" s="1" t="s">
        <v>338</v>
      </c>
      <c r="AD125" s="1" t="s">
        <v>98</v>
      </c>
      <c r="AE125" s="1" t="s">
        <v>98</v>
      </c>
      <c r="AF125" s="1" t="s">
        <v>2902</v>
      </c>
      <c r="AG125" s="1" t="s">
        <v>2903</v>
      </c>
      <c r="AH125" s="1" t="s">
        <v>106</v>
      </c>
      <c r="AI125" s="1" t="s">
        <v>239</v>
      </c>
      <c r="AJ125" s="1">
        <v>89.4</v>
      </c>
      <c r="AK125" s="1"/>
      <c r="AL125" s="1" t="s">
        <v>2902</v>
      </c>
      <c r="AM125" s="1" t="s">
        <v>2903</v>
      </c>
      <c r="AN125" s="1" t="s">
        <v>105</v>
      </c>
      <c r="AO125" s="1" t="s">
        <v>107</v>
      </c>
      <c r="AP125" s="1" t="s">
        <v>883</v>
      </c>
      <c r="AQ125" s="1">
        <v>86.2</v>
      </c>
      <c r="AR125" s="1"/>
      <c r="AS125" s="1"/>
      <c r="AT125" s="1"/>
      <c r="AU125" s="1"/>
      <c r="AV125" s="1"/>
      <c r="AW125" s="1"/>
      <c r="AX125" s="1"/>
      <c r="AY125" s="1" t="s">
        <v>558</v>
      </c>
      <c r="AZ125" s="1" t="s">
        <v>2904</v>
      </c>
      <c r="BA125" s="1" t="s">
        <v>178</v>
      </c>
      <c r="BB125" s="1" t="s">
        <v>111</v>
      </c>
      <c r="BC125" s="1" t="s">
        <v>318</v>
      </c>
      <c r="BD125" s="1" t="s">
        <v>319</v>
      </c>
      <c r="BE125" s="1">
        <v>81.5</v>
      </c>
      <c r="BF125" s="1">
        <v>8.15</v>
      </c>
      <c r="BG125" s="1"/>
      <c r="BH125" s="1"/>
      <c r="BI125" s="1"/>
      <c r="BJ125" s="1"/>
      <c r="BK125" s="1"/>
      <c r="BL125" s="1"/>
      <c r="BM125" s="1"/>
      <c r="BN125" s="1"/>
      <c r="BO125" s="1" t="s">
        <v>2905</v>
      </c>
      <c r="BP125" s="1"/>
      <c r="BQ125" s="1"/>
      <c r="BR125" s="1" t="s">
        <v>2906</v>
      </c>
      <c r="BS125" s="1">
        <v>93</v>
      </c>
      <c r="BT125" s="1" t="s">
        <v>2907</v>
      </c>
      <c r="BU125" s="1" t="str">
        <f>HYPERLINK("https://nconnect.nicmar.ac.in/storage/profile/6a870e60c701d.png","Download")</f>
        <v>0</v>
      </c>
      <c r="BV125" s="1" t="s">
        <v>118</v>
      </c>
      <c r="BW125" s="3"/>
      <c r="BX125" s="3"/>
    </row>
    <row r="126" spans="1:76">
      <c r="A126" s="1" t="s">
        <v>76</v>
      </c>
      <c r="B126" s="1" t="s">
        <v>77</v>
      </c>
      <c r="C126" s="1" t="s">
        <v>2908</v>
      </c>
      <c r="D126" s="1" t="s">
        <v>2909</v>
      </c>
      <c r="E126" s="1" t="s">
        <v>154</v>
      </c>
      <c r="F126" s="1" t="s">
        <v>2910</v>
      </c>
      <c r="G126" s="1" t="s">
        <v>2911</v>
      </c>
      <c r="H126" s="1" t="s">
        <v>2912</v>
      </c>
      <c r="I126" s="1" t="s">
        <v>2913</v>
      </c>
      <c r="J126" s="1">
        <v>8010848971</v>
      </c>
      <c r="K126" s="1" t="s">
        <v>196</v>
      </c>
      <c r="L126" s="1" t="s">
        <v>2914</v>
      </c>
      <c r="M126" s="1" t="s">
        <v>87</v>
      </c>
      <c r="N126" s="1" t="s">
        <v>2915</v>
      </c>
      <c r="O126" s="1" t="s">
        <v>2916</v>
      </c>
      <c r="P126" s="1" t="s">
        <v>90</v>
      </c>
      <c r="Q126" s="1">
        <v>591795225966</v>
      </c>
      <c r="R126" s="1" t="s">
        <v>154</v>
      </c>
      <c r="S126" s="1">
        <v>9423035850</v>
      </c>
      <c r="T126" s="1" t="s">
        <v>2917</v>
      </c>
      <c r="U126" s="1" t="s">
        <v>1999</v>
      </c>
      <c r="V126" s="1">
        <v>9423871148</v>
      </c>
      <c r="W126" s="1" t="s">
        <v>470</v>
      </c>
      <c r="X126" s="1" t="s">
        <v>2918</v>
      </c>
      <c r="Y126" s="1" t="s">
        <v>364</v>
      </c>
      <c r="Z126" s="1" t="s">
        <v>97</v>
      </c>
      <c r="AA126" s="1" t="s">
        <v>2919</v>
      </c>
      <c r="AB126" s="1" t="s">
        <v>364</v>
      </c>
      <c r="AC126" s="1" t="s">
        <v>97</v>
      </c>
      <c r="AD126" s="1" t="s">
        <v>98</v>
      </c>
      <c r="AE126" s="1" t="s">
        <v>98</v>
      </c>
      <c r="AF126" s="1" t="s">
        <v>2920</v>
      </c>
      <c r="AG126" s="1" t="s">
        <v>2921</v>
      </c>
      <c r="AH126" s="1" t="s">
        <v>421</v>
      </c>
      <c r="AI126" s="1" t="s">
        <v>141</v>
      </c>
      <c r="AJ126" s="1">
        <v>85.83</v>
      </c>
      <c r="AK126" s="1"/>
      <c r="AL126" s="1" t="s">
        <v>2922</v>
      </c>
      <c r="AM126" s="1" t="s">
        <v>2923</v>
      </c>
      <c r="AN126" s="1" t="s">
        <v>105</v>
      </c>
      <c r="AO126" s="1" t="s">
        <v>106</v>
      </c>
      <c r="AP126" s="1" t="s">
        <v>239</v>
      </c>
      <c r="AQ126" s="1">
        <v>79.23</v>
      </c>
      <c r="AR126" s="1"/>
      <c r="AS126" s="1"/>
      <c r="AT126" s="1"/>
      <c r="AU126" s="1"/>
      <c r="AV126" s="1"/>
      <c r="AW126" s="1"/>
      <c r="AX126" s="1"/>
      <c r="AY126" s="1" t="s">
        <v>2924</v>
      </c>
      <c r="AZ126" s="1" t="s">
        <v>2925</v>
      </c>
      <c r="BA126" s="1" t="s">
        <v>266</v>
      </c>
      <c r="BB126" s="1" t="s">
        <v>453</v>
      </c>
      <c r="BC126" s="1" t="s">
        <v>145</v>
      </c>
      <c r="BD126" s="1" t="s">
        <v>344</v>
      </c>
      <c r="BE126" s="1">
        <v>71.83</v>
      </c>
      <c r="BF126" s="1">
        <v>7.69</v>
      </c>
      <c r="BG126" s="1"/>
      <c r="BH126" s="1"/>
      <c r="BI126" s="1"/>
      <c r="BJ126" s="1"/>
      <c r="BK126" s="1"/>
      <c r="BL126" s="1"/>
      <c r="BM126" s="1"/>
      <c r="BN126" s="1"/>
      <c r="BO126" s="1" t="s">
        <v>2926</v>
      </c>
      <c r="BP126" s="1"/>
      <c r="BQ126" s="1"/>
      <c r="BR126" s="1" t="s">
        <v>2927</v>
      </c>
      <c r="BS126" s="1">
        <v>53</v>
      </c>
      <c r="BT126" s="1"/>
      <c r="BU126" s="1" t="str">
        <f>HYPERLINK("https://nconnect.nicmar.ac.in/storage/profile/6a87374bcb675.png","Download")</f>
        <v>0</v>
      </c>
      <c r="BV126" s="1" t="s">
        <v>118</v>
      </c>
      <c r="BW126" s="3"/>
      <c r="BX126" s="3"/>
    </row>
    <row r="127" spans="1:76">
      <c r="A127" s="1" t="s">
        <v>76</v>
      </c>
      <c r="B127" s="1" t="s">
        <v>77</v>
      </c>
      <c r="C127" s="1" t="s">
        <v>2928</v>
      </c>
      <c r="D127" s="1" t="s">
        <v>2929</v>
      </c>
      <c r="E127" s="1" t="s">
        <v>2930</v>
      </c>
      <c r="F127" s="1" t="s">
        <v>2931</v>
      </c>
      <c r="G127" s="1" t="s">
        <v>2932</v>
      </c>
      <c r="H127" s="1" t="s">
        <v>2933</v>
      </c>
      <c r="I127" s="1" t="s">
        <v>2934</v>
      </c>
      <c r="J127" s="1">
        <v>7758992070</v>
      </c>
      <c r="K127" s="1" t="s">
        <v>85</v>
      </c>
      <c r="L127" s="1" t="s">
        <v>2935</v>
      </c>
      <c r="M127" s="1" t="s">
        <v>87</v>
      </c>
      <c r="N127" s="1" t="s">
        <v>2936</v>
      </c>
      <c r="O127" s="1" t="s">
        <v>2937</v>
      </c>
      <c r="P127" s="1" t="s">
        <v>669</v>
      </c>
      <c r="Q127" s="1">
        <v>248778481329</v>
      </c>
      <c r="R127" s="1" t="s">
        <v>2938</v>
      </c>
      <c r="S127" s="1">
        <v>9890118755</v>
      </c>
      <c r="T127" s="1" t="s">
        <v>1752</v>
      </c>
      <c r="U127" s="1" t="s">
        <v>2939</v>
      </c>
      <c r="V127" s="1">
        <v>9960618755</v>
      </c>
      <c r="W127" s="1" t="s">
        <v>2940</v>
      </c>
      <c r="X127" s="1" t="s">
        <v>2941</v>
      </c>
      <c r="Y127" s="1" t="s">
        <v>205</v>
      </c>
      <c r="Z127" s="1" t="s">
        <v>97</v>
      </c>
      <c r="AA127" s="1" t="s">
        <v>2942</v>
      </c>
      <c r="AB127" s="1" t="s">
        <v>205</v>
      </c>
      <c r="AC127" s="1" t="s">
        <v>97</v>
      </c>
      <c r="AD127" s="1" t="s">
        <v>98</v>
      </c>
      <c r="AE127" s="1" t="s">
        <v>98</v>
      </c>
      <c r="AF127" s="1" t="s">
        <v>2943</v>
      </c>
      <c r="AG127" s="1" t="s">
        <v>2944</v>
      </c>
      <c r="AH127" s="1" t="s">
        <v>102</v>
      </c>
      <c r="AI127" s="1" t="s">
        <v>289</v>
      </c>
      <c r="AJ127" s="1">
        <v>62.0</v>
      </c>
      <c r="AK127" s="1"/>
      <c r="AL127" s="1" t="s">
        <v>2945</v>
      </c>
      <c r="AM127" s="1" t="s">
        <v>2946</v>
      </c>
      <c r="AN127" s="1" t="s">
        <v>105</v>
      </c>
      <c r="AO127" s="1" t="s">
        <v>107</v>
      </c>
      <c r="AP127" s="1" t="s">
        <v>398</v>
      </c>
      <c r="AQ127" s="1">
        <v>65.17</v>
      </c>
      <c r="AR127" s="1"/>
      <c r="AS127" s="1"/>
      <c r="AT127" s="1"/>
      <c r="AU127" s="1"/>
      <c r="AV127" s="1"/>
      <c r="AW127" s="1"/>
      <c r="AX127" s="1"/>
      <c r="AY127" s="1" t="s">
        <v>2947</v>
      </c>
      <c r="AZ127" s="1" t="s">
        <v>2948</v>
      </c>
      <c r="BA127" s="1" t="s">
        <v>178</v>
      </c>
      <c r="BB127" s="1" t="s">
        <v>111</v>
      </c>
      <c r="BC127" s="1" t="s">
        <v>401</v>
      </c>
      <c r="BD127" s="1" t="s">
        <v>374</v>
      </c>
      <c r="BE127" s="1">
        <v>71.3</v>
      </c>
      <c r="BF127" s="1">
        <v>7.88</v>
      </c>
      <c r="BG127" s="1"/>
      <c r="BH127" s="1"/>
      <c r="BI127" s="1"/>
      <c r="BJ127" s="1"/>
      <c r="BK127" s="1"/>
      <c r="BL127" s="1"/>
      <c r="BM127" s="1"/>
      <c r="BN127" s="1"/>
      <c r="BO127" s="1" t="s">
        <v>2949</v>
      </c>
      <c r="BP127" s="1"/>
      <c r="BQ127" s="1"/>
      <c r="BR127" s="1"/>
      <c r="BS127" s="1"/>
      <c r="BT127" s="1"/>
      <c r="BU127" s="1" t="str">
        <f>HYPERLINK("https://nconnect.nicmar.ac.in/storage/profile/6a8b02c69440c.png","Download")</f>
        <v>0</v>
      </c>
      <c r="BV127" s="1" t="s">
        <v>118</v>
      </c>
      <c r="BW127" s="3"/>
      <c r="BX127" s="3"/>
    </row>
    <row r="128" spans="1:76">
      <c r="A128" s="1" t="s">
        <v>76</v>
      </c>
      <c r="B128" s="1" t="s">
        <v>77</v>
      </c>
      <c r="C128" s="1" t="s">
        <v>2950</v>
      </c>
      <c r="D128" s="1" t="s">
        <v>2951</v>
      </c>
      <c r="E128" s="1" t="s">
        <v>2952</v>
      </c>
      <c r="F128" s="1" t="s">
        <v>661</v>
      </c>
      <c r="G128" s="1" t="s">
        <v>2953</v>
      </c>
      <c r="H128" s="1" t="s">
        <v>2954</v>
      </c>
      <c r="I128" s="1" t="s">
        <v>2955</v>
      </c>
      <c r="J128" s="1">
        <v>9074476879</v>
      </c>
      <c r="K128" s="1" t="s">
        <v>196</v>
      </c>
      <c r="L128" s="1" t="s">
        <v>2956</v>
      </c>
      <c r="M128" s="1" t="s">
        <v>87</v>
      </c>
      <c r="N128" s="1" t="s">
        <v>2957</v>
      </c>
      <c r="O128" s="1" t="s">
        <v>2958</v>
      </c>
      <c r="P128" s="1" t="s">
        <v>90</v>
      </c>
      <c r="Q128" s="1">
        <v>421135524123</v>
      </c>
      <c r="R128" s="1" t="s">
        <v>2959</v>
      </c>
      <c r="S128" s="1">
        <v>2487391984</v>
      </c>
      <c r="T128" s="1" t="s">
        <v>2960</v>
      </c>
      <c r="U128" s="1" t="s">
        <v>2961</v>
      </c>
      <c r="V128" s="1">
        <v>9446494709</v>
      </c>
      <c r="W128" s="1" t="s">
        <v>203</v>
      </c>
      <c r="X128" s="1" t="s">
        <v>2962</v>
      </c>
      <c r="Y128" s="1" t="s">
        <v>2963</v>
      </c>
      <c r="Z128" s="1" t="s">
        <v>392</v>
      </c>
      <c r="AA128" s="1" t="s">
        <v>2962</v>
      </c>
      <c r="AB128" s="1" t="s">
        <v>2963</v>
      </c>
      <c r="AC128" s="1" t="s">
        <v>392</v>
      </c>
      <c r="AD128" s="1" t="s">
        <v>98</v>
      </c>
      <c r="AE128" s="1" t="s">
        <v>98</v>
      </c>
      <c r="AF128" s="1" t="s">
        <v>2964</v>
      </c>
      <c r="AG128" s="1" t="s">
        <v>2965</v>
      </c>
      <c r="AH128" s="1" t="s">
        <v>102</v>
      </c>
      <c r="AI128" s="1" t="s">
        <v>142</v>
      </c>
      <c r="AJ128" s="1">
        <v>94</v>
      </c>
      <c r="AK128" s="1"/>
      <c r="AL128" s="1" t="s">
        <v>2964</v>
      </c>
      <c r="AM128" s="1" t="s">
        <v>2965</v>
      </c>
      <c r="AN128" s="1" t="s">
        <v>174</v>
      </c>
      <c r="AO128" s="1" t="s">
        <v>341</v>
      </c>
      <c r="AP128" s="1" t="s">
        <v>626</v>
      </c>
      <c r="AQ128" s="1">
        <v>93.75</v>
      </c>
      <c r="AR128" s="1"/>
      <c r="AS128" s="1"/>
      <c r="AT128" s="1"/>
      <c r="AU128" s="1"/>
      <c r="AV128" s="1"/>
      <c r="AW128" s="1"/>
      <c r="AX128" s="1"/>
      <c r="AY128" s="1" t="s">
        <v>2966</v>
      </c>
      <c r="AZ128" s="1" t="s">
        <v>2967</v>
      </c>
      <c r="BA128" s="1" t="s">
        <v>110</v>
      </c>
      <c r="BB128" s="1" t="s">
        <v>111</v>
      </c>
      <c r="BC128" s="1" t="s">
        <v>628</v>
      </c>
      <c r="BD128" s="1" t="s">
        <v>319</v>
      </c>
      <c r="BE128" s="1">
        <v>91.3</v>
      </c>
      <c r="BF128" s="1">
        <v>9.13</v>
      </c>
      <c r="BG128" s="1"/>
      <c r="BH128" s="1"/>
      <c r="BI128" s="1"/>
      <c r="BJ128" s="1"/>
      <c r="BK128" s="1"/>
      <c r="BL128" s="1"/>
      <c r="BM128" s="1"/>
      <c r="BN128" s="1"/>
      <c r="BO128" s="1" t="s">
        <v>2968</v>
      </c>
      <c r="BP128" s="1"/>
      <c r="BQ128" s="1"/>
      <c r="BR128" s="1" t="s">
        <v>2969</v>
      </c>
      <c r="BS128" s="1"/>
      <c r="BT128" s="1" t="s">
        <v>2970</v>
      </c>
      <c r="BU128" s="1" t="str">
        <f>HYPERLINK("https://nconnect.nicmar.ac.in/storage/profile/6a85e677032e3.png","Download")</f>
        <v>0</v>
      </c>
      <c r="BV128" s="1" t="s">
        <v>118</v>
      </c>
      <c r="BW128" s="3"/>
      <c r="BX128" s="3"/>
    </row>
    <row r="129" spans="1:76">
      <c r="A129" s="1" t="s">
        <v>76</v>
      </c>
      <c r="B129" s="1" t="s">
        <v>77</v>
      </c>
      <c r="C129" s="1" t="s">
        <v>2971</v>
      </c>
      <c r="D129" s="1" t="s">
        <v>2972</v>
      </c>
      <c r="E129" s="1"/>
      <c r="F129" s="1" t="s">
        <v>2973</v>
      </c>
      <c r="G129" s="1" t="s">
        <v>2974</v>
      </c>
      <c r="H129" s="1" t="s">
        <v>2975</v>
      </c>
      <c r="I129" s="1" t="s">
        <v>2976</v>
      </c>
      <c r="J129" s="1">
        <v>9492506313</v>
      </c>
      <c r="K129" s="1" t="s">
        <v>85</v>
      </c>
      <c r="L129" s="1" t="s">
        <v>2977</v>
      </c>
      <c r="M129" s="1" t="s">
        <v>87</v>
      </c>
      <c r="N129" s="1" t="s">
        <v>2978</v>
      </c>
      <c r="O129" s="1" t="s">
        <v>2979</v>
      </c>
      <c r="P129" s="1" t="s">
        <v>2980</v>
      </c>
      <c r="Q129" s="1">
        <v>843186816987</v>
      </c>
      <c r="R129" s="1" t="s">
        <v>2981</v>
      </c>
      <c r="S129" s="1">
        <v>9441665313</v>
      </c>
      <c r="T129" s="1" t="s">
        <v>2982</v>
      </c>
      <c r="U129" s="1" t="s">
        <v>2983</v>
      </c>
      <c r="V129" s="1">
        <v>9441554271</v>
      </c>
      <c r="W129" s="1" t="s">
        <v>2982</v>
      </c>
      <c r="X129" s="1" t="s">
        <v>2984</v>
      </c>
      <c r="Y129" s="1" t="s">
        <v>2985</v>
      </c>
      <c r="Z129" s="1" t="s">
        <v>134</v>
      </c>
      <c r="AA129" s="1" t="s">
        <v>2984</v>
      </c>
      <c r="AB129" s="1" t="s">
        <v>2985</v>
      </c>
      <c r="AC129" s="1" t="s">
        <v>134</v>
      </c>
      <c r="AD129" s="1" t="s">
        <v>98</v>
      </c>
      <c r="AE129" s="1" t="s">
        <v>98</v>
      </c>
      <c r="AF129" s="1" t="s">
        <v>2986</v>
      </c>
      <c r="AG129" s="1" t="s">
        <v>2987</v>
      </c>
      <c r="AH129" s="1" t="s">
        <v>137</v>
      </c>
      <c r="AI129" s="1" t="s">
        <v>138</v>
      </c>
      <c r="AJ129" s="1">
        <v>98</v>
      </c>
      <c r="AK129" s="1">
        <v>9.8</v>
      </c>
      <c r="AL129" s="1" t="s">
        <v>2988</v>
      </c>
      <c r="AM129" s="1" t="s">
        <v>2989</v>
      </c>
      <c r="AN129" s="1" t="s">
        <v>105</v>
      </c>
      <c r="AO129" s="1" t="s">
        <v>141</v>
      </c>
      <c r="AP129" s="1" t="s">
        <v>239</v>
      </c>
      <c r="AQ129" s="1">
        <v>92</v>
      </c>
      <c r="AR129" s="1">
        <v>9.7</v>
      </c>
      <c r="AS129" s="1"/>
      <c r="AT129" s="1"/>
      <c r="AU129" s="1"/>
      <c r="AV129" s="1"/>
      <c r="AW129" s="1"/>
      <c r="AX129" s="1"/>
      <c r="AY129" s="1" t="s">
        <v>2990</v>
      </c>
      <c r="AZ129" s="1" t="s">
        <v>2991</v>
      </c>
      <c r="BA129" s="1" t="s">
        <v>178</v>
      </c>
      <c r="BB129" s="1" t="s">
        <v>111</v>
      </c>
      <c r="BC129" s="1" t="s">
        <v>289</v>
      </c>
      <c r="BD129" s="1" t="s">
        <v>724</v>
      </c>
      <c r="BE129" s="1">
        <v>60</v>
      </c>
      <c r="BF129" s="1">
        <v>7.17</v>
      </c>
      <c r="BG129" s="1"/>
      <c r="BH129" s="1"/>
      <c r="BI129" s="1"/>
      <c r="BJ129" s="1"/>
      <c r="BK129" s="1"/>
      <c r="BL129" s="1"/>
      <c r="BM129" s="1"/>
      <c r="BN129" s="1"/>
      <c r="BO129" s="1" t="s">
        <v>2992</v>
      </c>
      <c r="BP129" s="1"/>
      <c r="BQ129" s="1"/>
      <c r="BR129" s="1" t="s">
        <v>2993</v>
      </c>
      <c r="BS129" s="1">
        <v>4</v>
      </c>
      <c r="BT129" s="1" t="s">
        <v>2994</v>
      </c>
      <c r="BU129" s="1" t="str">
        <f>HYPERLINK("https://nconnect.nicmar.ac.in/storage/profile/6a86ed136430f.png","Download")</f>
        <v>0</v>
      </c>
      <c r="BV129" s="1" t="s">
        <v>118</v>
      </c>
      <c r="BW129" s="3"/>
      <c r="BX129" s="3"/>
    </row>
    <row r="130" spans="1:76">
      <c r="A130" s="1" t="s">
        <v>76</v>
      </c>
      <c r="B130" s="1" t="s">
        <v>77</v>
      </c>
      <c r="C130" s="1" t="s">
        <v>2995</v>
      </c>
      <c r="D130" s="1" t="s">
        <v>2996</v>
      </c>
      <c r="E130" s="1" t="s">
        <v>2997</v>
      </c>
      <c r="F130" s="1" t="s">
        <v>2998</v>
      </c>
      <c r="G130" s="1" t="s">
        <v>2999</v>
      </c>
      <c r="H130" s="1" t="s">
        <v>3000</v>
      </c>
      <c r="I130" s="1" t="s">
        <v>3001</v>
      </c>
      <c r="J130" s="1">
        <v>8928468576</v>
      </c>
      <c r="K130" s="1" t="s">
        <v>85</v>
      </c>
      <c r="L130" s="1" t="s">
        <v>3002</v>
      </c>
      <c r="M130" s="1" t="s">
        <v>87</v>
      </c>
      <c r="N130" s="1" t="s">
        <v>3003</v>
      </c>
      <c r="O130" s="1" t="s">
        <v>3004</v>
      </c>
      <c r="P130" s="1" t="s">
        <v>90</v>
      </c>
      <c r="Q130" s="1">
        <v>278922448236</v>
      </c>
      <c r="R130" s="1" t="s">
        <v>3005</v>
      </c>
      <c r="S130" s="1">
        <v>9987194964</v>
      </c>
      <c r="T130" s="1" t="s">
        <v>468</v>
      </c>
      <c r="U130" s="1" t="s">
        <v>3006</v>
      </c>
      <c r="V130" s="1">
        <v>8692966464</v>
      </c>
      <c r="W130" s="1" t="s">
        <v>165</v>
      </c>
      <c r="X130" s="1" t="s">
        <v>3007</v>
      </c>
      <c r="Y130" s="1" t="s">
        <v>877</v>
      </c>
      <c r="Z130" s="1" t="s">
        <v>97</v>
      </c>
      <c r="AA130" s="1" t="s">
        <v>3007</v>
      </c>
      <c r="AB130" s="1" t="s">
        <v>877</v>
      </c>
      <c r="AC130" s="1" t="s">
        <v>97</v>
      </c>
      <c r="AD130" s="1" t="s">
        <v>98</v>
      </c>
      <c r="AE130" s="1" t="s">
        <v>98</v>
      </c>
      <c r="AF130" s="1" t="s">
        <v>3008</v>
      </c>
      <c r="AG130" s="1" t="s">
        <v>3009</v>
      </c>
      <c r="AH130" s="1" t="s">
        <v>3010</v>
      </c>
      <c r="AI130" s="1" t="s">
        <v>766</v>
      </c>
      <c r="AJ130" s="1">
        <v>85.4</v>
      </c>
      <c r="AK130" s="1"/>
      <c r="AL130" s="1" t="s">
        <v>3011</v>
      </c>
      <c r="AM130" s="1" t="s">
        <v>3012</v>
      </c>
      <c r="AN130" s="1" t="s">
        <v>174</v>
      </c>
      <c r="AO130" s="1" t="s">
        <v>476</v>
      </c>
      <c r="AP130" s="1" t="s">
        <v>1385</v>
      </c>
      <c r="AQ130" s="1">
        <v>70.46</v>
      </c>
      <c r="AR130" s="1"/>
      <c r="AS130" s="1"/>
      <c r="AT130" s="1"/>
      <c r="AU130" s="1"/>
      <c r="AV130" s="1"/>
      <c r="AW130" s="1"/>
      <c r="AX130" s="1"/>
      <c r="AY130" s="1" t="s">
        <v>3013</v>
      </c>
      <c r="AZ130" s="1" t="s">
        <v>3014</v>
      </c>
      <c r="BA130" s="1" t="s">
        <v>110</v>
      </c>
      <c r="BB130" s="1" t="s">
        <v>111</v>
      </c>
      <c r="BC130" s="1" t="s">
        <v>3015</v>
      </c>
      <c r="BD130" s="1" t="s">
        <v>142</v>
      </c>
      <c r="BE130" s="1">
        <v>77.0</v>
      </c>
      <c r="BF130" s="1">
        <v>8.2</v>
      </c>
      <c r="BG130" s="1"/>
      <c r="BH130" s="1"/>
      <c r="BI130" s="1"/>
      <c r="BJ130" s="1"/>
      <c r="BK130" s="1"/>
      <c r="BL130" s="1"/>
      <c r="BM130" s="1"/>
      <c r="BN130" s="1"/>
      <c r="BO130" s="1" t="s">
        <v>3016</v>
      </c>
      <c r="BP130" s="1" t="s">
        <v>3017</v>
      </c>
      <c r="BQ130" s="1" t="s">
        <v>3018</v>
      </c>
      <c r="BR130" s="1" t="s">
        <v>3019</v>
      </c>
      <c r="BS130" s="1">
        <v>7</v>
      </c>
      <c r="BT130" s="1" t="s">
        <v>3020</v>
      </c>
      <c r="BU130" s="1" t="str">
        <f>HYPERLINK("https://nconnect.nicmar.ac.in/storage/profile/6a8346b0921d7.png","Download")</f>
        <v>0</v>
      </c>
      <c r="BV130" s="1" t="s">
        <v>118</v>
      </c>
      <c r="BW130" s="3"/>
      <c r="BX130" s="3"/>
    </row>
    <row r="131" spans="1:76">
      <c r="A131" s="1" t="s">
        <v>76</v>
      </c>
      <c r="B131" s="1" t="s">
        <v>77</v>
      </c>
      <c r="C131" s="1" t="s">
        <v>3021</v>
      </c>
      <c r="D131" s="1" t="s">
        <v>3022</v>
      </c>
      <c r="E131" s="1" t="s">
        <v>3023</v>
      </c>
      <c r="F131" s="1" t="s">
        <v>3024</v>
      </c>
      <c r="G131" s="1" t="s">
        <v>3025</v>
      </c>
      <c r="H131" s="1" t="s">
        <v>3026</v>
      </c>
      <c r="I131" s="1" t="s">
        <v>3027</v>
      </c>
      <c r="J131" s="1">
        <v>9096135904</v>
      </c>
      <c r="K131" s="1" t="s">
        <v>85</v>
      </c>
      <c r="L131" s="1" t="s">
        <v>3028</v>
      </c>
      <c r="M131" s="1" t="s">
        <v>87</v>
      </c>
      <c r="N131" s="1" t="s">
        <v>2915</v>
      </c>
      <c r="O131" s="1" t="s">
        <v>3029</v>
      </c>
      <c r="P131" s="1" t="s">
        <v>669</v>
      </c>
      <c r="Q131" s="1">
        <v>933933338155</v>
      </c>
      <c r="R131" s="1" t="s">
        <v>3030</v>
      </c>
      <c r="S131" s="1">
        <v>9673890999</v>
      </c>
      <c r="T131" s="1" t="s">
        <v>92</v>
      </c>
      <c r="U131" s="1" t="s">
        <v>3031</v>
      </c>
      <c r="V131" s="1">
        <v>8855920999</v>
      </c>
      <c r="W131" s="1" t="s">
        <v>283</v>
      </c>
      <c r="X131" s="1" t="s">
        <v>3032</v>
      </c>
      <c r="Y131" s="1" t="s">
        <v>1039</v>
      </c>
      <c r="Z131" s="1" t="s">
        <v>97</v>
      </c>
      <c r="AA131" s="1" t="s">
        <v>3033</v>
      </c>
      <c r="AB131" s="1" t="s">
        <v>205</v>
      </c>
      <c r="AC131" s="1" t="s">
        <v>97</v>
      </c>
      <c r="AD131" s="1" t="s">
        <v>98</v>
      </c>
      <c r="AE131" s="1" t="s">
        <v>98</v>
      </c>
      <c r="AF131" s="1" t="s">
        <v>3034</v>
      </c>
      <c r="AG131" s="1" t="s">
        <v>2818</v>
      </c>
      <c r="AH131" s="1" t="s">
        <v>106</v>
      </c>
      <c r="AI131" s="1" t="s">
        <v>395</v>
      </c>
      <c r="AJ131" s="1">
        <v>86</v>
      </c>
      <c r="AK131" s="1">
        <v>9.05</v>
      </c>
      <c r="AL131" s="1" t="s">
        <v>3035</v>
      </c>
      <c r="AM131" s="1" t="s">
        <v>3036</v>
      </c>
      <c r="AN131" s="1" t="s">
        <v>105</v>
      </c>
      <c r="AO131" s="1" t="s">
        <v>107</v>
      </c>
      <c r="AP131" s="1" t="s">
        <v>398</v>
      </c>
      <c r="AQ131" s="1">
        <v>68.33</v>
      </c>
      <c r="AR131" s="1">
        <v>7.23</v>
      </c>
      <c r="AS131" s="1"/>
      <c r="AT131" s="1"/>
      <c r="AU131" s="1"/>
      <c r="AV131" s="1"/>
      <c r="AW131" s="1"/>
      <c r="AX131" s="1"/>
      <c r="AY131" s="1" t="s">
        <v>371</v>
      </c>
      <c r="AZ131" s="1" t="s">
        <v>3037</v>
      </c>
      <c r="BA131" s="1" t="s">
        <v>178</v>
      </c>
      <c r="BB131" s="1" t="s">
        <v>111</v>
      </c>
      <c r="BC131" s="1" t="s">
        <v>401</v>
      </c>
      <c r="BD131" s="1" t="s">
        <v>319</v>
      </c>
      <c r="BE131" s="1">
        <v>73.07</v>
      </c>
      <c r="BF131" s="1">
        <v>8.21</v>
      </c>
      <c r="BG131" s="1"/>
      <c r="BH131" s="1"/>
      <c r="BI131" s="1"/>
      <c r="BJ131" s="1"/>
      <c r="BK131" s="1"/>
      <c r="BL131" s="1"/>
      <c r="BM131" s="1"/>
      <c r="BN131" s="1"/>
      <c r="BO131" s="1" t="s">
        <v>656</v>
      </c>
      <c r="BP131" s="1"/>
      <c r="BQ131" s="1"/>
      <c r="BR131" s="1" t="s">
        <v>3038</v>
      </c>
      <c r="BS131" s="1">
        <v>4</v>
      </c>
      <c r="BT131" s="1" t="s">
        <v>431</v>
      </c>
      <c r="BU131" s="1" t="str">
        <f>HYPERLINK("https://nconnect.nicmar.ac.in/storage/profile/6a84999f54b02.png","Download")</f>
        <v>0</v>
      </c>
      <c r="BV131" s="1" t="s">
        <v>118</v>
      </c>
      <c r="BW131" s="3"/>
      <c r="BX131" s="3"/>
    </row>
    <row r="132" spans="1:76">
      <c r="A132" s="1" t="s">
        <v>76</v>
      </c>
      <c r="B132" s="1" t="s">
        <v>77</v>
      </c>
      <c r="C132" s="1" t="s">
        <v>3039</v>
      </c>
      <c r="D132" s="1" t="s">
        <v>3040</v>
      </c>
      <c r="E132" s="1"/>
      <c r="F132" s="1" t="s">
        <v>3041</v>
      </c>
      <c r="G132" s="1" t="s">
        <v>3042</v>
      </c>
      <c r="H132" s="1" t="s">
        <v>3043</v>
      </c>
      <c r="I132" s="1" t="s">
        <v>3044</v>
      </c>
      <c r="J132" s="1">
        <v>9741276931</v>
      </c>
      <c r="K132" s="1" t="s">
        <v>85</v>
      </c>
      <c r="L132" s="1" t="s">
        <v>3045</v>
      </c>
      <c r="M132" s="1" t="s">
        <v>87</v>
      </c>
      <c r="N132" s="1" t="s">
        <v>3046</v>
      </c>
      <c r="O132" s="1" t="s">
        <v>3047</v>
      </c>
      <c r="P132" s="1" t="s">
        <v>90</v>
      </c>
      <c r="Q132" s="1">
        <v>263132999457</v>
      </c>
      <c r="R132" s="1" t="s">
        <v>3048</v>
      </c>
      <c r="S132" s="1">
        <v>9910834666</v>
      </c>
      <c r="T132" s="1" t="s">
        <v>3049</v>
      </c>
      <c r="U132" s="1" t="s">
        <v>3050</v>
      </c>
      <c r="V132" s="1">
        <v>9810423001</v>
      </c>
      <c r="W132" s="1" t="s">
        <v>3051</v>
      </c>
      <c r="X132" s="1" t="s">
        <v>3052</v>
      </c>
      <c r="Y132" s="1" t="s">
        <v>3053</v>
      </c>
      <c r="Z132" s="1" t="s">
        <v>1643</v>
      </c>
      <c r="AA132" s="1" t="s">
        <v>3052</v>
      </c>
      <c r="AB132" s="1" t="s">
        <v>3053</v>
      </c>
      <c r="AC132" s="1" t="s">
        <v>1643</v>
      </c>
      <c r="AD132" s="1" t="s">
        <v>98</v>
      </c>
      <c r="AE132" s="1" t="s">
        <v>98</v>
      </c>
      <c r="AF132" s="1" t="s">
        <v>3054</v>
      </c>
      <c r="AG132" s="1" t="s">
        <v>3055</v>
      </c>
      <c r="AH132" s="1" t="s">
        <v>1936</v>
      </c>
      <c r="AI132" s="1" t="s">
        <v>853</v>
      </c>
      <c r="AJ132" s="1">
        <v>78.85</v>
      </c>
      <c r="AK132" s="1">
        <v>8.3</v>
      </c>
      <c r="AL132" s="1" t="s">
        <v>3056</v>
      </c>
      <c r="AM132" s="1" t="s">
        <v>3057</v>
      </c>
      <c r="AN132" s="1" t="s">
        <v>105</v>
      </c>
      <c r="AO132" s="1" t="s">
        <v>854</v>
      </c>
      <c r="AP132" s="1" t="s">
        <v>480</v>
      </c>
      <c r="AQ132" s="1">
        <v>79.2</v>
      </c>
      <c r="AR132" s="1"/>
      <c r="AS132" s="1"/>
      <c r="AT132" s="1"/>
      <c r="AU132" s="1"/>
      <c r="AV132" s="1"/>
      <c r="AW132" s="1"/>
      <c r="AX132" s="1"/>
      <c r="AY132" s="1" t="s">
        <v>3058</v>
      </c>
      <c r="AZ132" s="1" t="s">
        <v>3059</v>
      </c>
      <c r="BA132" s="1" t="s">
        <v>110</v>
      </c>
      <c r="BB132" s="1" t="s">
        <v>111</v>
      </c>
      <c r="BC132" s="1" t="s">
        <v>209</v>
      </c>
      <c r="BD132" s="1" t="s">
        <v>426</v>
      </c>
      <c r="BE132" s="1">
        <v>63.0</v>
      </c>
      <c r="BF132" s="1">
        <v>6.28</v>
      </c>
      <c r="BG132" s="1"/>
      <c r="BH132" s="1"/>
      <c r="BI132" s="1"/>
      <c r="BJ132" s="1"/>
      <c r="BK132" s="1"/>
      <c r="BL132" s="1"/>
      <c r="BM132" s="1"/>
      <c r="BN132" s="1"/>
      <c r="BO132" s="1" t="s">
        <v>3060</v>
      </c>
      <c r="BP132" s="1" t="s">
        <v>3061</v>
      </c>
      <c r="BQ132" s="1"/>
      <c r="BR132" s="1"/>
      <c r="BS132" s="1"/>
      <c r="BT132" s="1"/>
      <c r="BU132" s="1" t="str">
        <f>HYPERLINK("https://nconnect.nicmar.ac.in/storage/profile/6a86f4eb77643.png","Download")</f>
        <v>0</v>
      </c>
      <c r="BV132" s="1" t="s">
        <v>118</v>
      </c>
      <c r="BW132" s="3"/>
      <c r="BX132" s="3"/>
    </row>
    <row r="133" spans="1:76">
      <c r="A133" s="1" t="s">
        <v>76</v>
      </c>
      <c r="B133" s="1" t="s">
        <v>77</v>
      </c>
      <c r="C133" s="1" t="s">
        <v>3062</v>
      </c>
      <c r="D133" s="1" t="s">
        <v>3063</v>
      </c>
      <c r="E133" s="1"/>
      <c r="F133" s="1" t="s">
        <v>3064</v>
      </c>
      <c r="G133" s="1" t="s">
        <v>3065</v>
      </c>
      <c r="H133" s="1" t="s">
        <v>3066</v>
      </c>
      <c r="I133" s="1" t="s">
        <v>3067</v>
      </c>
      <c r="J133" s="1">
        <v>7022701933</v>
      </c>
      <c r="K133" s="1" t="s">
        <v>85</v>
      </c>
      <c r="L133" s="1" t="s">
        <v>3068</v>
      </c>
      <c r="M133" s="1" t="s">
        <v>87</v>
      </c>
      <c r="N133" s="1" t="s">
        <v>757</v>
      </c>
      <c r="O133" s="1" t="s">
        <v>3069</v>
      </c>
      <c r="P133" s="1" t="s">
        <v>90</v>
      </c>
      <c r="Q133" s="1" t="s">
        <v>3070</v>
      </c>
      <c r="R133" s="1" t="s">
        <v>3071</v>
      </c>
      <c r="S133" s="1">
        <v>9113559235</v>
      </c>
      <c r="T133" s="1" t="s">
        <v>3072</v>
      </c>
      <c r="U133" s="1" t="s">
        <v>3073</v>
      </c>
      <c r="V133" s="1">
        <v>9448574656</v>
      </c>
      <c r="W133" s="1" t="s">
        <v>3074</v>
      </c>
      <c r="X133" s="1" t="s">
        <v>3075</v>
      </c>
      <c r="Y133" s="1" t="s">
        <v>3076</v>
      </c>
      <c r="Z133" s="1" t="s">
        <v>168</v>
      </c>
      <c r="AA133" s="1" t="s">
        <v>3075</v>
      </c>
      <c r="AB133" s="1" t="s">
        <v>3076</v>
      </c>
      <c r="AC133" s="1" t="s">
        <v>168</v>
      </c>
      <c r="AD133" s="1" t="s">
        <v>98</v>
      </c>
      <c r="AE133" s="1" t="s">
        <v>98</v>
      </c>
      <c r="AF133" s="1" t="s">
        <v>3077</v>
      </c>
      <c r="AG133" s="1" t="s">
        <v>3078</v>
      </c>
      <c r="AH133" s="1" t="s">
        <v>477</v>
      </c>
      <c r="AI133" s="1" t="s">
        <v>854</v>
      </c>
      <c r="AJ133" s="1">
        <v>83.6</v>
      </c>
      <c r="AK133" s="1">
        <v>8.8</v>
      </c>
      <c r="AL133" s="1" t="s">
        <v>3079</v>
      </c>
      <c r="AM133" s="1" t="s">
        <v>3080</v>
      </c>
      <c r="AN133" s="1" t="s">
        <v>105</v>
      </c>
      <c r="AO133" s="1" t="s">
        <v>479</v>
      </c>
      <c r="AP133" s="1" t="s">
        <v>101</v>
      </c>
      <c r="AQ133" s="1">
        <v>88</v>
      </c>
      <c r="AR133" s="1"/>
      <c r="AS133" s="1"/>
      <c r="AT133" s="1"/>
      <c r="AU133" s="1"/>
      <c r="AV133" s="1"/>
      <c r="AW133" s="1"/>
      <c r="AX133" s="1"/>
      <c r="AY133" s="1" t="s">
        <v>3081</v>
      </c>
      <c r="AZ133" s="1" t="s">
        <v>3082</v>
      </c>
      <c r="BA133" s="1" t="s">
        <v>266</v>
      </c>
      <c r="BB133" s="1" t="s">
        <v>267</v>
      </c>
      <c r="BC133" s="1" t="s">
        <v>654</v>
      </c>
      <c r="BD133" s="1" t="s">
        <v>426</v>
      </c>
      <c r="BE133" s="1">
        <v>61.7</v>
      </c>
      <c r="BF133" s="1">
        <v>6.92</v>
      </c>
      <c r="BG133" s="1"/>
      <c r="BH133" s="1"/>
      <c r="BI133" s="1"/>
      <c r="BJ133" s="1"/>
      <c r="BK133" s="1"/>
      <c r="BL133" s="1"/>
      <c r="BM133" s="1"/>
      <c r="BN133" s="1"/>
      <c r="BO133" s="1" t="s">
        <v>3083</v>
      </c>
      <c r="BP133" s="1" t="s">
        <v>3084</v>
      </c>
      <c r="BQ133" s="1" t="s">
        <v>2165</v>
      </c>
      <c r="BR133" s="1" t="s">
        <v>3085</v>
      </c>
      <c r="BS133" s="1">
        <v>16</v>
      </c>
      <c r="BT133" s="1"/>
      <c r="BU133" s="1" t="str">
        <f>HYPERLINK("https://nconnect.nicmar.ac.in/storage/profile/6a85b86a22d8f.png","Download")</f>
        <v>0</v>
      </c>
      <c r="BV133" s="1" t="s">
        <v>118</v>
      </c>
      <c r="BW133" s="3"/>
      <c r="BX133" s="3"/>
    </row>
    <row r="134" spans="1:76">
      <c r="A134" s="1" t="s">
        <v>76</v>
      </c>
      <c r="B134" s="1" t="s">
        <v>77</v>
      </c>
      <c r="C134" s="1" t="s">
        <v>3086</v>
      </c>
      <c r="D134" s="1" t="s">
        <v>3087</v>
      </c>
      <c r="E134" s="1" t="s">
        <v>3088</v>
      </c>
      <c r="F134" s="1" t="s">
        <v>3089</v>
      </c>
      <c r="G134" s="1" t="s">
        <v>3090</v>
      </c>
      <c r="H134" s="1" t="s">
        <v>3091</v>
      </c>
      <c r="I134" s="1" t="s">
        <v>3092</v>
      </c>
      <c r="J134" s="1">
        <v>8270950818</v>
      </c>
      <c r="K134" s="1" t="s">
        <v>85</v>
      </c>
      <c r="L134" s="1" t="s">
        <v>3093</v>
      </c>
      <c r="M134" s="1" t="s">
        <v>87</v>
      </c>
      <c r="N134" s="1" t="s">
        <v>3094</v>
      </c>
      <c r="O134" s="1" t="s">
        <v>3095</v>
      </c>
      <c r="P134" s="1" t="s">
        <v>669</v>
      </c>
      <c r="Q134" s="1">
        <v>808393789423</v>
      </c>
      <c r="R134" s="1" t="s">
        <v>3096</v>
      </c>
      <c r="S134" s="1">
        <v>7025011100</v>
      </c>
      <c r="T134" s="1" t="s">
        <v>3097</v>
      </c>
      <c r="U134" s="1" t="s">
        <v>3098</v>
      </c>
      <c r="V134" s="1">
        <v>8891728073</v>
      </c>
      <c r="W134" s="1" t="s">
        <v>444</v>
      </c>
      <c r="X134" s="1" t="s">
        <v>3099</v>
      </c>
      <c r="Y134" s="1" t="s">
        <v>3100</v>
      </c>
      <c r="Z134" s="1" t="s">
        <v>392</v>
      </c>
      <c r="AA134" s="1" t="s">
        <v>3101</v>
      </c>
      <c r="AB134" s="1" t="s">
        <v>3100</v>
      </c>
      <c r="AC134" s="1" t="s">
        <v>392</v>
      </c>
      <c r="AD134" s="1" t="s">
        <v>98</v>
      </c>
      <c r="AE134" s="1" t="s">
        <v>98</v>
      </c>
      <c r="AF134" s="1" t="s">
        <v>3102</v>
      </c>
      <c r="AG134" s="1" t="s">
        <v>3103</v>
      </c>
      <c r="AH134" s="1" t="s">
        <v>425</v>
      </c>
      <c r="AI134" s="1" t="s">
        <v>289</v>
      </c>
      <c r="AJ134" s="1">
        <v>77.33</v>
      </c>
      <c r="AK134" s="1"/>
      <c r="AL134" s="1" t="s">
        <v>3104</v>
      </c>
      <c r="AM134" s="1" t="s">
        <v>3105</v>
      </c>
      <c r="AN134" s="1" t="s">
        <v>105</v>
      </c>
      <c r="AO134" s="1" t="s">
        <v>952</v>
      </c>
      <c r="AP134" s="1" t="s">
        <v>398</v>
      </c>
      <c r="AQ134" s="1">
        <v>88.16</v>
      </c>
      <c r="AR134" s="1"/>
      <c r="AS134" s="1"/>
      <c r="AT134" s="1"/>
      <c r="AU134" s="1"/>
      <c r="AV134" s="1"/>
      <c r="AW134" s="1"/>
      <c r="AX134" s="1"/>
      <c r="AY134" s="1" t="s">
        <v>2372</v>
      </c>
      <c r="AZ134" s="1" t="s">
        <v>3106</v>
      </c>
      <c r="BA134" s="1" t="s">
        <v>110</v>
      </c>
      <c r="BB134" s="1" t="s">
        <v>111</v>
      </c>
      <c r="BC134" s="1" t="s">
        <v>318</v>
      </c>
      <c r="BD134" s="1" t="s">
        <v>319</v>
      </c>
      <c r="BE134" s="1">
        <v>70.3</v>
      </c>
      <c r="BF134" s="1">
        <v>7.03</v>
      </c>
      <c r="BG134" s="1"/>
      <c r="BH134" s="1"/>
      <c r="BI134" s="1"/>
      <c r="BJ134" s="1"/>
      <c r="BK134" s="1"/>
      <c r="BL134" s="1"/>
      <c r="BM134" s="1"/>
      <c r="BN134" s="1"/>
      <c r="BO134" s="1" t="s">
        <v>3107</v>
      </c>
      <c r="BP134" s="1"/>
      <c r="BQ134" s="1"/>
      <c r="BR134" s="1" t="s">
        <v>3108</v>
      </c>
      <c r="BS134" s="1">
        <v>6</v>
      </c>
      <c r="BT134" s="1"/>
      <c r="BU134" s="1" t="str">
        <f>HYPERLINK("https://nconnect.nicmar.ac.in/storage/profile/6a86f5fcb921c.png","Download")</f>
        <v>0</v>
      </c>
      <c r="BV134" s="1" t="s">
        <v>118</v>
      </c>
      <c r="BW134" s="3"/>
      <c r="BX134" s="3"/>
    </row>
    <row r="135" spans="1:76">
      <c r="A135" s="1" t="s">
        <v>76</v>
      </c>
      <c r="B135" s="1" t="s">
        <v>77</v>
      </c>
      <c r="C135" s="1" t="s">
        <v>3109</v>
      </c>
      <c r="D135" s="1" t="s">
        <v>3110</v>
      </c>
      <c r="E135" s="1"/>
      <c r="F135" s="1" t="s">
        <v>3111</v>
      </c>
      <c r="G135" s="1" t="s">
        <v>3112</v>
      </c>
      <c r="H135" s="1" t="s">
        <v>3113</v>
      </c>
      <c r="I135" s="1" t="s">
        <v>3114</v>
      </c>
      <c r="J135" s="1">
        <v>9790442459</v>
      </c>
      <c r="K135" s="1" t="s">
        <v>85</v>
      </c>
      <c r="L135" s="1" t="s">
        <v>3115</v>
      </c>
      <c r="M135" s="1" t="s">
        <v>87</v>
      </c>
      <c r="N135" s="1" t="s">
        <v>330</v>
      </c>
      <c r="O135" s="1" t="s">
        <v>3116</v>
      </c>
      <c r="P135" s="1" t="s">
        <v>90</v>
      </c>
      <c r="Q135" s="1">
        <v>785335914558</v>
      </c>
      <c r="R135" s="1" t="s">
        <v>3117</v>
      </c>
      <c r="S135" s="1">
        <v>9884944433</v>
      </c>
      <c r="T135" s="1" t="s">
        <v>1752</v>
      </c>
      <c r="U135" s="1" t="s">
        <v>3118</v>
      </c>
      <c r="V135" s="1">
        <v>9884822939</v>
      </c>
      <c r="W135" s="1" t="s">
        <v>946</v>
      </c>
      <c r="X135" s="1" t="s">
        <v>3119</v>
      </c>
      <c r="Y135" s="1" t="s">
        <v>622</v>
      </c>
      <c r="Z135" s="1" t="s">
        <v>338</v>
      </c>
      <c r="AA135" s="1" t="s">
        <v>3119</v>
      </c>
      <c r="AB135" s="1" t="s">
        <v>622</v>
      </c>
      <c r="AC135" s="1" t="s">
        <v>338</v>
      </c>
      <c r="AD135" s="1" t="s">
        <v>98</v>
      </c>
      <c r="AE135" s="1" t="s">
        <v>98</v>
      </c>
      <c r="AF135" s="1" t="s">
        <v>3120</v>
      </c>
      <c r="AG135" s="1" t="s">
        <v>1623</v>
      </c>
      <c r="AH135" s="1" t="s">
        <v>138</v>
      </c>
      <c r="AI135" s="1" t="s">
        <v>102</v>
      </c>
      <c r="AJ135" s="1">
        <v>95.6</v>
      </c>
      <c r="AK135" s="1">
        <v>9.56</v>
      </c>
      <c r="AL135" s="1" t="s">
        <v>3121</v>
      </c>
      <c r="AM135" s="1" t="s">
        <v>1623</v>
      </c>
      <c r="AN135" s="1" t="s">
        <v>174</v>
      </c>
      <c r="AO135" s="1" t="s">
        <v>314</v>
      </c>
      <c r="AP135" s="1" t="s">
        <v>175</v>
      </c>
      <c r="AQ135" s="1">
        <v>93.8</v>
      </c>
      <c r="AR135" s="1">
        <v>9.38</v>
      </c>
      <c r="AS135" s="1"/>
      <c r="AT135" s="1"/>
      <c r="AU135" s="1"/>
      <c r="AV135" s="1"/>
      <c r="AW135" s="1"/>
      <c r="AX135" s="1"/>
      <c r="AY135" s="1" t="s">
        <v>3122</v>
      </c>
      <c r="AZ135" s="1" t="s">
        <v>3123</v>
      </c>
      <c r="BA135" s="1" t="s">
        <v>110</v>
      </c>
      <c r="BB135" s="1" t="s">
        <v>111</v>
      </c>
      <c r="BC135" s="1" t="s">
        <v>535</v>
      </c>
      <c r="BD135" s="1" t="s">
        <v>344</v>
      </c>
      <c r="BE135" s="1">
        <v>92.5</v>
      </c>
      <c r="BF135" s="1">
        <v>9.25</v>
      </c>
      <c r="BG135" s="1"/>
      <c r="BH135" s="1"/>
      <c r="BI135" s="1"/>
      <c r="BJ135" s="1"/>
      <c r="BK135" s="1"/>
      <c r="BL135" s="1"/>
      <c r="BM135" s="1"/>
      <c r="BN135" s="1"/>
      <c r="BO135" s="1" t="s">
        <v>3124</v>
      </c>
      <c r="BP135" s="1"/>
      <c r="BQ135" s="1"/>
      <c r="BR135" s="1"/>
      <c r="BS135" s="1"/>
      <c r="BT135" s="1" t="s">
        <v>3125</v>
      </c>
      <c r="BU135" s="1" t="str">
        <f>HYPERLINK("https://nconnect.nicmar.ac.in/storage/profile/6aba86430a56c.png","Download")</f>
        <v>0</v>
      </c>
      <c r="BV135" s="1" t="s">
        <v>118</v>
      </c>
      <c r="BW135" s="3"/>
      <c r="BX135" s="3"/>
    </row>
    <row r="136" spans="1:76">
      <c r="A136" s="1" t="s">
        <v>76</v>
      </c>
      <c r="B136" s="1" t="s">
        <v>77</v>
      </c>
      <c r="C136" s="1" t="s">
        <v>3126</v>
      </c>
      <c r="D136" s="1" t="s">
        <v>3127</v>
      </c>
      <c r="E136" s="1" t="s">
        <v>3128</v>
      </c>
      <c r="F136" s="1" t="s">
        <v>3129</v>
      </c>
      <c r="G136" s="1" t="s">
        <v>3130</v>
      </c>
      <c r="H136" s="1" t="s">
        <v>3131</v>
      </c>
      <c r="I136" s="1" t="s">
        <v>3132</v>
      </c>
      <c r="J136" s="1">
        <v>9967648730</v>
      </c>
      <c r="K136" s="1" t="s">
        <v>85</v>
      </c>
      <c r="L136" s="1" t="s">
        <v>3133</v>
      </c>
      <c r="M136" s="1" t="s">
        <v>87</v>
      </c>
      <c r="N136" s="1" t="s">
        <v>3134</v>
      </c>
      <c r="O136" s="1" t="s">
        <v>3135</v>
      </c>
      <c r="P136" s="1" t="s">
        <v>90</v>
      </c>
      <c r="Q136" s="1" t="s">
        <v>3136</v>
      </c>
      <c r="R136" s="1" t="s">
        <v>3137</v>
      </c>
      <c r="S136" s="1">
        <v>9833279279</v>
      </c>
      <c r="T136" s="1" t="s">
        <v>163</v>
      </c>
      <c r="U136" s="1" t="s">
        <v>3138</v>
      </c>
      <c r="V136" s="1">
        <v>9967404969</v>
      </c>
      <c r="W136" s="1" t="s">
        <v>131</v>
      </c>
      <c r="X136" s="1" t="s">
        <v>3139</v>
      </c>
      <c r="Y136" s="1" t="s">
        <v>647</v>
      </c>
      <c r="Z136" s="1" t="s">
        <v>97</v>
      </c>
      <c r="AA136" s="1" t="s">
        <v>3139</v>
      </c>
      <c r="AB136" s="1" t="s">
        <v>647</v>
      </c>
      <c r="AC136" s="1" t="s">
        <v>97</v>
      </c>
      <c r="AD136" s="1" t="s">
        <v>98</v>
      </c>
      <c r="AE136" s="1" t="s">
        <v>98</v>
      </c>
      <c r="AF136" s="1" t="s">
        <v>3140</v>
      </c>
      <c r="AG136" s="1" t="s">
        <v>3141</v>
      </c>
      <c r="AH136" s="1" t="s">
        <v>3142</v>
      </c>
      <c r="AI136" s="1" t="s">
        <v>101</v>
      </c>
      <c r="AJ136" s="1">
        <v>77.2</v>
      </c>
      <c r="AK136" s="1"/>
      <c r="AL136" s="1" t="s">
        <v>3143</v>
      </c>
      <c r="AM136" s="1" t="s">
        <v>3144</v>
      </c>
      <c r="AN136" s="1" t="s">
        <v>174</v>
      </c>
      <c r="AO136" s="1" t="s">
        <v>859</v>
      </c>
      <c r="AP136" s="1" t="s">
        <v>142</v>
      </c>
      <c r="AQ136" s="1">
        <v>54</v>
      </c>
      <c r="AR136" s="1"/>
      <c r="AS136" s="1"/>
      <c r="AT136" s="1"/>
      <c r="AU136" s="1"/>
      <c r="AV136" s="1"/>
      <c r="AW136" s="1"/>
      <c r="AX136" s="1"/>
      <c r="AY136" s="1" t="s">
        <v>652</v>
      </c>
      <c r="AZ136" s="1" t="s">
        <v>3145</v>
      </c>
      <c r="BA136" s="1" t="s">
        <v>178</v>
      </c>
      <c r="BB136" s="1" t="s">
        <v>111</v>
      </c>
      <c r="BC136" s="1" t="s">
        <v>532</v>
      </c>
      <c r="BD136" s="1" t="s">
        <v>146</v>
      </c>
      <c r="BE136" s="1">
        <v>74.38</v>
      </c>
      <c r="BF136" s="1">
        <v>8.43</v>
      </c>
      <c r="BG136" s="1"/>
      <c r="BH136" s="1"/>
      <c r="BI136" s="1"/>
      <c r="BJ136" s="1"/>
      <c r="BK136" s="1"/>
      <c r="BL136" s="1"/>
      <c r="BM136" s="1"/>
      <c r="BN136" s="1"/>
      <c r="BO136" s="1" t="s">
        <v>431</v>
      </c>
      <c r="BP136" s="1" t="s">
        <v>3146</v>
      </c>
      <c r="BQ136" s="1" t="s">
        <v>2268</v>
      </c>
      <c r="BR136" s="1"/>
      <c r="BS136" s="1"/>
      <c r="BT136" s="1" t="s">
        <v>3147</v>
      </c>
      <c r="BU136" s="1" t="str">
        <f>HYPERLINK("https://nconnect.nicmar.ac.in/storage/profile/6a8b53cfee04a.png","Download")</f>
        <v>0</v>
      </c>
      <c r="BV136" s="1" t="s">
        <v>118</v>
      </c>
      <c r="BW136" s="3"/>
      <c r="BX136" s="3"/>
    </row>
    <row r="137" spans="1:76">
      <c r="A137" s="1" t="s">
        <v>76</v>
      </c>
      <c r="B137" s="1" t="s">
        <v>77</v>
      </c>
      <c r="C137" s="1" t="s">
        <v>3148</v>
      </c>
      <c r="D137" s="1" t="s">
        <v>3149</v>
      </c>
      <c r="E137" s="1"/>
      <c r="F137" s="1" t="s">
        <v>3150</v>
      </c>
      <c r="G137" s="1" t="s">
        <v>3151</v>
      </c>
      <c r="H137" s="1" t="s">
        <v>3152</v>
      </c>
      <c r="I137" s="1" t="s">
        <v>3153</v>
      </c>
      <c r="J137" s="1">
        <v>6369013780</v>
      </c>
      <c r="K137" s="1" t="s">
        <v>85</v>
      </c>
      <c r="L137" s="1" t="s">
        <v>3154</v>
      </c>
      <c r="M137" s="1" t="s">
        <v>87</v>
      </c>
      <c r="N137" s="1" t="s">
        <v>3155</v>
      </c>
      <c r="O137" s="1" t="s">
        <v>3156</v>
      </c>
      <c r="P137" s="1" t="s">
        <v>3157</v>
      </c>
      <c r="Q137" s="1">
        <v>231588570580</v>
      </c>
      <c r="R137" s="1" t="s">
        <v>3158</v>
      </c>
      <c r="S137" s="1">
        <v>9443271799</v>
      </c>
      <c r="T137" s="1" t="s">
        <v>3159</v>
      </c>
      <c r="U137" s="1" t="s">
        <v>3160</v>
      </c>
      <c r="V137" s="1">
        <v>9566666763</v>
      </c>
      <c r="W137" s="1" t="s">
        <v>3161</v>
      </c>
      <c r="X137" s="1" t="s">
        <v>3162</v>
      </c>
      <c r="Y137" s="1" t="s">
        <v>3163</v>
      </c>
      <c r="Z137" s="1" t="s">
        <v>338</v>
      </c>
      <c r="AA137" s="1" t="s">
        <v>3162</v>
      </c>
      <c r="AB137" s="1" t="s">
        <v>3163</v>
      </c>
      <c r="AC137" s="1" t="s">
        <v>338</v>
      </c>
      <c r="AD137" s="1" t="s">
        <v>98</v>
      </c>
      <c r="AE137" s="1" t="s">
        <v>98</v>
      </c>
      <c r="AF137" s="1" t="s">
        <v>3164</v>
      </c>
      <c r="AG137" s="1" t="s">
        <v>3165</v>
      </c>
      <c r="AH137" s="1" t="s">
        <v>141</v>
      </c>
      <c r="AI137" s="1" t="s">
        <v>262</v>
      </c>
      <c r="AJ137" s="1">
        <v>79.6</v>
      </c>
      <c r="AK137" s="1"/>
      <c r="AL137" s="1" t="s">
        <v>3164</v>
      </c>
      <c r="AM137" s="1" t="s">
        <v>3166</v>
      </c>
      <c r="AN137" s="1" t="s">
        <v>105</v>
      </c>
      <c r="AO137" s="1" t="s">
        <v>289</v>
      </c>
      <c r="AP137" s="1" t="s">
        <v>175</v>
      </c>
      <c r="AQ137" s="1">
        <v>72.2</v>
      </c>
      <c r="AR137" s="1"/>
      <c r="AS137" s="1"/>
      <c r="AT137" s="1"/>
      <c r="AU137" s="1"/>
      <c r="AV137" s="1"/>
      <c r="AW137" s="1"/>
      <c r="AX137" s="1"/>
      <c r="AY137" s="1" t="s">
        <v>3167</v>
      </c>
      <c r="AZ137" s="1" t="s">
        <v>3168</v>
      </c>
      <c r="BA137" s="1" t="s">
        <v>110</v>
      </c>
      <c r="BB137" s="1" t="s">
        <v>111</v>
      </c>
      <c r="BC137" s="1" t="s">
        <v>292</v>
      </c>
      <c r="BD137" s="1" t="s">
        <v>792</v>
      </c>
      <c r="BE137" s="1">
        <v>64.9</v>
      </c>
      <c r="BF137" s="1">
        <v>6.49</v>
      </c>
      <c r="BG137" s="1"/>
      <c r="BH137" s="1"/>
      <c r="BI137" s="1"/>
      <c r="BJ137" s="1"/>
      <c r="BK137" s="1"/>
      <c r="BL137" s="1"/>
      <c r="BM137" s="1"/>
      <c r="BN137" s="1"/>
      <c r="BO137" s="1" t="s">
        <v>3169</v>
      </c>
      <c r="BP137" s="1"/>
      <c r="BQ137" s="1"/>
      <c r="BR137" s="1"/>
      <c r="BS137" s="1"/>
      <c r="BT137" s="1"/>
      <c r="BU137" s="1" t="str">
        <f>HYPERLINK("https://nconnect.nicmar.ac.in/storage/profile/6a8a8c7850796.png","Download")</f>
        <v>0</v>
      </c>
      <c r="BV137" s="1" t="s">
        <v>118</v>
      </c>
      <c r="BW137" s="3"/>
      <c r="BX137" s="3"/>
    </row>
    <row r="138" spans="1:76">
      <c r="A138" s="1" t="s">
        <v>76</v>
      </c>
      <c r="B138" s="1" t="s">
        <v>77</v>
      </c>
      <c r="C138" s="1" t="s">
        <v>3170</v>
      </c>
      <c r="D138" s="1" t="s">
        <v>3171</v>
      </c>
      <c r="E138" s="1"/>
      <c r="F138" s="1" t="s">
        <v>3172</v>
      </c>
      <c r="G138" s="1" t="s">
        <v>3173</v>
      </c>
      <c r="H138" s="1" t="s">
        <v>3174</v>
      </c>
      <c r="I138" s="1" t="s">
        <v>3175</v>
      </c>
      <c r="J138" s="1">
        <v>7722002590</v>
      </c>
      <c r="K138" s="1" t="s">
        <v>196</v>
      </c>
      <c r="L138" s="1" t="s">
        <v>3176</v>
      </c>
      <c r="M138" s="1" t="s">
        <v>87</v>
      </c>
      <c r="N138" s="1" t="s">
        <v>690</v>
      </c>
      <c r="O138" s="1" t="s">
        <v>3177</v>
      </c>
      <c r="P138" s="1" t="s">
        <v>669</v>
      </c>
      <c r="Q138" s="1">
        <v>219476164603</v>
      </c>
      <c r="R138" s="1" t="s">
        <v>3178</v>
      </c>
      <c r="S138" s="1">
        <v>8964000099</v>
      </c>
      <c r="T138" s="1" t="s">
        <v>1615</v>
      </c>
      <c r="U138" s="1" t="s">
        <v>3179</v>
      </c>
      <c r="V138" s="1">
        <v>9623459991</v>
      </c>
      <c r="W138" s="1" t="s">
        <v>131</v>
      </c>
      <c r="X138" s="1" t="s">
        <v>3180</v>
      </c>
      <c r="Y138" s="1" t="s">
        <v>1268</v>
      </c>
      <c r="Z138" s="1" t="s">
        <v>97</v>
      </c>
      <c r="AA138" s="1" t="s">
        <v>3180</v>
      </c>
      <c r="AB138" s="1" t="s">
        <v>1268</v>
      </c>
      <c r="AC138" s="1" t="s">
        <v>97</v>
      </c>
      <c r="AD138" s="1" t="s">
        <v>98</v>
      </c>
      <c r="AE138" s="1" t="s">
        <v>98</v>
      </c>
      <c r="AF138" s="1" t="s">
        <v>3181</v>
      </c>
      <c r="AG138" s="1" t="s">
        <v>3182</v>
      </c>
      <c r="AH138" s="1" t="s">
        <v>530</v>
      </c>
      <c r="AI138" s="1" t="s">
        <v>102</v>
      </c>
      <c r="AJ138" s="1">
        <v>93.6</v>
      </c>
      <c r="AK138" s="1"/>
      <c r="AL138" s="1" t="s">
        <v>3183</v>
      </c>
      <c r="AM138" s="1" t="s">
        <v>288</v>
      </c>
      <c r="AN138" s="1" t="s">
        <v>105</v>
      </c>
      <c r="AO138" s="1" t="s">
        <v>395</v>
      </c>
      <c r="AP138" s="1" t="s">
        <v>175</v>
      </c>
      <c r="AQ138" s="1">
        <v>82.2</v>
      </c>
      <c r="AR138" s="1">
        <v>8.7</v>
      </c>
      <c r="AS138" s="1"/>
      <c r="AT138" s="1"/>
      <c r="AU138" s="1"/>
      <c r="AV138" s="1"/>
      <c r="AW138" s="1"/>
      <c r="AX138" s="1"/>
      <c r="AY138" s="1" t="s">
        <v>3184</v>
      </c>
      <c r="AZ138" s="1" t="s">
        <v>3185</v>
      </c>
      <c r="BA138" s="1" t="s">
        <v>266</v>
      </c>
      <c r="BB138" s="1" t="s">
        <v>453</v>
      </c>
      <c r="BC138" s="1" t="s">
        <v>535</v>
      </c>
      <c r="BD138" s="1" t="s">
        <v>319</v>
      </c>
      <c r="BE138" s="1">
        <v>71.6</v>
      </c>
      <c r="BF138" s="1">
        <v>7.91</v>
      </c>
      <c r="BG138" s="1"/>
      <c r="BH138" s="1"/>
      <c r="BI138" s="1"/>
      <c r="BJ138" s="1"/>
      <c r="BK138" s="1"/>
      <c r="BL138" s="1"/>
      <c r="BM138" s="1"/>
      <c r="BN138" s="1"/>
      <c r="BO138" s="1" t="s">
        <v>3186</v>
      </c>
      <c r="BP138" s="1"/>
      <c r="BQ138" s="1"/>
      <c r="BR138" s="1" t="s">
        <v>3187</v>
      </c>
      <c r="BS138" s="1">
        <v>16</v>
      </c>
      <c r="BT138" s="1"/>
      <c r="BU138" s="1" t="str">
        <f>HYPERLINK("https://nconnect.nicmar.ac.in/storage/profile/6a8b1f1cc7ad2.png","Download")</f>
        <v>0</v>
      </c>
      <c r="BV138" s="1" t="s">
        <v>118</v>
      </c>
      <c r="BW138" s="3"/>
      <c r="BX138" s="3"/>
    </row>
    <row r="139" spans="1:76">
      <c r="A139" s="1" t="s">
        <v>76</v>
      </c>
      <c r="B139" s="1" t="s">
        <v>77</v>
      </c>
      <c r="C139" s="1" t="s">
        <v>3188</v>
      </c>
      <c r="D139" s="1" t="s">
        <v>3189</v>
      </c>
      <c r="E139" s="1" t="s">
        <v>2825</v>
      </c>
      <c r="F139" s="1" t="s">
        <v>3190</v>
      </c>
      <c r="G139" s="1" t="s">
        <v>3191</v>
      </c>
      <c r="H139" s="1" t="s">
        <v>3192</v>
      </c>
      <c r="I139" s="1" t="s">
        <v>3193</v>
      </c>
      <c r="J139" s="1">
        <v>9923304999</v>
      </c>
      <c r="K139" s="1" t="s">
        <v>196</v>
      </c>
      <c r="L139" s="1" t="s">
        <v>3194</v>
      </c>
      <c r="M139" s="1" t="s">
        <v>87</v>
      </c>
      <c r="N139" s="1" t="s">
        <v>3195</v>
      </c>
      <c r="O139" s="1" t="s">
        <v>3196</v>
      </c>
      <c r="P139" s="1" t="s">
        <v>360</v>
      </c>
      <c r="Q139" s="1">
        <v>280028418350</v>
      </c>
      <c r="R139" s="1" t="s">
        <v>3197</v>
      </c>
      <c r="S139" s="1">
        <v>9422004480</v>
      </c>
      <c r="T139" s="1" t="s">
        <v>163</v>
      </c>
      <c r="U139" s="1" t="s">
        <v>3198</v>
      </c>
      <c r="V139" s="1">
        <v>9764304999</v>
      </c>
      <c r="W139" s="1" t="s">
        <v>163</v>
      </c>
      <c r="X139" s="1" t="s">
        <v>3199</v>
      </c>
      <c r="Y139" s="1" t="s">
        <v>205</v>
      </c>
      <c r="Z139" s="1" t="s">
        <v>97</v>
      </c>
      <c r="AA139" s="1" t="s">
        <v>3199</v>
      </c>
      <c r="AB139" s="1" t="s">
        <v>205</v>
      </c>
      <c r="AC139" s="1" t="s">
        <v>97</v>
      </c>
      <c r="AD139" s="1" t="s">
        <v>98</v>
      </c>
      <c r="AE139" s="1" t="s">
        <v>98</v>
      </c>
      <c r="AF139" s="1" t="s">
        <v>3200</v>
      </c>
      <c r="AG139" s="1" t="s">
        <v>3201</v>
      </c>
      <c r="AH139" s="1" t="s">
        <v>476</v>
      </c>
      <c r="AI139" s="1" t="s">
        <v>171</v>
      </c>
      <c r="AJ139" s="1">
        <v>86.8</v>
      </c>
      <c r="AK139" s="1"/>
      <c r="AL139" s="1" t="s">
        <v>3202</v>
      </c>
      <c r="AM139" s="1" t="s">
        <v>3203</v>
      </c>
      <c r="AN139" s="1" t="s">
        <v>105</v>
      </c>
      <c r="AO139" s="1" t="s">
        <v>747</v>
      </c>
      <c r="AP139" s="1" t="s">
        <v>532</v>
      </c>
      <c r="AQ139" s="1">
        <v>85.67</v>
      </c>
      <c r="AR139" s="1"/>
      <c r="AS139" s="1"/>
      <c r="AT139" s="1"/>
      <c r="AU139" s="1"/>
      <c r="AV139" s="1"/>
      <c r="AW139" s="1"/>
      <c r="AX139" s="1"/>
      <c r="AY139" s="1" t="s">
        <v>212</v>
      </c>
      <c r="AZ139" s="1" t="s">
        <v>3204</v>
      </c>
      <c r="BA139" s="1" t="s">
        <v>266</v>
      </c>
      <c r="BB139" s="1" t="s">
        <v>98</v>
      </c>
      <c r="BC139" s="1" t="s">
        <v>179</v>
      </c>
      <c r="BD139" s="1" t="s">
        <v>268</v>
      </c>
      <c r="BE139" s="1">
        <v>60.56</v>
      </c>
      <c r="BF139" s="1">
        <v>6.98</v>
      </c>
      <c r="BG139" s="1"/>
      <c r="BH139" s="1"/>
      <c r="BI139" s="1"/>
      <c r="BJ139" s="1"/>
      <c r="BK139" s="1"/>
      <c r="BL139" s="1"/>
      <c r="BM139" s="1"/>
      <c r="BN139" s="1"/>
      <c r="BO139" s="1" t="s">
        <v>3205</v>
      </c>
      <c r="BP139" s="1"/>
      <c r="BQ139" s="1"/>
      <c r="BR139" s="1" t="s">
        <v>3206</v>
      </c>
      <c r="BS139" s="1">
        <v>21</v>
      </c>
      <c r="BT139" s="1"/>
      <c r="BU139" s="1" t="str">
        <f>HYPERLINK("https://nconnect.nicmar.ac.in/storage/profile/6a8c22efe4311.png","Download")</f>
        <v>0</v>
      </c>
      <c r="BV139" s="1" t="s">
        <v>118</v>
      </c>
      <c r="BW139" s="3"/>
      <c r="BX139" s="3"/>
    </row>
    <row r="140" spans="1:76">
      <c r="A140" s="1" t="s">
        <v>76</v>
      </c>
      <c r="B140" s="1" t="s">
        <v>77</v>
      </c>
      <c r="C140" s="1" t="s">
        <v>3207</v>
      </c>
      <c r="D140" s="1" t="s">
        <v>3208</v>
      </c>
      <c r="E140" s="1" t="s">
        <v>3209</v>
      </c>
      <c r="F140" s="1" t="s">
        <v>3210</v>
      </c>
      <c r="G140" s="1" t="s">
        <v>3211</v>
      </c>
      <c r="H140" s="1" t="s">
        <v>3212</v>
      </c>
      <c r="I140" s="1" t="s">
        <v>3213</v>
      </c>
      <c r="J140" s="1">
        <v>9730802132</v>
      </c>
      <c r="K140" s="1" t="s">
        <v>196</v>
      </c>
      <c r="L140" s="1" t="s">
        <v>3214</v>
      </c>
      <c r="M140" s="1" t="s">
        <v>87</v>
      </c>
      <c r="N140" s="1" t="s">
        <v>3215</v>
      </c>
      <c r="O140" s="1" t="s">
        <v>3216</v>
      </c>
      <c r="P140" s="1" t="s">
        <v>90</v>
      </c>
      <c r="Q140" s="1">
        <v>918004458611</v>
      </c>
      <c r="R140" s="1" t="s">
        <v>3217</v>
      </c>
      <c r="S140" s="1">
        <v>9421279332</v>
      </c>
      <c r="T140" s="1" t="s">
        <v>3218</v>
      </c>
      <c r="U140" s="1" t="s">
        <v>3219</v>
      </c>
      <c r="V140" s="1">
        <v>9421279632</v>
      </c>
      <c r="W140" s="1" t="s">
        <v>470</v>
      </c>
      <c r="X140" s="1" t="s">
        <v>3220</v>
      </c>
      <c r="Y140" s="1" t="s">
        <v>2814</v>
      </c>
      <c r="Z140" s="1" t="s">
        <v>97</v>
      </c>
      <c r="AA140" s="1" t="s">
        <v>3220</v>
      </c>
      <c r="AB140" s="1" t="s">
        <v>2814</v>
      </c>
      <c r="AC140" s="1" t="s">
        <v>97</v>
      </c>
      <c r="AD140" s="1" t="s">
        <v>98</v>
      </c>
      <c r="AE140" s="1" t="s">
        <v>98</v>
      </c>
      <c r="AF140" s="1" t="s">
        <v>3221</v>
      </c>
      <c r="AG140" s="1" t="s">
        <v>3222</v>
      </c>
      <c r="AH140" s="1" t="s">
        <v>421</v>
      </c>
      <c r="AI140" s="1" t="s">
        <v>530</v>
      </c>
      <c r="AJ140" s="1">
        <v>92.4</v>
      </c>
      <c r="AK140" s="1"/>
      <c r="AL140" s="1" t="s">
        <v>3223</v>
      </c>
      <c r="AM140" s="1" t="s">
        <v>3222</v>
      </c>
      <c r="AN140" s="1" t="s">
        <v>174</v>
      </c>
      <c r="AO140" s="1" t="s">
        <v>106</v>
      </c>
      <c r="AP140" s="1" t="s">
        <v>311</v>
      </c>
      <c r="AQ140" s="1">
        <v>70.31</v>
      </c>
      <c r="AR140" s="1"/>
      <c r="AS140" s="1"/>
      <c r="AT140" s="1"/>
      <c r="AU140" s="1"/>
      <c r="AV140" s="1"/>
      <c r="AW140" s="1"/>
      <c r="AX140" s="1"/>
      <c r="AY140" s="1" t="s">
        <v>371</v>
      </c>
      <c r="AZ140" s="1" t="s">
        <v>3224</v>
      </c>
      <c r="BA140" s="1" t="s">
        <v>266</v>
      </c>
      <c r="BB140" s="1" t="s">
        <v>267</v>
      </c>
      <c r="BC140" s="1" t="s">
        <v>1069</v>
      </c>
      <c r="BD140" s="1" t="s">
        <v>344</v>
      </c>
      <c r="BE140" s="1">
        <v>60.43</v>
      </c>
      <c r="BF140" s="1">
        <v>6.74</v>
      </c>
      <c r="BG140" s="1"/>
      <c r="BH140" s="1"/>
      <c r="BI140" s="1"/>
      <c r="BJ140" s="1"/>
      <c r="BK140" s="1"/>
      <c r="BL140" s="1"/>
      <c r="BM140" s="1"/>
      <c r="BN140" s="1"/>
      <c r="BO140" s="1" t="s">
        <v>3225</v>
      </c>
      <c r="BP140" s="1" t="s">
        <v>3226</v>
      </c>
      <c r="BQ140" s="1" t="s">
        <v>862</v>
      </c>
      <c r="BR140" s="1" t="s">
        <v>3227</v>
      </c>
      <c r="BS140" s="1">
        <v>26</v>
      </c>
      <c r="BT140" s="1"/>
      <c r="BU140" s="1" t="str">
        <f>HYPERLINK("https://nconnect.nicmar.ac.in/storage/profile/6a86ed639f424.png","Download")</f>
        <v>0</v>
      </c>
      <c r="BV140" s="1" t="s">
        <v>118</v>
      </c>
      <c r="BW140" s="3"/>
      <c r="BX140" s="3"/>
    </row>
    <row r="141" spans="1:76">
      <c r="A141" s="1" t="s">
        <v>76</v>
      </c>
      <c r="B141" s="1" t="s">
        <v>77</v>
      </c>
      <c r="C141" s="1" t="s">
        <v>3228</v>
      </c>
      <c r="D141" s="1" t="s">
        <v>3229</v>
      </c>
      <c r="E141" s="1" t="s">
        <v>3230</v>
      </c>
      <c r="F141" s="1" t="s">
        <v>3231</v>
      </c>
      <c r="G141" s="1" t="s">
        <v>3232</v>
      </c>
      <c r="H141" s="1" t="s">
        <v>3233</v>
      </c>
      <c r="I141" s="1" t="s">
        <v>3234</v>
      </c>
      <c r="J141" s="1">
        <v>7720023438</v>
      </c>
      <c r="K141" s="1" t="s">
        <v>85</v>
      </c>
      <c r="L141" s="1" t="s">
        <v>3235</v>
      </c>
      <c r="M141" s="1" t="s">
        <v>87</v>
      </c>
      <c r="N141" s="1" t="s">
        <v>3236</v>
      </c>
      <c r="O141" s="1" t="s">
        <v>3237</v>
      </c>
      <c r="P141" s="1" t="s">
        <v>669</v>
      </c>
      <c r="Q141" s="1">
        <v>743632013746</v>
      </c>
      <c r="R141" s="1" t="s">
        <v>3230</v>
      </c>
      <c r="S141" s="1">
        <v>9423430723</v>
      </c>
      <c r="T141" s="1" t="s">
        <v>1752</v>
      </c>
      <c r="U141" s="1" t="s">
        <v>3238</v>
      </c>
      <c r="V141" s="1">
        <v>7218899831</v>
      </c>
      <c r="W141" s="1" t="s">
        <v>3239</v>
      </c>
      <c r="X141" s="1" t="s">
        <v>3240</v>
      </c>
      <c r="Y141" s="1" t="s">
        <v>3241</v>
      </c>
      <c r="Z141" s="1" t="s">
        <v>97</v>
      </c>
      <c r="AA141" s="1" t="s">
        <v>3242</v>
      </c>
      <c r="AB141" s="1" t="s">
        <v>205</v>
      </c>
      <c r="AC141" s="1" t="s">
        <v>97</v>
      </c>
      <c r="AD141" s="1" t="s">
        <v>98</v>
      </c>
      <c r="AE141" s="1" t="s">
        <v>98</v>
      </c>
      <c r="AF141" s="1" t="s">
        <v>3243</v>
      </c>
      <c r="AG141" s="1" t="s">
        <v>1621</v>
      </c>
      <c r="AH141" s="1" t="s">
        <v>106</v>
      </c>
      <c r="AI141" s="1" t="s">
        <v>239</v>
      </c>
      <c r="AJ141" s="1">
        <v>80.5</v>
      </c>
      <c r="AK141" s="1"/>
      <c r="AL141" s="1" t="s">
        <v>3244</v>
      </c>
      <c r="AM141" s="1" t="s">
        <v>3245</v>
      </c>
      <c r="AN141" s="1" t="s">
        <v>678</v>
      </c>
      <c r="AO141" s="1" t="s">
        <v>239</v>
      </c>
      <c r="AP141" s="1" t="s">
        <v>883</v>
      </c>
      <c r="AQ141" s="1">
        <v>85.67</v>
      </c>
      <c r="AR141" s="1"/>
      <c r="AS141" s="1"/>
      <c r="AT141" s="1"/>
      <c r="AU141" s="1"/>
      <c r="AV141" s="1"/>
      <c r="AW141" s="1"/>
      <c r="AX141" s="1"/>
      <c r="AY141" s="1" t="s">
        <v>3246</v>
      </c>
      <c r="AZ141" s="1" t="s">
        <v>3247</v>
      </c>
      <c r="BA141" s="1" t="s">
        <v>110</v>
      </c>
      <c r="BB141" s="1" t="s">
        <v>111</v>
      </c>
      <c r="BC141" s="1" t="s">
        <v>883</v>
      </c>
      <c r="BD141" s="1" t="s">
        <v>813</v>
      </c>
      <c r="BE141" s="1">
        <v>62.1</v>
      </c>
      <c r="BF141" s="1">
        <v>6.21</v>
      </c>
      <c r="BG141" s="1"/>
      <c r="BH141" s="1"/>
      <c r="BI141" s="1"/>
      <c r="BJ141" s="1"/>
      <c r="BK141" s="1"/>
      <c r="BL141" s="1"/>
      <c r="BM141" s="1"/>
      <c r="BN141" s="1"/>
      <c r="BO141" s="1" t="s">
        <v>3248</v>
      </c>
      <c r="BP141" s="1"/>
      <c r="BQ141" s="1"/>
      <c r="BR141" s="1" t="s">
        <v>3249</v>
      </c>
      <c r="BS141" s="1"/>
      <c r="BT141" s="1" t="s">
        <v>3250</v>
      </c>
      <c r="BU141" s="1" t="str">
        <f>HYPERLINK("https://nconnect.nicmar.ac.in/storage/profile/6a85fe44585b2.png","Download")</f>
        <v>0</v>
      </c>
      <c r="BV141" s="1" t="s">
        <v>188</v>
      </c>
      <c r="BW141" s="3"/>
      <c r="BX141" s="3"/>
    </row>
    <row r="142" spans="1:76">
      <c r="A142" s="1" t="s">
        <v>76</v>
      </c>
      <c r="B142" s="1" t="s">
        <v>77</v>
      </c>
      <c r="C142" s="1" t="s">
        <v>3251</v>
      </c>
      <c r="D142" s="1" t="s">
        <v>3252</v>
      </c>
      <c r="E142" s="1" t="s">
        <v>3253</v>
      </c>
      <c r="F142" s="1" t="s">
        <v>3254</v>
      </c>
      <c r="G142" s="1" t="s">
        <v>3255</v>
      </c>
      <c r="H142" s="1" t="s">
        <v>3256</v>
      </c>
      <c r="I142" s="1" t="s">
        <v>3257</v>
      </c>
      <c r="J142" s="1">
        <v>8087680320</v>
      </c>
      <c r="K142" s="1" t="s">
        <v>85</v>
      </c>
      <c r="L142" s="1" t="s">
        <v>3258</v>
      </c>
      <c r="M142" s="1" t="s">
        <v>87</v>
      </c>
      <c r="N142" s="1" t="s">
        <v>412</v>
      </c>
      <c r="O142" s="1" t="s">
        <v>3259</v>
      </c>
      <c r="P142" s="1" t="s">
        <v>162</v>
      </c>
      <c r="Q142" s="1">
        <v>585178120222</v>
      </c>
      <c r="R142" s="1" t="s">
        <v>3260</v>
      </c>
      <c r="S142" s="1">
        <v>9923599444</v>
      </c>
      <c r="T142" s="1" t="s">
        <v>163</v>
      </c>
      <c r="U142" s="1" t="s">
        <v>3261</v>
      </c>
      <c r="V142" s="1">
        <v>9226650928</v>
      </c>
      <c r="W142" s="1" t="s">
        <v>283</v>
      </c>
      <c r="X142" s="1" t="s">
        <v>3262</v>
      </c>
      <c r="Y142" s="1" t="s">
        <v>205</v>
      </c>
      <c r="Z142" s="1" t="s">
        <v>97</v>
      </c>
      <c r="AA142" s="1" t="s">
        <v>3262</v>
      </c>
      <c r="AB142" s="1" t="s">
        <v>205</v>
      </c>
      <c r="AC142" s="1" t="s">
        <v>97</v>
      </c>
      <c r="AD142" s="1" t="s">
        <v>98</v>
      </c>
      <c r="AE142" s="1" t="s">
        <v>98</v>
      </c>
      <c r="AF142" s="1" t="s">
        <v>3263</v>
      </c>
      <c r="AG142" s="1" t="s">
        <v>366</v>
      </c>
      <c r="AH142" s="1" t="s">
        <v>421</v>
      </c>
      <c r="AI142" s="1" t="s">
        <v>530</v>
      </c>
      <c r="AJ142" s="1">
        <v>94.2</v>
      </c>
      <c r="AK142" s="1"/>
      <c r="AL142" s="1" t="s">
        <v>3264</v>
      </c>
      <c r="AM142" s="1" t="s">
        <v>366</v>
      </c>
      <c r="AN142" s="1" t="s">
        <v>105</v>
      </c>
      <c r="AO142" s="1" t="s">
        <v>654</v>
      </c>
      <c r="AP142" s="1" t="s">
        <v>395</v>
      </c>
      <c r="AQ142" s="1">
        <v>80.15</v>
      </c>
      <c r="AR142" s="1"/>
      <c r="AS142" s="1"/>
      <c r="AT142" s="1"/>
      <c r="AU142" s="1"/>
      <c r="AV142" s="1"/>
      <c r="AW142" s="1"/>
      <c r="AX142" s="1"/>
      <c r="AY142" s="1" t="s">
        <v>371</v>
      </c>
      <c r="AZ142" s="1" t="s">
        <v>3265</v>
      </c>
      <c r="BA142" s="1" t="s">
        <v>178</v>
      </c>
      <c r="BB142" s="1" t="s">
        <v>111</v>
      </c>
      <c r="BC142" s="1" t="s">
        <v>289</v>
      </c>
      <c r="BD142" s="1" t="s">
        <v>146</v>
      </c>
      <c r="BE142" s="1">
        <v>79.52</v>
      </c>
      <c r="BF142" s="1">
        <v>8.71</v>
      </c>
      <c r="BG142" s="1"/>
      <c r="BH142" s="1"/>
      <c r="BI142" s="1"/>
      <c r="BJ142" s="1"/>
      <c r="BK142" s="1"/>
      <c r="BL142" s="1"/>
      <c r="BM142" s="1"/>
      <c r="BN142" s="1"/>
      <c r="BO142" s="1" t="s">
        <v>3266</v>
      </c>
      <c r="BP142" s="1" t="s">
        <v>3267</v>
      </c>
      <c r="BQ142" s="1" t="s">
        <v>3268</v>
      </c>
      <c r="BR142" s="1" t="s">
        <v>3269</v>
      </c>
      <c r="BS142" s="1">
        <v>4</v>
      </c>
      <c r="BT142" s="1" t="s">
        <v>3270</v>
      </c>
      <c r="BU142" s="1" t="str">
        <f>HYPERLINK("https://nconnect.nicmar.ac.in/storage/profile/6a85d8fbdbbc0.png","Download")</f>
        <v>0</v>
      </c>
      <c r="BV142" s="1" t="s">
        <v>118</v>
      </c>
      <c r="BW142" s="3"/>
      <c r="BX142" s="3"/>
    </row>
    <row r="143" spans="1:76">
      <c r="A143" s="1" t="s">
        <v>76</v>
      </c>
      <c r="B143" s="1" t="s">
        <v>77</v>
      </c>
      <c r="C143" s="1" t="s">
        <v>3271</v>
      </c>
      <c r="D143" s="1" t="s">
        <v>3272</v>
      </c>
      <c r="E143" s="1" t="s">
        <v>2997</v>
      </c>
      <c r="F143" s="1" t="s">
        <v>3273</v>
      </c>
      <c r="G143" s="1" t="s">
        <v>3274</v>
      </c>
      <c r="H143" s="1" t="s">
        <v>3275</v>
      </c>
      <c r="I143" s="1" t="s">
        <v>3276</v>
      </c>
      <c r="J143" s="1">
        <v>8668264582</v>
      </c>
      <c r="K143" s="1" t="s">
        <v>85</v>
      </c>
      <c r="L143" s="1" t="s">
        <v>3277</v>
      </c>
      <c r="M143" s="1" t="s">
        <v>87</v>
      </c>
      <c r="N143" s="1" t="s">
        <v>3278</v>
      </c>
      <c r="O143" s="1" t="s">
        <v>3279</v>
      </c>
      <c r="P143" s="1" t="s">
        <v>162</v>
      </c>
      <c r="Q143" s="1">
        <v>478072925878</v>
      </c>
      <c r="R143" s="1" t="s">
        <v>3280</v>
      </c>
      <c r="S143" s="1">
        <v>9850118158</v>
      </c>
      <c r="T143" s="1" t="s">
        <v>3281</v>
      </c>
      <c r="U143" s="1" t="s">
        <v>3282</v>
      </c>
      <c r="V143" s="1">
        <v>9767753181</v>
      </c>
      <c r="W143" s="1" t="s">
        <v>3283</v>
      </c>
      <c r="X143" s="1" t="s">
        <v>3284</v>
      </c>
      <c r="Y143" s="1" t="s">
        <v>205</v>
      </c>
      <c r="Z143" s="1" t="s">
        <v>97</v>
      </c>
      <c r="AA143" s="1" t="s">
        <v>3284</v>
      </c>
      <c r="AB143" s="1" t="s">
        <v>205</v>
      </c>
      <c r="AC143" s="1" t="s">
        <v>97</v>
      </c>
      <c r="AD143" s="1" t="s">
        <v>98</v>
      </c>
      <c r="AE143" s="1" t="s">
        <v>98</v>
      </c>
      <c r="AF143" s="1" t="s">
        <v>3285</v>
      </c>
      <c r="AG143" s="1" t="s">
        <v>1426</v>
      </c>
      <c r="AH143" s="1" t="s">
        <v>102</v>
      </c>
      <c r="AI143" s="1" t="s">
        <v>142</v>
      </c>
      <c r="AJ143" s="1">
        <v>90.8</v>
      </c>
      <c r="AK143" s="1"/>
      <c r="AL143" s="1" t="s">
        <v>3286</v>
      </c>
      <c r="AM143" s="1" t="s">
        <v>1426</v>
      </c>
      <c r="AN143" s="1" t="s">
        <v>105</v>
      </c>
      <c r="AO143" s="1" t="s">
        <v>142</v>
      </c>
      <c r="AP143" s="1" t="s">
        <v>626</v>
      </c>
      <c r="AQ143" s="1">
        <v>69</v>
      </c>
      <c r="AR143" s="1"/>
      <c r="AS143" s="1"/>
      <c r="AT143" s="1"/>
      <c r="AU143" s="1"/>
      <c r="AV143" s="1"/>
      <c r="AW143" s="1"/>
      <c r="AX143" s="1"/>
      <c r="AY143" s="1" t="s">
        <v>371</v>
      </c>
      <c r="AZ143" s="1" t="s">
        <v>3287</v>
      </c>
      <c r="BA143" s="1" t="s">
        <v>110</v>
      </c>
      <c r="BB143" s="1" t="s">
        <v>111</v>
      </c>
      <c r="BC143" s="1" t="s">
        <v>401</v>
      </c>
      <c r="BD143" s="1" t="s">
        <v>319</v>
      </c>
      <c r="BE143" s="1">
        <v>77.12</v>
      </c>
      <c r="BF143" s="1">
        <v>8.51</v>
      </c>
      <c r="BG143" s="1"/>
      <c r="BH143" s="1"/>
      <c r="BI143" s="1"/>
      <c r="BJ143" s="1"/>
      <c r="BK143" s="1"/>
      <c r="BL143" s="1"/>
      <c r="BM143" s="1"/>
      <c r="BN143" s="1"/>
      <c r="BO143" s="1" t="s">
        <v>3288</v>
      </c>
      <c r="BP143" s="1"/>
      <c r="BQ143" s="1"/>
      <c r="BR143" s="1" t="s">
        <v>3289</v>
      </c>
      <c r="BS143" s="1">
        <v>4</v>
      </c>
      <c r="BT143" s="1" t="s">
        <v>3290</v>
      </c>
      <c r="BU143" s="1" t="str">
        <f>HYPERLINK("https://nconnect.nicmar.ac.in/storage/profile/6a86ffe056156.png","Download")</f>
        <v>0</v>
      </c>
      <c r="BV143" s="1" t="s">
        <v>118</v>
      </c>
      <c r="BW143" s="3"/>
      <c r="BX143" s="3"/>
    </row>
    <row r="144" spans="1:76">
      <c r="A144" s="1" t="s">
        <v>76</v>
      </c>
      <c r="B144" s="1" t="s">
        <v>77</v>
      </c>
      <c r="C144" s="1" t="s">
        <v>3291</v>
      </c>
      <c r="D144" s="1" t="s">
        <v>3292</v>
      </c>
      <c r="E144" s="1"/>
      <c r="F144" s="1" t="s">
        <v>3293</v>
      </c>
      <c r="G144" s="1" t="s">
        <v>3294</v>
      </c>
      <c r="H144" s="1" t="s">
        <v>3295</v>
      </c>
      <c r="I144" s="1" t="s">
        <v>3296</v>
      </c>
      <c r="J144" s="1">
        <v>9652571422</v>
      </c>
      <c r="K144" s="1" t="s">
        <v>196</v>
      </c>
      <c r="L144" s="1" t="s">
        <v>3297</v>
      </c>
      <c r="M144" s="1" t="s">
        <v>87</v>
      </c>
      <c r="N144" s="1" t="s">
        <v>3298</v>
      </c>
      <c r="O144" s="1" t="s">
        <v>2154</v>
      </c>
      <c r="P144" s="1" t="s">
        <v>669</v>
      </c>
      <c r="Q144" s="1">
        <v>474091777543</v>
      </c>
      <c r="R144" s="1" t="s">
        <v>3299</v>
      </c>
      <c r="S144" s="1">
        <v>8790713552</v>
      </c>
      <c r="T144" s="1" t="s">
        <v>3300</v>
      </c>
      <c r="U144" s="1" t="s">
        <v>3301</v>
      </c>
      <c r="V144" s="1">
        <v>9701321133</v>
      </c>
      <c r="W144" s="1" t="s">
        <v>3300</v>
      </c>
      <c r="X144" s="1" t="s">
        <v>3302</v>
      </c>
      <c r="Y144" s="1" t="s">
        <v>3303</v>
      </c>
      <c r="Z144" s="1" t="s">
        <v>1574</v>
      </c>
      <c r="AA144" s="1" t="s">
        <v>3302</v>
      </c>
      <c r="AB144" s="1" t="s">
        <v>3303</v>
      </c>
      <c r="AC144" s="1" t="s">
        <v>1574</v>
      </c>
      <c r="AD144" s="1" t="s">
        <v>98</v>
      </c>
      <c r="AE144" s="1" t="s">
        <v>98</v>
      </c>
      <c r="AF144" s="1" t="s">
        <v>3304</v>
      </c>
      <c r="AG144" s="1" t="s">
        <v>3305</v>
      </c>
      <c r="AH144" s="1" t="s">
        <v>477</v>
      </c>
      <c r="AI144" s="1" t="s">
        <v>854</v>
      </c>
      <c r="AJ144" s="1">
        <v>78.0</v>
      </c>
      <c r="AK144" s="1">
        <v>7.8</v>
      </c>
      <c r="AL144" s="1" t="s">
        <v>3306</v>
      </c>
      <c r="AM144" s="1" t="s">
        <v>1981</v>
      </c>
      <c r="AN144" s="1" t="s">
        <v>105</v>
      </c>
      <c r="AO144" s="1" t="s">
        <v>421</v>
      </c>
      <c r="AP144" s="1" t="s">
        <v>138</v>
      </c>
      <c r="AQ144" s="1">
        <v>86.6</v>
      </c>
      <c r="AR144" s="1"/>
      <c r="AS144" s="1"/>
      <c r="AT144" s="1"/>
      <c r="AU144" s="1"/>
      <c r="AV144" s="1"/>
      <c r="AW144" s="1"/>
      <c r="AX144" s="1"/>
      <c r="AY144" s="1" t="s">
        <v>3307</v>
      </c>
      <c r="AZ144" s="1" t="s">
        <v>1574</v>
      </c>
      <c r="BA144" s="1" t="s">
        <v>266</v>
      </c>
      <c r="BB144" s="1" t="s">
        <v>453</v>
      </c>
      <c r="BC144" s="1" t="s">
        <v>654</v>
      </c>
      <c r="BD144" s="1" t="s">
        <v>724</v>
      </c>
      <c r="BE144" s="1">
        <v>73.0</v>
      </c>
      <c r="BF144" s="1">
        <v>7.31</v>
      </c>
      <c r="BG144" s="1"/>
      <c r="BH144" s="1"/>
      <c r="BI144" s="1"/>
      <c r="BJ144" s="1"/>
      <c r="BK144" s="1"/>
      <c r="BL144" s="1"/>
      <c r="BM144" s="1"/>
      <c r="BN144" s="1"/>
      <c r="BO144" s="1" t="s">
        <v>3308</v>
      </c>
      <c r="BP144" s="1" t="s">
        <v>3309</v>
      </c>
      <c r="BQ144" s="1" t="s">
        <v>1252</v>
      </c>
      <c r="BR144" s="1" t="s">
        <v>3310</v>
      </c>
      <c r="BS144" s="1">
        <v>102</v>
      </c>
      <c r="BT144" s="1" t="s">
        <v>3311</v>
      </c>
      <c r="BU144" s="1" t="str">
        <f>HYPERLINK("https://nconnect.nicmar.ac.in/storage/profile/6a87469d60867.png","Download")</f>
        <v>0</v>
      </c>
      <c r="BV144" s="1" t="s">
        <v>118</v>
      </c>
      <c r="BW144" s="3"/>
      <c r="BX144" s="3"/>
    </row>
    <row r="145" spans="1:76">
      <c r="A145" s="1" t="s">
        <v>76</v>
      </c>
      <c r="B145" s="1" t="s">
        <v>77</v>
      </c>
      <c r="C145" s="1" t="s">
        <v>3312</v>
      </c>
      <c r="D145" s="1" t="s">
        <v>3313</v>
      </c>
      <c r="E145" s="1"/>
      <c r="F145" s="1" t="s">
        <v>3314</v>
      </c>
      <c r="G145" s="1" t="s">
        <v>3315</v>
      </c>
      <c r="H145" s="1" t="s">
        <v>3316</v>
      </c>
      <c r="I145" s="1" t="s">
        <v>3317</v>
      </c>
      <c r="J145" s="1">
        <v>8605691726</v>
      </c>
      <c r="K145" s="1" t="s">
        <v>196</v>
      </c>
      <c r="L145" s="1" t="s">
        <v>3318</v>
      </c>
      <c r="M145" s="1" t="s">
        <v>87</v>
      </c>
      <c r="N145" s="1" t="s">
        <v>3319</v>
      </c>
      <c r="O145" s="1" t="s">
        <v>3320</v>
      </c>
      <c r="P145" s="1" t="s">
        <v>669</v>
      </c>
      <c r="Q145" s="1">
        <v>817427196590</v>
      </c>
      <c r="R145" s="1" t="s">
        <v>3321</v>
      </c>
      <c r="S145" s="1">
        <v>9407015284</v>
      </c>
      <c r="T145" s="1" t="s">
        <v>1954</v>
      </c>
      <c r="U145" s="1" t="s">
        <v>3322</v>
      </c>
      <c r="V145" s="1">
        <v>8459624680</v>
      </c>
      <c r="W145" s="1" t="s">
        <v>131</v>
      </c>
      <c r="X145" s="1" t="s">
        <v>3323</v>
      </c>
      <c r="Y145" s="1" t="s">
        <v>525</v>
      </c>
      <c r="Z145" s="1" t="s">
        <v>134</v>
      </c>
      <c r="AA145" s="1" t="s">
        <v>3323</v>
      </c>
      <c r="AB145" s="1" t="s">
        <v>525</v>
      </c>
      <c r="AC145" s="1" t="s">
        <v>134</v>
      </c>
      <c r="AD145" s="1" t="s">
        <v>98</v>
      </c>
      <c r="AE145" s="1" t="s">
        <v>98</v>
      </c>
      <c r="AF145" s="1" t="s">
        <v>3324</v>
      </c>
      <c r="AG145" s="1" t="s">
        <v>3325</v>
      </c>
      <c r="AH145" s="1" t="s">
        <v>137</v>
      </c>
      <c r="AI145" s="1" t="s">
        <v>530</v>
      </c>
      <c r="AJ145" s="1">
        <v>93.0</v>
      </c>
      <c r="AK145" s="1"/>
      <c r="AL145" s="1" t="s">
        <v>3326</v>
      </c>
      <c r="AM145" s="1" t="s">
        <v>1623</v>
      </c>
      <c r="AN145" s="1" t="s">
        <v>174</v>
      </c>
      <c r="AO145" s="1" t="s">
        <v>314</v>
      </c>
      <c r="AP145" s="1" t="s">
        <v>240</v>
      </c>
      <c r="AQ145" s="1">
        <v>91.8</v>
      </c>
      <c r="AR145" s="1"/>
      <c r="AS145" s="1"/>
      <c r="AT145" s="1"/>
      <c r="AU145" s="1"/>
      <c r="AV145" s="1"/>
      <c r="AW145" s="1"/>
      <c r="AX145" s="1"/>
      <c r="AY145" s="1" t="s">
        <v>1874</v>
      </c>
      <c r="AZ145" s="1" t="s">
        <v>3327</v>
      </c>
      <c r="BA145" s="1" t="s">
        <v>266</v>
      </c>
      <c r="BB145" s="1" t="s">
        <v>267</v>
      </c>
      <c r="BC145" s="1" t="s">
        <v>175</v>
      </c>
      <c r="BD145" s="1" t="s">
        <v>319</v>
      </c>
      <c r="BE145" s="1">
        <v>83.6</v>
      </c>
      <c r="BF145" s="1">
        <v>9.11</v>
      </c>
      <c r="BG145" s="1"/>
      <c r="BH145" s="1"/>
      <c r="BI145" s="1"/>
      <c r="BJ145" s="1"/>
      <c r="BK145" s="1"/>
      <c r="BL145" s="1"/>
      <c r="BM145" s="1"/>
      <c r="BN145" s="1"/>
      <c r="BO145" s="1" t="s">
        <v>3328</v>
      </c>
      <c r="BP145" s="1"/>
      <c r="BQ145" s="1"/>
      <c r="BR145" s="1" t="s">
        <v>3329</v>
      </c>
      <c r="BS145" s="1">
        <v>28</v>
      </c>
      <c r="BT145" s="1" t="s">
        <v>3330</v>
      </c>
      <c r="BU145" s="1" t="str">
        <f>HYPERLINK("https://nconnect.nicmar.ac.in/storage/profile/6a8b1aeb9c0c9.png","Download")</f>
        <v>0</v>
      </c>
      <c r="BV145" s="1" t="s">
        <v>118</v>
      </c>
      <c r="BW145" s="3"/>
      <c r="BX145" s="3"/>
    </row>
    <row r="146" spans="1:76">
      <c r="A146" s="1" t="s">
        <v>76</v>
      </c>
      <c r="B146" s="1" t="s">
        <v>77</v>
      </c>
      <c r="C146" s="1" t="s">
        <v>3331</v>
      </c>
      <c r="D146" s="1" t="s">
        <v>3332</v>
      </c>
      <c r="E146" s="1" t="s">
        <v>3333</v>
      </c>
      <c r="F146" s="1" t="s">
        <v>3334</v>
      </c>
      <c r="G146" s="1" t="s">
        <v>3335</v>
      </c>
      <c r="H146" s="1" t="s">
        <v>3336</v>
      </c>
      <c r="I146" s="1" t="s">
        <v>3337</v>
      </c>
      <c r="J146" s="1">
        <v>9004255912</v>
      </c>
      <c r="K146" s="1" t="s">
        <v>196</v>
      </c>
      <c r="L146" s="1" t="s">
        <v>1996</v>
      </c>
      <c r="M146" s="1" t="s">
        <v>87</v>
      </c>
      <c r="N146" s="1" t="s">
        <v>3338</v>
      </c>
      <c r="O146" s="1" t="s">
        <v>3339</v>
      </c>
      <c r="P146" s="1" t="s">
        <v>90</v>
      </c>
      <c r="Q146" s="1">
        <v>324810122470</v>
      </c>
      <c r="R146" s="1" t="s">
        <v>3340</v>
      </c>
      <c r="S146" s="1">
        <v>9869175792</v>
      </c>
      <c r="T146" s="1" t="s">
        <v>468</v>
      </c>
      <c r="U146" s="1" t="s">
        <v>3341</v>
      </c>
      <c r="V146" s="1">
        <v>9969167650</v>
      </c>
      <c r="W146" s="1" t="s">
        <v>283</v>
      </c>
      <c r="X146" s="1" t="s">
        <v>3342</v>
      </c>
      <c r="Y146" s="1" t="s">
        <v>647</v>
      </c>
      <c r="Z146" s="1" t="s">
        <v>97</v>
      </c>
      <c r="AA146" s="1" t="s">
        <v>3342</v>
      </c>
      <c r="AB146" s="1" t="s">
        <v>647</v>
      </c>
      <c r="AC146" s="1" t="s">
        <v>97</v>
      </c>
      <c r="AD146" s="1" t="s">
        <v>98</v>
      </c>
      <c r="AE146" s="1" t="s">
        <v>98</v>
      </c>
      <c r="AF146" s="1" t="s">
        <v>3343</v>
      </c>
      <c r="AG146" s="1" t="s">
        <v>97</v>
      </c>
      <c r="AH146" s="1" t="s">
        <v>3344</v>
      </c>
      <c r="AI146" s="1" t="s">
        <v>102</v>
      </c>
      <c r="AJ146" s="1">
        <v>90.4</v>
      </c>
      <c r="AK146" s="1">
        <v>9.04</v>
      </c>
      <c r="AL146" s="1" t="s">
        <v>3345</v>
      </c>
      <c r="AM146" s="1" t="s">
        <v>97</v>
      </c>
      <c r="AN146" s="1" t="s">
        <v>105</v>
      </c>
      <c r="AO146" s="1" t="s">
        <v>106</v>
      </c>
      <c r="AP146" s="1" t="s">
        <v>341</v>
      </c>
      <c r="AQ146" s="1">
        <v>93.8</v>
      </c>
      <c r="AR146" s="1">
        <v>9.38</v>
      </c>
      <c r="AS146" s="1"/>
      <c r="AT146" s="1"/>
      <c r="AU146" s="1"/>
      <c r="AV146" s="1"/>
      <c r="AW146" s="1"/>
      <c r="AX146" s="1"/>
      <c r="AY146" s="1" t="s">
        <v>212</v>
      </c>
      <c r="AZ146" s="1" t="s">
        <v>3346</v>
      </c>
      <c r="BA146" s="1" t="s">
        <v>266</v>
      </c>
      <c r="BB146" s="1" t="s">
        <v>267</v>
      </c>
      <c r="BC146" s="1" t="s">
        <v>112</v>
      </c>
      <c r="BD146" s="1" t="s">
        <v>319</v>
      </c>
      <c r="BE146" s="1">
        <v>67.0</v>
      </c>
      <c r="BF146" s="1">
        <v>7.4</v>
      </c>
      <c r="BG146" s="1"/>
      <c r="BH146" s="1"/>
      <c r="BI146" s="1"/>
      <c r="BJ146" s="1"/>
      <c r="BK146" s="1"/>
      <c r="BL146" s="1"/>
      <c r="BM146" s="1"/>
      <c r="BN146" s="1"/>
      <c r="BO146" s="1" t="s">
        <v>3347</v>
      </c>
      <c r="BP146" s="1"/>
      <c r="BQ146" s="1"/>
      <c r="BR146" s="1" t="s">
        <v>3348</v>
      </c>
      <c r="BS146" s="1">
        <v>29</v>
      </c>
      <c r="BT146" s="1"/>
      <c r="BU146" s="1" t="str">
        <f>HYPERLINK("https://nconnect.nicmar.ac.in/storage/profile/6a860d8ead09e.png","Download")</f>
        <v>0</v>
      </c>
      <c r="BV146" s="1" t="s">
        <v>118</v>
      </c>
      <c r="BW146" s="3"/>
      <c r="BX146" s="3"/>
    </row>
    <row r="147" spans="1:76">
      <c r="A147" s="1" t="s">
        <v>76</v>
      </c>
      <c r="B147" s="1" t="s">
        <v>77</v>
      </c>
      <c r="C147" s="1" t="s">
        <v>3349</v>
      </c>
      <c r="D147" s="1" t="s">
        <v>469</v>
      </c>
      <c r="E147" s="1" t="s">
        <v>3350</v>
      </c>
      <c r="F147" s="1" t="s">
        <v>3351</v>
      </c>
      <c r="G147" s="1" t="s">
        <v>3352</v>
      </c>
      <c r="H147" s="1" t="s">
        <v>3353</v>
      </c>
      <c r="I147" s="1" t="s">
        <v>3354</v>
      </c>
      <c r="J147" s="1">
        <v>8310795938</v>
      </c>
      <c r="K147" s="1" t="s">
        <v>196</v>
      </c>
      <c r="L147" s="1" t="s">
        <v>3355</v>
      </c>
      <c r="M147" s="1" t="s">
        <v>87</v>
      </c>
      <c r="N147" s="1" t="s">
        <v>3356</v>
      </c>
      <c r="O147" s="1" t="s">
        <v>3357</v>
      </c>
      <c r="P147" s="1" t="s">
        <v>90</v>
      </c>
      <c r="Q147" s="1">
        <v>524231935358</v>
      </c>
      <c r="R147" s="1" t="s">
        <v>3350</v>
      </c>
      <c r="S147" s="1">
        <v>8431102543</v>
      </c>
      <c r="T147" s="1" t="s">
        <v>92</v>
      </c>
      <c r="U147" s="1" t="s">
        <v>3358</v>
      </c>
      <c r="V147" s="1">
        <v>9663262634</v>
      </c>
      <c r="W147" s="1" t="s">
        <v>283</v>
      </c>
      <c r="X147" s="1" t="s">
        <v>3359</v>
      </c>
      <c r="Y147" s="1" t="s">
        <v>3360</v>
      </c>
      <c r="Z147" s="1" t="s">
        <v>168</v>
      </c>
      <c r="AA147" s="1" t="s">
        <v>3359</v>
      </c>
      <c r="AB147" s="1" t="s">
        <v>3360</v>
      </c>
      <c r="AC147" s="1" t="s">
        <v>168</v>
      </c>
      <c r="AD147" s="1" t="s">
        <v>98</v>
      </c>
      <c r="AE147" s="1" t="s">
        <v>98</v>
      </c>
      <c r="AF147" s="1" t="s">
        <v>3361</v>
      </c>
      <c r="AG147" s="1" t="s">
        <v>3362</v>
      </c>
      <c r="AH147" s="1" t="s">
        <v>421</v>
      </c>
      <c r="AI147" s="1" t="s">
        <v>138</v>
      </c>
      <c r="AJ147" s="1">
        <v>91.36</v>
      </c>
      <c r="AK147" s="1"/>
      <c r="AL147" s="1" t="s">
        <v>3363</v>
      </c>
      <c r="AM147" s="1" t="s">
        <v>3364</v>
      </c>
      <c r="AN147" s="1" t="s">
        <v>174</v>
      </c>
      <c r="AO147" s="1" t="s">
        <v>106</v>
      </c>
      <c r="AP147" s="1" t="s">
        <v>395</v>
      </c>
      <c r="AQ147" s="1">
        <v>88.66</v>
      </c>
      <c r="AR147" s="1"/>
      <c r="AS147" s="1"/>
      <c r="AT147" s="1"/>
      <c r="AU147" s="1"/>
      <c r="AV147" s="1"/>
      <c r="AW147" s="1"/>
      <c r="AX147" s="1"/>
      <c r="AY147" s="1" t="s">
        <v>3365</v>
      </c>
      <c r="AZ147" s="1" t="s">
        <v>3366</v>
      </c>
      <c r="BA147" s="1" t="s">
        <v>178</v>
      </c>
      <c r="BB147" s="1" t="s">
        <v>111</v>
      </c>
      <c r="BC147" s="1" t="s">
        <v>369</v>
      </c>
      <c r="BD147" s="1" t="s">
        <v>1047</v>
      </c>
      <c r="BE147" s="1">
        <v>77.2</v>
      </c>
      <c r="BF147" s="1">
        <v>8.48</v>
      </c>
      <c r="BG147" s="1"/>
      <c r="BH147" s="1"/>
      <c r="BI147" s="1"/>
      <c r="BJ147" s="1"/>
      <c r="BK147" s="1"/>
      <c r="BL147" s="1"/>
      <c r="BM147" s="1"/>
      <c r="BN147" s="1"/>
      <c r="BO147" s="1" t="s">
        <v>3367</v>
      </c>
      <c r="BP147" s="1"/>
      <c r="BQ147" s="1"/>
      <c r="BR147" s="1" t="s">
        <v>3368</v>
      </c>
      <c r="BS147" s="1">
        <v>8</v>
      </c>
      <c r="BT147" s="1" t="s">
        <v>3369</v>
      </c>
      <c r="BU147" s="1" t="str">
        <f>HYPERLINK("https://nconnect.nicmar.ac.in/storage/profile/6a85f1c8432f3.png","Download")</f>
        <v>0</v>
      </c>
      <c r="BV147" s="1" t="s">
        <v>118</v>
      </c>
      <c r="BW147" s="3"/>
      <c r="BX147" s="3"/>
    </row>
    <row r="148" spans="1:76">
      <c r="A148" s="1" t="s">
        <v>76</v>
      </c>
      <c r="B148" s="1" t="s">
        <v>77</v>
      </c>
      <c r="C148" s="1" t="s">
        <v>3370</v>
      </c>
      <c r="D148" s="1" t="s">
        <v>3371</v>
      </c>
      <c r="E148" s="1"/>
      <c r="F148" s="1" t="s">
        <v>3372</v>
      </c>
      <c r="G148" s="1" t="s">
        <v>3373</v>
      </c>
      <c r="H148" s="1" t="s">
        <v>3374</v>
      </c>
      <c r="I148" s="1" t="s">
        <v>3375</v>
      </c>
      <c r="J148" s="1">
        <v>8287469476</v>
      </c>
      <c r="K148" s="1" t="s">
        <v>85</v>
      </c>
      <c r="L148" s="1" t="s">
        <v>3376</v>
      </c>
      <c r="M148" s="1" t="s">
        <v>87</v>
      </c>
      <c r="N148" s="1" t="s">
        <v>3377</v>
      </c>
      <c r="O148" s="1" t="s">
        <v>3378</v>
      </c>
      <c r="P148" s="1" t="s">
        <v>669</v>
      </c>
      <c r="Q148" s="1">
        <v>207630958932</v>
      </c>
      <c r="R148" s="1" t="s">
        <v>3379</v>
      </c>
      <c r="S148" s="1">
        <v>9818174588</v>
      </c>
      <c r="T148" s="1" t="s">
        <v>3380</v>
      </c>
      <c r="U148" s="1" t="s">
        <v>3381</v>
      </c>
      <c r="V148" s="1">
        <v>9810929096</v>
      </c>
      <c r="W148" s="1" t="s">
        <v>470</v>
      </c>
      <c r="X148" s="1" t="s">
        <v>3382</v>
      </c>
      <c r="Y148" s="1" t="s">
        <v>1172</v>
      </c>
      <c r="Z148" s="1" t="s">
        <v>1173</v>
      </c>
      <c r="AA148" s="1" t="s">
        <v>3382</v>
      </c>
      <c r="AB148" s="1" t="s">
        <v>1172</v>
      </c>
      <c r="AC148" s="1" t="s">
        <v>1173</v>
      </c>
      <c r="AD148" s="1" t="s">
        <v>98</v>
      </c>
      <c r="AE148" s="1" t="s">
        <v>98</v>
      </c>
      <c r="AF148" s="1" t="s">
        <v>3383</v>
      </c>
      <c r="AG148" s="1" t="s">
        <v>3384</v>
      </c>
      <c r="AH148" s="1" t="s">
        <v>529</v>
      </c>
      <c r="AI148" s="1" t="s">
        <v>102</v>
      </c>
      <c r="AJ148" s="1">
        <v>85.6</v>
      </c>
      <c r="AK148" s="1"/>
      <c r="AL148" s="1" t="s">
        <v>3383</v>
      </c>
      <c r="AM148" s="1" t="s">
        <v>3384</v>
      </c>
      <c r="AN148" s="1" t="s">
        <v>105</v>
      </c>
      <c r="AO148" s="1" t="s">
        <v>425</v>
      </c>
      <c r="AP148" s="1" t="s">
        <v>175</v>
      </c>
      <c r="AQ148" s="1">
        <v>85.4</v>
      </c>
      <c r="AR148" s="1"/>
      <c r="AS148" s="1"/>
      <c r="AT148" s="1"/>
      <c r="AU148" s="1"/>
      <c r="AV148" s="1"/>
      <c r="AW148" s="1"/>
      <c r="AX148" s="1"/>
      <c r="AY148" s="1" t="s">
        <v>1175</v>
      </c>
      <c r="AZ148" s="1" t="s">
        <v>3385</v>
      </c>
      <c r="BA148" s="1" t="s">
        <v>110</v>
      </c>
      <c r="BB148" s="1" t="s">
        <v>111</v>
      </c>
      <c r="BC148" s="1" t="s">
        <v>112</v>
      </c>
      <c r="BD148" s="1" t="s">
        <v>344</v>
      </c>
      <c r="BE148" s="1">
        <v>94.1</v>
      </c>
      <c r="BF148" s="1">
        <v>9.41</v>
      </c>
      <c r="BG148" s="1"/>
      <c r="BH148" s="1"/>
      <c r="BI148" s="1"/>
      <c r="BJ148" s="1"/>
      <c r="BK148" s="1"/>
      <c r="BL148" s="1"/>
      <c r="BM148" s="1"/>
      <c r="BN148" s="1"/>
      <c r="BO148" s="1" t="s">
        <v>3386</v>
      </c>
      <c r="BP148" s="1" t="s">
        <v>3387</v>
      </c>
      <c r="BQ148" s="1" t="s">
        <v>3388</v>
      </c>
      <c r="BR148" s="1"/>
      <c r="BS148" s="1"/>
      <c r="BT148" s="1"/>
      <c r="BU148" s="1" t="str">
        <f>HYPERLINK("https://nconnect.nicmar.ac.in/storage/profile/6a84ab7ac8f60.png","Download")</f>
        <v>0</v>
      </c>
      <c r="BV148" s="1" t="s">
        <v>118</v>
      </c>
      <c r="BW148" s="3"/>
      <c r="BX148" s="3"/>
    </row>
    <row r="149" spans="1:76">
      <c r="A149" s="1" t="s">
        <v>76</v>
      </c>
      <c r="B149" s="1" t="s">
        <v>77</v>
      </c>
      <c r="C149" s="1" t="s">
        <v>3389</v>
      </c>
      <c r="D149" s="1" t="s">
        <v>3390</v>
      </c>
      <c r="E149" s="1"/>
      <c r="F149" s="1" t="s">
        <v>3391</v>
      </c>
      <c r="G149" s="1" t="s">
        <v>3392</v>
      </c>
      <c r="H149" s="1" t="s">
        <v>3393</v>
      </c>
      <c r="I149" s="1" t="s">
        <v>3394</v>
      </c>
      <c r="J149" s="1">
        <v>9424275299</v>
      </c>
      <c r="K149" s="1" t="s">
        <v>196</v>
      </c>
      <c r="L149" s="1" t="s">
        <v>3395</v>
      </c>
      <c r="M149" s="1" t="s">
        <v>87</v>
      </c>
      <c r="N149" s="1" t="s">
        <v>690</v>
      </c>
      <c r="O149" s="1" t="s">
        <v>3396</v>
      </c>
      <c r="P149" s="1" t="s">
        <v>90</v>
      </c>
      <c r="Q149" s="1">
        <v>435169843144</v>
      </c>
      <c r="R149" s="1" t="s">
        <v>3397</v>
      </c>
      <c r="S149" s="1">
        <v>9425236299</v>
      </c>
      <c r="T149" s="1" t="s">
        <v>1522</v>
      </c>
      <c r="U149" s="1" t="s">
        <v>3398</v>
      </c>
      <c r="V149" s="1">
        <v>9926136299</v>
      </c>
      <c r="W149" s="1" t="s">
        <v>2427</v>
      </c>
      <c r="X149" s="1" t="s">
        <v>3399</v>
      </c>
      <c r="Y149" s="1" t="s">
        <v>3400</v>
      </c>
      <c r="Z149" s="1" t="s">
        <v>3401</v>
      </c>
      <c r="AA149" s="1" t="s">
        <v>3399</v>
      </c>
      <c r="AB149" s="1" t="s">
        <v>3400</v>
      </c>
      <c r="AC149" s="1" t="s">
        <v>3401</v>
      </c>
      <c r="AD149" s="1" t="s">
        <v>98</v>
      </c>
      <c r="AE149" s="1" t="s">
        <v>98</v>
      </c>
      <c r="AF149" s="1" t="s">
        <v>3402</v>
      </c>
      <c r="AG149" s="1" t="s">
        <v>1623</v>
      </c>
      <c r="AH149" s="1" t="s">
        <v>171</v>
      </c>
      <c r="AI149" s="1" t="s">
        <v>289</v>
      </c>
      <c r="AJ149" s="1">
        <v>86.6</v>
      </c>
      <c r="AK149" s="1"/>
      <c r="AL149" s="1" t="s">
        <v>3402</v>
      </c>
      <c r="AM149" s="1" t="s">
        <v>1623</v>
      </c>
      <c r="AN149" s="1" t="s">
        <v>105</v>
      </c>
      <c r="AO149" s="1" t="s">
        <v>532</v>
      </c>
      <c r="AP149" s="1" t="s">
        <v>789</v>
      </c>
      <c r="AQ149" s="1">
        <v>73</v>
      </c>
      <c r="AR149" s="1"/>
      <c r="AS149" s="1"/>
      <c r="AT149" s="1"/>
      <c r="AU149" s="1"/>
      <c r="AV149" s="1"/>
      <c r="AW149" s="1"/>
      <c r="AX149" s="1"/>
      <c r="AY149" s="1" t="s">
        <v>3403</v>
      </c>
      <c r="AZ149" s="1" t="s">
        <v>3404</v>
      </c>
      <c r="BA149" s="1" t="s">
        <v>110</v>
      </c>
      <c r="BB149" s="1" t="s">
        <v>111</v>
      </c>
      <c r="BC149" s="1" t="s">
        <v>628</v>
      </c>
      <c r="BD149" s="1" t="s">
        <v>813</v>
      </c>
      <c r="BE149" s="1">
        <v>74.5</v>
      </c>
      <c r="BF149" s="1">
        <v>8.2</v>
      </c>
      <c r="BG149" s="1"/>
      <c r="BH149" s="1"/>
      <c r="BI149" s="1"/>
      <c r="BJ149" s="1"/>
      <c r="BK149" s="1"/>
      <c r="BL149" s="1"/>
      <c r="BM149" s="1"/>
      <c r="BN149" s="1"/>
      <c r="BO149" s="1" t="s">
        <v>431</v>
      </c>
      <c r="BP149" s="1"/>
      <c r="BQ149" s="1"/>
      <c r="BR149" s="1" t="s">
        <v>3405</v>
      </c>
      <c r="BS149" s="1">
        <v>7</v>
      </c>
      <c r="BT149" s="1"/>
      <c r="BU149" s="1" t="str">
        <f>HYPERLINK("https://nconnect.nicmar.ac.in/storage/profile/6a86042bc3913.png","Download")</f>
        <v>0</v>
      </c>
      <c r="BV149" s="1" t="s">
        <v>118</v>
      </c>
      <c r="BW149" s="3"/>
      <c r="BX149" s="3"/>
    </row>
    <row r="150" spans="1:76">
      <c r="A150" s="1" t="s">
        <v>76</v>
      </c>
      <c r="B150" s="1" t="s">
        <v>77</v>
      </c>
      <c r="C150" s="1" t="s">
        <v>3406</v>
      </c>
      <c r="D150" s="1" t="s">
        <v>3407</v>
      </c>
      <c r="E150" s="1" t="s">
        <v>3408</v>
      </c>
      <c r="F150" s="1" t="s">
        <v>3409</v>
      </c>
      <c r="G150" s="1" t="s">
        <v>3410</v>
      </c>
      <c r="H150" s="1" t="s">
        <v>3411</v>
      </c>
      <c r="I150" s="1" t="s">
        <v>3412</v>
      </c>
      <c r="J150" s="1">
        <v>9762970911</v>
      </c>
      <c r="K150" s="1" t="s">
        <v>85</v>
      </c>
      <c r="L150" s="1" t="s">
        <v>3413</v>
      </c>
      <c r="M150" s="1" t="s">
        <v>87</v>
      </c>
      <c r="N150" s="1" t="s">
        <v>2217</v>
      </c>
      <c r="O150" s="1" t="s">
        <v>3414</v>
      </c>
      <c r="P150" s="1" t="s">
        <v>162</v>
      </c>
      <c r="Q150" s="1">
        <v>585013205975</v>
      </c>
      <c r="R150" s="1" t="s">
        <v>3415</v>
      </c>
      <c r="S150" s="1">
        <v>9822604977</v>
      </c>
      <c r="T150" s="1" t="s">
        <v>573</v>
      </c>
      <c r="U150" s="1" t="s">
        <v>3416</v>
      </c>
      <c r="V150" s="1">
        <v>9922304977</v>
      </c>
      <c r="W150" s="1" t="s">
        <v>283</v>
      </c>
      <c r="X150" s="1" t="s">
        <v>3417</v>
      </c>
      <c r="Y150" s="1" t="s">
        <v>1424</v>
      </c>
      <c r="Z150" s="1" t="s">
        <v>97</v>
      </c>
      <c r="AA150" s="1" t="s">
        <v>3417</v>
      </c>
      <c r="AB150" s="1" t="s">
        <v>1424</v>
      </c>
      <c r="AC150" s="1" t="s">
        <v>97</v>
      </c>
      <c r="AD150" s="1" t="s">
        <v>98</v>
      </c>
      <c r="AE150" s="1" t="s">
        <v>98</v>
      </c>
      <c r="AF150" s="1" t="s">
        <v>3418</v>
      </c>
      <c r="AG150" s="1" t="s">
        <v>366</v>
      </c>
      <c r="AH150" s="1" t="s">
        <v>1112</v>
      </c>
      <c r="AI150" s="1" t="s">
        <v>850</v>
      </c>
      <c r="AJ150" s="1">
        <v>86.2</v>
      </c>
      <c r="AK150" s="1"/>
      <c r="AL150" s="1" t="s">
        <v>3419</v>
      </c>
      <c r="AM150" s="1" t="s">
        <v>366</v>
      </c>
      <c r="AN150" s="1" t="s">
        <v>174</v>
      </c>
      <c r="AO150" s="1" t="s">
        <v>1936</v>
      </c>
      <c r="AP150" s="1" t="s">
        <v>853</v>
      </c>
      <c r="AQ150" s="1">
        <v>63.38</v>
      </c>
      <c r="AR150" s="1"/>
      <c r="AS150" s="1"/>
      <c r="AT150" s="1"/>
      <c r="AU150" s="1"/>
      <c r="AV150" s="1"/>
      <c r="AW150" s="1"/>
      <c r="AX150" s="1"/>
      <c r="AY150" s="1" t="s">
        <v>3420</v>
      </c>
      <c r="AZ150" s="1" t="s">
        <v>3421</v>
      </c>
      <c r="BA150" s="1" t="s">
        <v>178</v>
      </c>
      <c r="BB150" s="1" t="s">
        <v>111</v>
      </c>
      <c r="BC150" s="1" t="s">
        <v>479</v>
      </c>
      <c r="BD150" s="1" t="s">
        <v>211</v>
      </c>
      <c r="BE150" s="1">
        <v>65.14</v>
      </c>
      <c r="BF150" s="1">
        <v>7.32</v>
      </c>
      <c r="BG150" s="1"/>
      <c r="BH150" s="1"/>
      <c r="BI150" s="1"/>
      <c r="BJ150" s="1"/>
      <c r="BK150" s="1"/>
      <c r="BL150" s="1"/>
      <c r="BM150" s="1"/>
      <c r="BN150" s="1"/>
      <c r="BO150" s="1" t="s">
        <v>3422</v>
      </c>
      <c r="BP150" s="1" t="s">
        <v>3423</v>
      </c>
      <c r="BQ150" s="1" t="s">
        <v>2165</v>
      </c>
      <c r="BR150" s="1" t="s">
        <v>3424</v>
      </c>
      <c r="BS150" s="1">
        <v>21</v>
      </c>
      <c r="BT150" s="1" t="s">
        <v>3425</v>
      </c>
      <c r="BU150" s="1" t="str">
        <f>HYPERLINK("https://nconnect.nicmar.ac.in/storage/profile/6a87343ad2aae.png","Download")</f>
        <v>0</v>
      </c>
      <c r="BV150" s="1" t="s">
        <v>118</v>
      </c>
      <c r="BW150" s="3"/>
      <c r="BX150" s="3"/>
    </row>
    <row r="151" spans="1:76">
      <c r="A151" s="1" t="s">
        <v>76</v>
      </c>
      <c r="B151" s="1" t="s">
        <v>77</v>
      </c>
      <c r="C151" s="1" t="s">
        <v>3426</v>
      </c>
      <c r="D151" s="1" t="s">
        <v>3427</v>
      </c>
      <c r="E151" s="1" t="s">
        <v>3428</v>
      </c>
      <c r="F151" s="1" t="s">
        <v>3429</v>
      </c>
      <c r="G151" s="1" t="s">
        <v>3430</v>
      </c>
      <c r="H151" s="1" t="s">
        <v>3431</v>
      </c>
      <c r="I151" s="1" t="s">
        <v>3432</v>
      </c>
      <c r="J151" s="1">
        <v>8010371847</v>
      </c>
      <c r="K151" s="1" t="s">
        <v>196</v>
      </c>
      <c r="L151" s="1" t="s">
        <v>3433</v>
      </c>
      <c r="M151" s="1" t="s">
        <v>87</v>
      </c>
      <c r="N151" s="1" t="s">
        <v>1283</v>
      </c>
      <c r="O151" s="1" t="s">
        <v>3434</v>
      </c>
      <c r="P151" s="1" t="s">
        <v>162</v>
      </c>
      <c r="Q151" s="1">
        <v>634860934527</v>
      </c>
      <c r="R151" s="1" t="s">
        <v>3435</v>
      </c>
      <c r="S151" s="1">
        <v>9158471949</v>
      </c>
      <c r="T151" s="1" t="s">
        <v>3436</v>
      </c>
      <c r="U151" s="1" t="s">
        <v>3437</v>
      </c>
      <c r="V151" s="1">
        <v>9422015861</v>
      </c>
      <c r="W151" s="1" t="s">
        <v>3438</v>
      </c>
      <c r="X151" s="1" t="s">
        <v>3439</v>
      </c>
      <c r="Y151" s="1" t="s">
        <v>1039</v>
      </c>
      <c r="Z151" s="1" t="s">
        <v>97</v>
      </c>
      <c r="AA151" s="1" t="s">
        <v>3440</v>
      </c>
      <c r="AB151" s="1" t="s">
        <v>205</v>
      </c>
      <c r="AC151" s="1" t="s">
        <v>97</v>
      </c>
      <c r="AD151" s="1" t="s">
        <v>98</v>
      </c>
      <c r="AE151" s="1" t="s">
        <v>98</v>
      </c>
      <c r="AF151" s="1" t="s">
        <v>3441</v>
      </c>
      <c r="AG151" s="1" t="s">
        <v>3442</v>
      </c>
      <c r="AH151" s="1" t="s">
        <v>171</v>
      </c>
      <c r="AI151" s="1" t="s">
        <v>395</v>
      </c>
      <c r="AJ151" s="1">
        <v>90.8</v>
      </c>
      <c r="AK151" s="1"/>
      <c r="AL151" s="1"/>
      <c r="AM151" s="1"/>
      <c r="AN151" s="1"/>
      <c r="AO151" s="1"/>
      <c r="AP151" s="1"/>
      <c r="AQ151" s="1"/>
      <c r="AR151" s="1"/>
      <c r="AS151" s="1" t="s">
        <v>111</v>
      </c>
      <c r="AT151" s="1" t="s">
        <v>3443</v>
      </c>
      <c r="AU151" s="1" t="s">
        <v>142</v>
      </c>
      <c r="AV151" s="1" t="s">
        <v>370</v>
      </c>
      <c r="AW151" s="1">
        <v>78.26</v>
      </c>
      <c r="AX151" s="1">
        <v>8.23</v>
      </c>
      <c r="AY151" s="1" t="s">
        <v>371</v>
      </c>
      <c r="AZ151" s="1" t="s">
        <v>3444</v>
      </c>
      <c r="BA151" s="1" t="s">
        <v>178</v>
      </c>
      <c r="BB151" s="1" t="s">
        <v>111</v>
      </c>
      <c r="BC151" s="1" t="s">
        <v>373</v>
      </c>
      <c r="BD151" s="1" t="s">
        <v>374</v>
      </c>
      <c r="BE151" s="1">
        <v>68.9</v>
      </c>
      <c r="BF151" s="1">
        <v>7.64</v>
      </c>
      <c r="BG151" s="1"/>
      <c r="BH151" s="1"/>
      <c r="BI151" s="1"/>
      <c r="BJ151" s="1"/>
      <c r="BK151" s="1"/>
      <c r="BL151" s="1"/>
      <c r="BM151" s="1"/>
      <c r="BN151" s="1"/>
      <c r="BO151" s="1" t="s">
        <v>3445</v>
      </c>
      <c r="BP151" s="1"/>
      <c r="BQ151" s="1"/>
      <c r="BR151" s="1"/>
      <c r="BS151" s="1"/>
      <c r="BT151" s="1"/>
      <c r="BU151" s="1" t="str">
        <f>HYPERLINK("https://nconnect.nicmar.ac.in/storage/profile/6a859e6954626.png","Download")</f>
        <v>0</v>
      </c>
      <c r="BV151" s="1" t="s">
        <v>118</v>
      </c>
      <c r="BW151" s="3"/>
      <c r="BX151" s="3"/>
    </row>
    <row r="152" spans="1:76">
      <c r="A152" s="1" t="s">
        <v>76</v>
      </c>
      <c r="B152" s="1" t="s">
        <v>77</v>
      </c>
      <c r="C152" s="1" t="s">
        <v>3446</v>
      </c>
      <c r="D152" s="1" t="s">
        <v>3447</v>
      </c>
      <c r="E152" s="1" t="s">
        <v>3448</v>
      </c>
      <c r="F152" s="1" t="s">
        <v>3449</v>
      </c>
      <c r="G152" s="1" t="s">
        <v>3450</v>
      </c>
      <c r="H152" s="1" t="s">
        <v>3451</v>
      </c>
      <c r="I152" s="1" t="s">
        <v>3452</v>
      </c>
      <c r="J152" s="1">
        <v>7030687878</v>
      </c>
      <c r="K152" s="1" t="s">
        <v>85</v>
      </c>
      <c r="L152" s="1" t="s">
        <v>3453</v>
      </c>
      <c r="M152" s="1" t="s">
        <v>87</v>
      </c>
      <c r="N152" s="1" t="s">
        <v>3454</v>
      </c>
      <c r="O152" s="1" t="s">
        <v>3455</v>
      </c>
      <c r="P152" s="1" t="s">
        <v>162</v>
      </c>
      <c r="Q152" s="1">
        <v>307187341139</v>
      </c>
      <c r="R152" s="1" t="s">
        <v>3449</v>
      </c>
      <c r="S152" s="1">
        <v>9423880924</v>
      </c>
      <c r="T152" s="1" t="s">
        <v>163</v>
      </c>
      <c r="U152" s="1" t="s">
        <v>3456</v>
      </c>
      <c r="V152" s="1">
        <v>9403563747</v>
      </c>
      <c r="W152" s="1" t="s">
        <v>3457</v>
      </c>
      <c r="X152" s="1" t="s">
        <v>3458</v>
      </c>
      <c r="Y152" s="1" t="s">
        <v>1087</v>
      </c>
      <c r="Z152" s="1" t="s">
        <v>97</v>
      </c>
      <c r="AA152" s="1" t="s">
        <v>3458</v>
      </c>
      <c r="AB152" s="1" t="s">
        <v>1087</v>
      </c>
      <c r="AC152" s="1" t="s">
        <v>97</v>
      </c>
      <c r="AD152" s="1" t="s">
        <v>98</v>
      </c>
      <c r="AE152" s="1" t="s">
        <v>98</v>
      </c>
      <c r="AF152" s="1" t="s">
        <v>3459</v>
      </c>
      <c r="AG152" s="1" t="s">
        <v>3460</v>
      </c>
      <c r="AH152" s="1" t="s">
        <v>141</v>
      </c>
      <c r="AI152" s="1" t="s">
        <v>262</v>
      </c>
      <c r="AJ152" s="1">
        <v>79.2</v>
      </c>
      <c r="AK152" s="1"/>
      <c r="AL152" s="1"/>
      <c r="AM152" s="1"/>
      <c r="AN152" s="1"/>
      <c r="AO152" s="1"/>
      <c r="AP152" s="1"/>
      <c r="AQ152" s="1"/>
      <c r="AR152" s="1"/>
      <c r="AS152" s="1" t="s">
        <v>111</v>
      </c>
      <c r="AT152" s="1" t="s">
        <v>3461</v>
      </c>
      <c r="AU152" s="1" t="s">
        <v>425</v>
      </c>
      <c r="AV152" s="1" t="s">
        <v>789</v>
      </c>
      <c r="AW152" s="1">
        <v>86.32</v>
      </c>
      <c r="AX152" s="1"/>
      <c r="AY152" s="1" t="s">
        <v>212</v>
      </c>
      <c r="AZ152" s="1" t="s">
        <v>1528</v>
      </c>
      <c r="BA152" s="1" t="s">
        <v>178</v>
      </c>
      <c r="BB152" s="1" t="s">
        <v>111</v>
      </c>
      <c r="BC152" s="1" t="s">
        <v>789</v>
      </c>
      <c r="BD152" s="1" t="s">
        <v>344</v>
      </c>
      <c r="BE152" s="1">
        <v>60.91</v>
      </c>
      <c r="BF152" s="1"/>
      <c r="BG152" s="1"/>
      <c r="BH152" s="1"/>
      <c r="BI152" s="1"/>
      <c r="BJ152" s="1"/>
      <c r="BK152" s="1"/>
      <c r="BL152" s="1"/>
      <c r="BM152" s="1"/>
      <c r="BN152" s="1"/>
      <c r="BO152" s="1" t="s">
        <v>3462</v>
      </c>
      <c r="BP152" s="1" t="s">
        <v>3463</v>
      </c>
      <c r="BQ152" s="1" t="s">
        <v>862</v>
      </c>
      <c r="BR152" s="1"/>
      <c r="BS152" s="1"/>
      <c r="BT152" s="1"/>
      <c r="BU152" s="1" t="str">
        <f>HYPERLINK("https://nconnect.nicmar.ac.in/storage/profile/6a8722f0e3cb2.png","Download")</f>
        <v>0</v>
      </c>
      <c r="BV152" s="1" t="s">
        <v>118</v>
      </c>
      <c r="BW152" s="3"/>
      <c r="BX152" s="3"/>
    </row>
    <row r="153" spans="1:76">
      <c r="A153" s="1" t="s">
        <v>76</v>
      </c>
      <c r="B153" s="1" t="s">
        <v>77</v>
      </c>
      <c r="C153" s="1" t="s">
        <v>3464</v>
      </c>
      <c r="D153" s="1" t="s">
        <v>3465</v>
      </c>
      <c r="E153" s="1" t="s">
        <v>3466</v>
      </c>
      <c r="F153" s="1" t="s">
        <v>1589</v>
      </c>
      <c r="G153" s="1" t="s">
        <v>3467</v>
      </c>
      <c r="H153" s="1" t="s">
        <v>3468</v>
      </c>
      <c r="I153" s="1" t="s">
        <v>3469</v>
      </c>
      <c r="J153" s="1">
        <v>7304780269</v>
      </c>
      <c r="K153" s="1" t="s">
        <v>85</v>
      </c>
      <c r="L153" s="1" t="s">
        <v>3470</v>
      </c>
      <c r="M153" s="1" t="s">
        <v>87</v>
      </c>
      <c r="N153" s="1" t="s">
        <v>2915</v>
      </c>
      <c r="O153" s="1" t="s">
        <v>3471</v>
      </c>
      <c r="P153" s="1" t="s">
        <v>162</v>
      </c>
      <c r="Q153" s="1">
        <v>255091202392</v>
      </c>
      <c r="R153" s="1" t="s">
        <v>3472</v>
      </c>
      <c r="S153" s="1" t="s">
        <v>3473</v>
      </c>
      <c r="T153" s="1" t="s">
        <v>3474</v>
      </c>
      <c r="U153" s="1" t="s">
        <v>3475</v>
      </c>
      <c r="V153" s="1">
        <v>9819158007</v>
      </c>
      <c r="W153" s="1" t="s">
        <v>3476</v>
      </c>
      <c r="X153" s="1" t="s">
        <v>3477</v>
      </c>
      <c r="Y153" s="1" t="s">
        <v>418</v>
      </c>
      <c r="Z153" s="1" t="s">
        <v>97</v>
      </c>
      <c r="AA153" s="1" t="s">
        <v>3477</v>
      </c>
      <c r="AB153" s="1" t="s">
        <v>418</v>
      </c>
      <c r="AC153" s="1" t="s">
        <v>97</v>
      </c>
      <c r="AD153" s="1" t="s">
        <v>98</v>
      </c>
      <c r="AE153" s="1" t="s">
        <v>98</v>
      </c>
      <c r="AF153" s="1" t="s">
        <v>3478</v>
      </c>
      <c r="AG153" s="1" t="s">
        <v>3479</v>
      </c>
      <c r="AH153" s="1" t="s">
        <v>421</v>
      </c>
      <c r="AI153" s="1" t="s">
        <v>101</v>
      </c>
      <c r="AJ153" s="1">
        <v>86.8</v>
      </c>
      <c r="AK153" s="1"/>
      <c r="AL153" s="1" t="s">
        <v>3478</v>
      </c>
      <c r="AM153" s="1" t="s">
        <v>3480</v>
      </c>
      <c r="AN153" s="1" t="s">
        <v>105</v>
      </c>
      <c r="AO153" s="1" t="s">
        <v>106</v>
      </c>
      <c r="AP153" s="1" t="s">
        <v>289</v>
      </c>
      <c r="AQ153" s="1">
        <v>83</v>
      </c>
      <c r="AR153" s="1"/>
      <c r="AS153" s="1"/>
      <c r="AT153" s="1"/>
      <c r="AU153" s="1"/>
      <c r="AV153" s="1"/>
      <c r="AW153" s="1"/>
      <c r="AX153" s="1"/>
      <c r="AY153" s="1" t="s">
        <v>3481</v>
      </c>
      <c r="AZ153" s="1" t="s">
        <v>3482</v>
      </c>
      <c r="BA153" s="1" t="s">
        <v>266</v>
      </c>
      <c r="BB153" s="1" t="s">
        <v>453</v>
      </c>
      <c r="BC153" s="1" t="s">
        <v>264</v>
      </c>
      <c r="BD153" s="1" t="s">
        <v>344</v>
      </c>
      <c r="BE153" s="1">
        <v>70.46</v>
      </c>
      <c r="BF153" s="1">
        <v>7.9</v>
      </c>
      <c r="BG153" s="1"/>
      <c r="BH153" s="1"/>
      <c r="BI153" s="1"/>
      <c r="BJ153" s="1"/>
      <c r="BK153" s="1"/>
      <c r="BL153" s="1"/>
      <c r="BM153" s="1"/>
      <c r="BN153" s="1"/>
      <c r="BO153" s="1" t="s">
        <v>3483</v>
      </c>
      <c r="BP153" s="1" t="s">
        <v>3484</v>
      </c>
      <c r="BQ153" s="1"/>
      <c r="BR153" s="1" t="s">
        <v>3485</v>
      </c>
      <c r="BS153" s="1">
        <v>22</v>
      </c>
      <c r="BT153" s="1"/>
      <c r="BU153" s="1" t="str">
        <f>HYPERLINK("https://nconnect.nicmar.ac.in/storage/profile/6a8b35d6bc8c8.png","Download")</f>
        <v>0</v>
      </c>
      <c r="BV153" s="1" t="s">
        <v>118</v>
      </c>
      <c r="BW153" s="3"/>
      <c r="BX153" s="3"/>
    </row>
    <row r="154" spans="1:76">
      <c r="A154" s="1" t="s">
        <v>76</v>
      </c>
      <c r="B154" s="1" t="s">
        <v>77</v>
      </c>
      <c r="C154" s="1" t="s">
        <v>3486</v>
      </c>
      <c r="D154" s="1" t="s">
        <v>586</v>
      </c>
      <c r="E154" s="1" t="s">
        <v>3487</v>
      </c>
      <c r="F154" s="1" t="s">
        <v>3488</v>
      </c>
      <c r="G154" s="1" t="s">
        <v>3489</v>
      </c>
      <c r="H154" s="1" t="s">
        <v>3490</v>
      </c>
      <c r="I154" s="1" t="s">
        <v>3491</v>
      </c>
      <c r="J154" s="1">
        <v>9892824181</v>
      </c>
      <c r="K154" s="1" t="s">
        <v>85</v>
      </c>
      <c r="L154" s="1" t="s">
        <v>3492</v>
      </c>
      <c r="M154" s="1" t="s">
        <v>87</v>
      </c>
      <c r="N154" s="1" t="s">
        <v>3493</v>
      </c>
      <c r="O154" s="1" t="s">
        <v>3494</v>
      </c>
      <c r="P154" s="1" t="s">
        <v>90</v>
      </c>
      <c r="Q154" s="1">
        <v>879443872446</v>
      </c>
      <c r="R154" s="1" t="s">
        <v>3487</v>
      </c>
      <c r="S154" s="1">
        <v>9892413555</v>
      </c>
      <c r="T154" s="1" t="s">
        <v>3495</v>
      </c>
      <c r="U154" s="1" t="s">
        <v>3496</v>
      </c>
      <c r="V154" s="1">
        <v>9594567346</v>
      </c>
      <c r="W154" s="1" t="s">
        <v>1617</v>
      </c>
      <c r="X154" s="1" t="s">
        <v>3497</v>
      </c>
      <c r="Y154" s="1" t="s">
        <v>418</v>
      </c>
      <c r="Z154" s="1" t="s">
        <v>97</v>
      </c>
      <c r="AA154" s="1" t="s">
        <v>3497</v>
      </c>
      <c r="AB154" s="1" t="s">
        <v>418</v>
      </c>
      <c r="AC154" s="1" t="s">
        <v>97</v>
      </c>
      <c r="AD154" s="1" t="s">
        <v>98</v>
      </c>
      <c r="AE154" s="1" t="s">
        <v>98</v>
      </c>
      <c r="AF154" s="1" t="s">
        <v>3498</v>
      </c>
      <c r="AG154" s="1" t="s">
        <v>1383</v>
      </c>
      <c r="AH154" s="1" t="s">
        <v>106</v>
      </c>
      <c r="AI154" s="1" t="s">
        <v>395</v>
      </c>
      <c r="AJ154" s="1">
        <v>79.6</v>
      </c>
      <c r="AK154" s="1"/>
      <c r="AL154" s="1"/>
      <c r="AM154" s="1"/>
      <c r="AN154" s="1"/>
      <c r="AO154" s="1"/>
      <c r="AP154" s="1"/>
      <c r="AQ154" s="1"/>
      <c r="AR154" s="1"/>
      <c r="AS154" s="1" t="s">
        <v>111</v>
      </c>
      <c r="AT154" s="1" t="s">
        <v>3499</v>
      </c>
      <c r="AU154" s="1" t="s">
        <v>239</v>
      </c>
      <c r="AV154" s="1" t="s">
        <v>214</v>
      </c>
      <c r="AW154" s="1">
        <v>83.05</v>
      </c>
      <c r="AX154" s="1"/>
      <c r="AY154" s="1" t="s">
        <v>212</v>
      </c>
      <c r="AZ154" s="1" t="s">
        <v>3500</v>
      </c>
      <c r="BA154" s="1" t="s">
        <v>178</v>
      </c>
      <c r="BB154" s="1" t="s">
        <v>111</v>
      </c>
      <c r="BC154" s="1" t="s">
        <v>426</v>
      </c>
      <c r="BD154" s="1" t="s">
        <v>319</v>
      </c>
      <c r="BE154" s="1">
        <v>72.57</v>
      </c>
      <c r="BF154" s="1">
        <v>8.26</v>
      </c>
      <c r="BG154" s="1"/>
      <c r="BH154" s="1"/>
      <c r="BI154" s="1"/>
      <c r="BJ154" s="1"/>
      <c r="BK154" s="1"/>
      <c r="BL154" s="1"/>
      <c r="BM154" s="1"/>
      <c r="BN154" s="1"/>
      <c r="BO154" s="1" t="s">
        <v>3501</v>
      </c>
      <c r="BP154" s="1"/>
      <c r="BQ154" s="1"/>
      <c r="BR154" s="1" t="s">
        <v>3502</v>
      </c>
      <c r="BS154" s="1">
        <v>4</v>
      </c>
      <c r="BT154" s="1"/>
      <c r="BU154" s="1" t="str">
        <f>HYPERLINK("https://nconnect.nicmar.ac.in/storage/profile/6a8f0bd7d0eb3.png","Download")</f>
        <v>0</v>
      </c>
      <c r="BV154" s="1" t="s">
        <v>118</v>
      </c>
      <c r="BW154" s="3"/>
      <c r="BX154" s="3"/>
    </row>
    <row r="155" spans="1:76">
      <c r="A155" s="1" t="s">
        <v>76</v>
      </c>
      <c r="B155" s="1" t="s">
        <v>77</v>
      </c>
      <c r="C155" s="1" t="s">
        <v>3503</v>
      </c>
      <c r="D155" s="1" t="s">
        <v>3504</v>
      </c>
      <c r="E155" s="1" t="s">
        <v>836</v>
      </c>
      <c r="F155" s="1" t="s">
        <v>3505</v>
      </c>
      <c r="G155" s="1" t="s">
        <v>3506</v>
      </c>
      <c r="H155" s="1" t="s">
        <v>3507</v>
      </c>
      <c r="I155" s="1" t="s">
        <v>3508</v>
      </c>
      <c r="J155" s="1">
        <v>7083173511</v>
      </c>
      <c r="K155" s="1" t="s">
        <v>85</v>
      </c>
      <c r="L155" s="1" t="s">
        <v>3509</v>
      </c>
      <c r="M155" s="1" t="s">
        <v>87</v>
      </c>
      <c r="N155" s="1" t="s">
        <v>3510</v>
      </c>
      <c r="O155" s="1" t="s">
        <v>3511</v>
      </c>
      <c r="P155" s="1" t="s">
        <v>90</v>
      </c>
      <c r="Q155" s="1">
        <v>610577586031</v>
      </c>
      <c r="R155" s="1" t="s">
        <v>836</v>
      </c>
      <c r="S155" s="1">
        <v>9850883181</v>
      </c>
      <c r="T155" s="1" t="s">
        <v>3512</v>
      </c>
      <c r="U155" s="1" t="s">
        <v>3513</v>
      </c>
      <c r="V155" s="1">
        <v>9881611757</v>
      </c>
      <c r="W155" s="1" t="s">
        <v>203</v>
      </c>
      <c r="X155" s="1" t="s">
        <v>3514</v>
      </c>
      <c r="Y155" s="1" t="s">
        <v>1381</v>
      </c>
      <c r="Z155" s="1" t="s">
        <v>97</v>
      </c>
      <c r="AA155" s="1" t="s">
        <v>3514</v>
      </c>
      <c r="AB155" s="1" t="s">
        <v>1381</v>
      </c>
      <c r="AC155" s="1" t="s">
        <v>97</v>
      </c>
      <c r="AD155" s="1" t="s">
        <v>98</v>
      </c>
      <c r="AE155" s="1" t="s">
        <v>98</v>
      </c>
      <c r="AF155" s="1" t="s">
        <v>3515</v>
      </c>
      <c r="AG155" s="1" t="s">
        <v>3516</v>
      </c>
      <c r="AH155" s="1" t="s">
        <v>477</v>
      </c>
      <c r="AI155" s="1" t="s">
        <v>2223</v>
      </c>
      <c r="AJ155" s="1">
        <v>92</v>
      </c>
      <c r="AK155" s="1"/>
      <c r="AL155" s="1" t="s">
        <v>3517</v>
      </c>
      <c r="AM155" s="1" t="s">
        <v>1426</v>
      </c>
      <c r="AN155" s="1" t="s">
        <v>105</v>
      </c>
      <c r="AO155" s="1" t="s">
        <v>480</v>
      </c>
      <c r="AP155" s="1" t="s">
        <v>3518</v>
      </c>
      <c r="AQ155" s="1">
        <v>75</v>
      </c>
      <c r="AR155" s="1"/>
      <c r="AS155" s="1"/>
      <c r="AT155" s="1"/>
      <c r="AU155" s="1"/>
      <c r="AV155" s="1"/>
      <c r="AW155" s="1"/>
      <c r="AX155" s="1"/>
      <c r="AY155" s="1" t="s">
        <v>1387</v>
      </c>
      <c r="AZ155" s="1" t="s">
        <v>3519</v>
      </c>
      <c r="BA155" s="1" t="s">
        <v>110</v>
      </c>
      <c r="BB155" s="1" t="s">
        <v>111</v>
      </c>
      <c r="BC155" s="1" t="s">
        <v>859</v>
      </c>
      <c r="BD155" s="1" t="s">
        <v>626</v>
      </c>
      <c r="BE155" s="1">
        <v>70</v>
      </c>
      <c r="BF155" s="1">
        <v>7.36</v>
      </c>
      <c r="BG155" s="1"/>
      <c r="BH155" s="1"/>
      <c r="BI155" s="1"/>
      <c r="BJ155" s="1"/>
      <c r="BK155" s="1"/>
      <c r="BL155" s="1"/>
      <c r="BM155" s="1"/>
      <c r="BN155" s="1"/>
      <c r="BO155" s="1" t="s">
        <v>3520</v>
      </c>
      <c r="BP155" s="1" t="s">
        <v>3521</v>
      </c>
      <c r="BQ155" s="1"/>
      <c r="BR155" s="1" t="s">
        <v>3522</v>
      </c>
      <c r="BS155" s="1"/>
      <c r="BT155" s="1" t="s">
        <v>3523</v>
      </c>
      <c r="BU155" s="1" t="str">
        <f>HYPERLINK("https://nconnect.nicmar.ac.in/storage/profile/6a8671ff89ee2.png","Download")</f>
        <v>0</v>
      </c>
      <c r="BV155" s="1" t="s">
        <v>118</v>
      </c>
      <c r="BW155" s="3"/>
      <c r="BX155" s="3"/>
    </row>
    <row r="156" spans="1:76">
      <c r="A156" s="1" t="s">
        <v>76</v>
      </c>
      <c r="B156" s="1" t="s">
        <v>77</v>
      </c>
      <c r="C156" s="1" t="s">
        <v>3524</v>
      </c>
      <c r="D156" s="1" t="s">
        <v>3525</v>
      </c>
      <c r="E156" s="1"/>
      <c r="F156" s="1" t="s">
        <v>3526</v>
      </c>
      <c r="G156" s="1" t="s">
        <v>3527</v>
      </c>
      <c r="H156" s="1" t="s">
        <v>3528</v>
      </c>
      <c r="I156" s="1" t="s">
        <v>3529</v>
      </c>
      <c r="J156" s="1">
        <v>6371890905</v>
      </c>
      <c r="K156" s="1" t="s">
        <v>85</v>
      </c>
      <c r="L156" s="1" t="s">
        <v>3530</v>
      </c>
      <c r="M156" s="1" t="s">
        <v>87</v>
      </c>
      <c r="N156" s="1" t="s">
        <v>3531</v>
      </c>
      <c r="O156" s="1" t="s">
        <v>3532</v>
      </c>
      <c r="P156" s="1" t="s">
        <v>162</v>
      </c>
      <c r="Q156" s="1">
        <v>310941530038</v>
      </c>
      <c r="R156" s="1" t="s">
        <v>3533</v>
      </c>
      <c r="S156" s="1">
        <v>9556156780</v>
      </c>
      <c r="T156" s="1" t="s">
        <v>3534</v>
      </c>
      <c r="U156" s="1" t="s">
        <v>3535</v>
      </c>
      <c r="V156" s="1">
        <v>8895637206</v>
      </c>
      <c r="W156" s="1" t="s">
        <v>3536</v>
      </c>
      <c r="X156" s="1" t="s">
        <v>3537</v>
      </c>
      <c r="Y156" s="1" t="s">
        <v>3538</v>
      </c>
      <c r="Z156" s="1" t="s">
        <v>308</v>
      </c>
      <c r="AA156" s="1" t="s">
        <v>3539</v>
      </c>
      <c r="AB156" s="1" t="s">
        <v>3540</v>
      </c>
      <c r="AC156" s="1" t="s">
        <v>308</v>
      </c>
      <c r="AD156" s="1" t="s">
        <v>98</v>
      </c>
      <c r="AE156" s="1" t="s">
        <v>98</v>
      </c>
      <c r="AF156" s="1" t="s">
        <v>3541</v>
      </c>
      <c r="AG156" s="1" t="s">
        <v>3542</v>
      </c>
      <c r="AH156" s="1" t="s">
        <v>529</v>
      </c>
      <c r="AI156" s="1" t="s">
        <v>530</v>
      </c>
      <c r="AJ156" s="1">
        <v>85</v>
      </c>
      <c r="AK156" s="1"/>
      <c r="AL156" s="1" t="s">
        <v>3541</v>
      </c>
      <c r="AM156" s="1" t="s">
        <v>3542</v>
      </c>
      <c r="AN156" s="1" t="s">
        <v>105</v>
      </c>
      <c r="AO156" s="1" t="s">
        <v>859</v>
      </c>
      <c r="AP156" s="1" t="s">
        <v>395</v>
      </c>
      <c r="AQ156" s="1">
        <v>72</v>
      </c>
      <c r="AR156" s="1"/>
      <c r="AS156" s="1"/>
      <c r="AT156" s="1"/>
      <c r="AU156" s="1"/>
      <c r="AV156" s="1"/>
      <c r="AW156" s="1"/>
      <c r="AX156" s="1"/>
      <c r="AY156" s="1" t="s">
        <v>3543</v>
      </c>
      <c r="AZ156" s="1" t="s">
        <v>3544</v>
      </c>
      <c r="BA156" s="1" t="s">
        <v>110</v>
      </c>
      <c r="BB156" s="1" t="s">
        <v>111</v>
      </c>
      <c r="BC156" s="1" t="s">
        <v>1069</v>
      </c>
      <c r="BD156" s="1" t="s">
        <v>1962</v>
      </c>
      <c r="BE156" s="1">
        <v>74.2</v>
      </c>
      <c r="BF156" s="1">
        <v>7.92</v>
      </c>
      <c r="BG156" s="1"/>
      <c r="BH156" s="1"/>
      <c r="BI156" s="1"/>
      <c r="BJ156" s="1"/>
      <c r="BK156" s="1"/>
      <c r="BL156" s="1"/>
      <c r="BM156" s="1"/>
      <c r="BN156" s="1"/>
      <c r="BO156" s="1" t="s">
        <v>3545</v>
      </c>
      <c r="BP156" s="1" t="s">
        <v>3546</v>
      </c>
      <c r="BQ156" s="1" t="s">
        <v>3388</v>
      </c>
      <c r="BR156" s="1" t="s">
        <v>3547</v>
      </c>
      <c r="BS156" s="1">
        <v>4</v>
      </c>
      <c r="BT156" s="1"/>
      <c r="BU156" s="1" t="str">
        <f>HYPERLINK("https://nconnect.nicmar.ac.in/storage/profile/6a8709cc34c35.png","Download")</f>
        <v>0</v>
      </c>
      <c r="BV156" s="1" t="s">
        <v>118</v>
      </c>
      <c r="BW156" s="3"/>
      <c r="BX156" s="3"/>
    </row>
    <row r="157" spans="1:76">
      <c r="A157" s="1" t="s">
        <v>76</v>
      </c>
      <c r="B157" s="1" t="s">
        <v>77</v>
      </c>
      <c r="C157" s="1" t="s">
        <v>3548</v>
      </c>
      <c r="D157" s="1" t="s">
        <v>3549</v>
      </c>
      <c r="E157" s="1" t="s">
        <v>3550</v>
      </c>
      <c r="F157" s="1" t="s">
        <v>3551</v>
      </c>
      <c r="G157" s="1" t="s">
        <v>3552</v>
      </c>
      <c r="H157" s="1" t="s">
        <v>3553</v>
      </c>
      <c r="I157" s="1" t="s">
        <v>3553</v>
      </c>
      <c r="J157" s="1">
        <v>7066661655</v>
      </c>
      <c r="K157" s="1" t="s">
        <v>196</v>
      </c>
      <c r="L157" s="1" t="s">
        <v>3554</v>
      </c>
      <c r="M157" s="1" t="s">
        <v>87</v>
      </c>
      <c r="N157" s="1" t="s">
        <v>3555</v>
      </c>
      <c r="O157" s="1" t="s">
        <v>3556</v>
      </c>
      <c r="P157" s="1" t="s">
        <v>669</v>
      </c>
      <c r="Q157" s="1">
        <v>620085721294</v>
      </c>
      <c r="R157" s="1" t="s">
        <v>3557</v>
      </c>
      <c r="S157" s="1">
        <v>9822471355</v>
      </c>
      <c r="T157" s="1" t="s">
        <v>3558</v>
      </c>
      <c r="U157" s="1" t="s">
        <v>3559</v>
      </c>
      <c r="V157" s="1">
        <v>9422444808</v>
      </c>
      <c r="W157" s="1" t="s">
        <v>257</v>
      </c>
      <c r="X157" s="1" t="s">
        <v>3560</v>
      </c>
      <c r="Y157" s="1" t="s">
        <v>1268</v>
      </c>
      <c r="Z157" s="1" t="s">
        <v>97</v>
      </c>
      <c r="AA157" s="1" t="s">
        <v>3560</v>
      </c>
      <c r="AB157" s="1" t="s">
        <v>1268</v>
      </c>
      <c r="AC157" s="1" t="s">
        <v>97</v>
      </c>
      <c r="AD157" s="1" t="s">
        <v>98</v>
      </c>
      <c r="AE157" s="1" t="s">
        <v>98</v>
      </c>
      <c r="AF157" s="1" t="s">
        <v>3561</v>
      </c>
      <c r="AG157" s="1" t="s">
        <v>3562</v>
      </c>
      <c r="AH157" s="1" t="s">
        <v>425</v>
      </c>
      <c r="AI157" s="1" t="s">
        <v>289</v>
      </c>
      <c r="AJ157" s="1">
        <v>92.6</v>
      </c>
      <c r="AK157" s="1"/>
      <c r="AL157" s="1" t="s">
        <v>3563</v>
      </c>
      <c r="AM157" s="1" t="s">
        <v>3562</v>
      </c>
      <c r="AN157" s="1" t="s">
        <v>174</v>
      </c>
      <c r="AO157" s="1" t="s">
        <v>175</v>
      </c>
      <c r="AP157" s="1" t="s">
        <v>789</v>
      </c>
      <c r="AQ157" s="1">
        <v>78</v>
      </c>
      <c r="AR157" s="1"/>
      <c r="AS157" s="1"/>
      <c r="AT157" s="1"/>
      <c r="AU157" s="1"/>
      <c r="AV157" s="1"/>
      <c r="AW157" s="1"/>
      <c r="AX157" s="1"/>
      <c r="AY157" s="1" t="s">
        <v>652</v>
      </c>
      <c r="AZ157" s="1" t="s">
        <v>3564</v>
      </c>
      <c r="BA157" s="1" t="s">
        <v>110</v>
      </c>
      <c r="BB157" s="1" t="s">
        <v>111</v>
      </c>
      <c r="BC157" s="1" t="s">
        <v>883</v>
      </c>
      <c r="BD157" s="1" t="s">
        <v>813</v>
      </c>
      <c r="BE157" s="1">
        <v>79.8</v>
      </c>
      <c r="BF157" s="1">
        <v>8.73</v>
      </c>
      <c r="BG157" s="1"/>
      <c r="BH157" s="1"/>
      <c r="BI157" s="1"/>
      <c r="BJ157" s="1"/>
      <c r="BK157" s="1"/>
      <c r="BL157" s="1"/>
      <c r="BM157" s="1"/>
      <c r="BN157" s="1"/>
      <c r="BO157" s="1" t="s">
        <v>3565</v>
      </c>
      <c r="BP157" s="1"/>
      <c r="BQ157" s="1"/>
      <c r="BR157" s="1" t="s">
        <v>3566</v>
      </c>
      <c r="BS157" s="1">
        <v>25</v>
      </c>
      <c r="BT157" s="1" t="s">
        <v>3567</v>
      </c>
      <c r="BU157" s="1" t="str">
        <f>HYPERLINK("https://nconnect.nicmar.ac.in/storage/profile/6a87397659d54.png","Download")</f>
        <v>0</v>
      </c>
      <c r="BV157" s="1" t="s">
        <v>118</v>
      </c>
      <c r="BW157" s="3"/>
      <c r="BX157" s="3"/>
    </row>
    <row r="158" spans="1:76">
      <c r="A158" s="1" t="s">
        <v>76</v>
      </c>
      <c r="B158" s="1" t="s">
        <v>77</v>
      </c>
      <c r="C158" s="1" t="s">
        <v>3568</v>
      </c>
      <c r="D158" s="1" t="s">
        <v>3569</v>
      </c>
      <c r="E158" s="1" t="s">
        <v>2030</v>
      </c>
      <c r="F158" s="1" t="s">
        <v>3570</v>
      </c>
      <c r="G158" s="1" t="s">
        <v>3571</v>
      </c>
      <c r="H158" s="1" t="s">
        <v>3572</v>
      </c>
      <c r="I158" s="1" t="s">
        <v>3572</v>
      </c>
      <c r="J158" s="1">
        <v>6299118399</v>
      </c>
      <c r="K158" s="1" t="s">
        <v>85</v>
      </c>
      <c r="L158" s="1" t="s">
        <v>3573</v>
      </c>
      <c r="M158" s="1" t="s">
        <v>87</v>
      </c>
      <c r="N158" s="1" t="s">
        <v>3574</v>
      </c>
      <c r="O158" s="1" t="s">
        <v>3575</v>
      </c>
      <c r="P158" s="1" t="s">
        <v>90</v>
      </c>
      <c r="Q158" s="1">
        <v>796603832311</v>
      </c>
      <c r="R158" s="1" t="s">
        <v>3576</v>
      </c>
      <c r="S158" s="1">
        <v>9631885837</v>
      </c>
      <c r="T158" s="1" t="s">
        <v>944</v>
      </c>
      <c r="U158" s="1" t="s">
        <v>3577</v>
      </c>
      <c r="V158" s="1">
        <v>6206388671</v>
      </c>
      <c r="W158" s="1" t="s">
        <v>3536</v>
      </c>
      <c r="X158" s="1" t="s">
        <v>3578</v>
      </c>
      <c r="Y158" s="1" t="s">
        <v>3579</v>
      </c>
      <c r="Z158" s="1" t="s">
        <v>1913</v>
      </c>
      <c r="AA158" s="1" t="s">
        <v>3580</v>
      </c>
      <c r="AB158" s="1" t="s">
        <v>877</v>
      </c>
      <c r="AC158" s="1" t="s">
        <v>97</v>
      </c>
      <c r="AD158" s="1" t="s">
        <v>98</v>
      </c>
      <c r="AE158" s="1" t="s">
        <v>98</v>
      </c>
      <c r="AF158" s="1" t="s">
        <v>3581</v>
      </c>
      <c r="AG158" s="1" t="s">
        <v>3582</v>
      </c>
      <c r="AH158" s="1" t="s">
        <v>137</v>
      </c>
      <c r="AI158" s="1" t="s">
        <v>859</v>
      </c>
      <c r="AJ158" s="1">
        <v>73.2</v>
      </c>
      <c r="AK158" s="1"/>
      <c r="AL158" s="1"/>
      <c r="AM158" s="1"/>
      <c r="AN158" s="1"/>
      <c r="AO158" s="1"/>
      <c r="AP158" s="1"/>
      <c r="AQ158" s="1"/>
      <c r="AR158" s="1"/>
      <c r="AS158" s="1" t="s">
        <v>3583</v>
      </c>
      <c r="AT158" s="1" t="s">
        <v>3584</v>
      </c>
      <c r="AU158" s="1" t="s">
        <v>859</v>
      </c>
      <c r="AV158" s="1" t="s">
        <v>175</v>
      </c>
      <c r="AW158" s="1">
        <v>75.29</v>
      </c>
      <c r="AX158" s="1">
        <v>8.28</v>
      </c>
      <c r="AY158" s="1" t="s">
        <v>3585</v>
      </c>
      <c r="AZ158" s="1" t="s">
        <v>3586</v>
      </c>
      <c r="BA158" s="1" t="s">
        <v>110</v>
      </c>
      <c r="BB158" s="1" t="s">
        <v>111</v>
      </c>
      <c r="BC158" s="1" t="s">
        <v>175</v>
      </c>
      <c r="BD158" s="1" t="s">
        <v>724</v>
      </c>
      <c r="BE158" s="1">
        <v>78.88</v>
      </c>
      <c r="BF158" s="1">
        <v>8.26</v>
      </c>
      <c r="BG158" s="1"/>
      <c r="BH158" s="1"/>
      <c r="BI158" s="1"/>
      <c r="BJ158" s="1"/>
      <c r="BK158" s="1"/>
      <c r="BL158" s="1"/>
      <c r="BM158" s="1"/>
      <c r="BN158" s="1"/>
      <c r="BO158" s="1" t="s">
        <v>3587</v>
      </c>
      <c r="BP158" s="1" t="s">
        <v>3588</v>
      </c>
      <c r="BQ158" s="1" t="s">
        <v>2312</v>
      </c>
      <c r="BR158" s="1" t="s">
        <v>3589</v>
      </c>
      <c r="BS158" s="1">
        <v>12</v>
      </c>
      <c r="BT158" s="1" t="s">
        <v>3590</v>
      </c>
      <c r="BU158" s="1" t="str">
        <f>HYPERLINK("https://nconnect.nicmar.ac.in/storage/profile/6a85ec721d1c9.png","Download")</f>
        <v>0</v>
      </c>
      <c r="BV158" s="1" t="s">
        <v>118</v>
      </c>
      <c r="BW158" s="3"/>
      <c r="BX158" s="3"/>
    </row>
    <row r="159" spans="1:76">
      <c r="A159" s="1" t="s">
        <v>76</v>
      </c>
      <c r="B159" s="1" t="s">
        <v>77</v>
      </c>
      <c r="C159" s="1" t="s">
        <v>3591</v>
      </c>
      <c r="D159" s="1" t="s">
        <v>3592</v>
      </c>
      <c r="E159" s="1"/>
      <c r="F159" s="1" t="s">
        <v>3593</v>
      </c>
      <c r="G159" s="1" t="s">
        <v>3594</v>
      </c>
      <c r="H159" s="1" t="s">
        <v>3595</v>
      </c>
      <c r="I159" s="1" t="s">
        <v>3596</v>
      </c>
      <c r="J159" s="1">
        <v>6353721710</v>
      </c>
      <c r="K159" s="1" t="s">
        <v>85</v>
      </c>
      <c r="L159" s="1" t="s">
        <v>3597</v>
      </c>
      <c r="M159" s="1" t="s">
        <v>87</v>
      </c>
      <c r="N159" s="1" t="s">
        <v>3598</v>
      </c>
      <c r="O159" s="1" t="s">
        <v>3599</v>
      </c>
      <c r="P159" s="1" t="s">
        <v>162</v>
      </c>
      <c r="Q159" s="1">
        <v>737397246978</v>
      </c>
      <c r="R159" s="1" t="s">
        <v>3600</v>
      </c>
      <c r="S159" s="1">
        <v>9274915930</v>
      </c>
      <c r="T159" s="1" t="s">
        <v>3601</v>
      </c>
      <c r="U159" s="1" t="s">
        <v>3602</v>
      </c>
      <c r="V159" s="1">
        <v>9998148901</v>
      </c>
      <c r="W159" s="1" t="s">
        <v>1194</v>
      </c>
      <c r="X159" s="1" t="s">
        <v>3603</v>
      </c>
      <c r="Y159" s="1" t="s">
        <v>576</v>
      </c>
      <c r="Z159" s="1" t="s">
        <v>577</v>
      </c>
      <c r="AA159" s="1" t="s">
        <v>3603</v>
      </c>
      <c r="AB159" s="1" t="s">
        <v>576</v>
      </c>
      <c r="AC159" s="1" t="s">
        <v>577</v>
      </c>
      <c r="AD159" s="1" t="s">
        <v>98</v>
      </c>
      <c r="AE159" s="1" t="s">
        <v>98</v>
      </c>
      <c r="AF159" s="1" t="s">
        <v>3604</v>
      </c>
      <c r="AG159" s="1" t="s">
        <v>3605</v>
      </c>
      <c r="AH159" s="1" t="s">
        <v>137</v>
      </c>
      <c r="AI159" s="1" t="s">
        <v>101</v>
      </c>
      <c r="AJ159" s="1">
        <v>79</v>
      </c>
      <c r="AK159" s="1">
        <v>7.9</v>
      </c>
      <c r="AL159" s="1" t="s">
        <v>3604</v>
      </c>
      <c r="AM159" s="1" t="s">
        <v>3605</v>
      </c>
      <c r="AN159" s="1" t="s">
        <v>105</v>
      </c>
      <c r="AO159" s="1" t="s">
        <v>1201</v>
      </c>
      <c r="AP159" s="1" t="s">
        <v>289</v>
      </c>
      <c r="AQ159" s="1">
        <v>67.8</v>
      </c>
      <c r="AR159" s="1">
        <v>6.78</v>
      </c>
      <c r="AS159" s="1"/>
      <c r="AT159" s="1"/>
      <c r="AU159" s="1"/>
      <c r="AV159" s="1"/>
      <c r="AW159" s="1"/>
      <c r="AX159" s="1"/>
      <c r="AY159" s="1" t="s">
        <v>3606</v>
      </c>
      <c r="AZ159" s="1" t="s">
        <v>3607</v>
      </c>
      <c r="BA159" s="1" t="s">
        <v>110</v>
      </c>
      <c r="BB159" s="1" t="s">
        <v>111</v>
      </c>
      <c r="BC159" s="1" t="s">
        <v>369</v>
      </c>
      <c r="BD159" s="1" t="s">
        <v>3608</v>
      </c>
      <c r="BE159" s="1">
        <v>66</v>
      </c>
      <c r="BF159" s="1">
        <v>6.6</v>
      </c>
      <c r="BG159" s="1"/>
      <c r="BH159" s="1"/>
      <c r="BI159" s="1"/>
      <c r="BJ159" s="1"/>
      <c r="BK159" s="1"/>
      <c r="BL159" s="1"/>
      <c r="BM159" s="1"/>
      <c r="BN159" s="1"/>
      <c r="BO159" s="1" t="s">
        <v>3609</v>
      </c>
      <c r="BP159" s="1" t="s">
        <v>3610</v>
      </c>
      <c r="BQ159" s="1" t="s">
        <v>2009</v>
      </c>
      <c r="BR159" s="1" t="s">
        <v>3611</v>
      </c>
      <c r="BS159" s="1">
        <v>45</v>
      </c>
      <c r="BT159" s="1" t="s">
        <v>3612</v>
      </c>
      <c r="BU159" s="1" t="str">
        <f>HYPERLINK("https://nconnect.nicmar.ac.in/storage/profile/6a87288793455.png","Download")</f>
        <v>0</v>
      </c>
      <c r="BV159" s="1" t="s">
        <v>118</v>
      </c>
      <c r="BW159" s="3"/>
      <c r="BX159" s="3"/>
    </row>
    <row r="160" spans="1:76">
      <c r="A160" s="1" t="s">
        <v>76</v>
      </c>
      <c r="B160" s="1" t="s">
        <v>77</v>
      </c>
      <c r="C160" s="1" t="s">
        <v>3613</v>
      </c>
      <c r="D160" s="1" t="s">
        <v>3614</v>
      </c>
      <c r="E160" s="1" t="s">
        <v>3615</v>
      </c>
      <c r="F160" s="1" t="s">
        <v>407</v>
      </c>
      <c r="G160" s="1" t="s">
        <v>3616</v>
      </c>
      <c r="H160" s="1" t="s">
        <v>3617</v>
      </c>
      <c r="I160" s="1" t="s">
        <v>3617</v>
      </c>
      <c r="J160" s="1">
        <v>7350032383</v>
      </c>
      <c r="K160" s="1" t="s">
        <v>85</v>
      </c>
      <c r="L160" s="1" t="s">
        <v>3618</v>
      </c>
      <c r="M160" s="1" t="s">
        <v>87</v>
      </c>
      <c r="N160" s="1" t="s">
        <v>3619</v>
      </c>
      <c r="O160" s="1" t="s">
        <v>3620</v>
      </c>
      <c r="P160" s="1" t="s">
        <v>669</v>
      </c>
      <c r="Q160" s="1">
        <v>542980814725</v>
      </c>
      <c r="R160" s="1" t="s">
        <v>3615</v>
      </c>
      <c r="S160" s="1">
        <v>9545151398</v>
      </c>
      <c r="T160" s="1" t="s">
        <v>944</v>
      </c>
      <c r="U160" s="1" t="s">
        <v>3621</v>
      </c>
      <c r="V160" s="1">
        <v>9130820912</v>
      </c>
      <c r="W160" s="1" t="s">
        <v>944</v>
      </c>
      <c r="X160" s="1" t="s">
        <v>3622</v>
      </c>
      <c r="Y160" s="1" t="s">
        <v>2681</v>
      </c>
      <c r="Z160" s="1" t="s">
        <v>97</v>
      </c>
      <c r="AA160" s="1" t="s">
        <v>3622</v>
      </c>
      <c r="AB160" s="1" t="s">
        <v>2681</v>
      </c>
      <c r="AC160" s="1" t="s">
        <v>97</v>
      </c>
      <c r="AD160" s="1" t="s">
        <v>98</v>
      </c>
      <c r="AE160" s="1" t="s">
        <v>98</v>
      </c>
      <c r="AF160" s="1" t="s">
        <v>3623</v>
      </c>
      <c r="AG160" s="1" t="s">
        <v>3624</v>
      </c>
      <c r="AH160" s="1" t="s">
        <v>3625</v>
      </c>
      <c r="AI160" s="1" t="s">
        <v>479</v>
      </c>
      <c r="AJ160" s="1">
        <v>85.2</v>
      </c>
      <c r="AK160" s="1"/>
      <c r="AL160" s="1"/>
      <c r="AM160" s="1"/>
      <c r="AN160" s="1"/>
      <c r="AO160" s="1"/>
      <c r="AP160" s="1"/>
      <c r="AQ160" s="1"/>
      <c r="AR160" s="1"/>
      <c r="AS160" s="1" t="s">
        <v>3626</v>
      </c>
      <c r="AT160" s="1" t="s">
        <v>3627</v>
      </c>
      <c r="AU160" s="1" t="s">
        <v>3015</v>
      </c>
      <c r="AV160" s="1" t="s">
        <v>106</v>
      </c>
      <c r="AW160" s="1">
        <v>72.73</v>
      </c>
      <c r="AX160" s="1"/>
      <c r="AY160" s="1" t="s">
        <v>3628</v>
      </c>
      <c r="AZ160" s="1" t="s">
        <v>3629</v>
      </c>
      <c r="BA160" s="1" t="s">
        <v>178</v>
      </c>
      <c r="BB160" s="1" t="s">
        <v>111</v>
      </c>
      <c r="BC160" s="1" t="s">
        <v>747</v>
      </c>
      <c r="BD160" s="1" t="s">
        <v>655</v>
      </c>
      <c r="BE160" s="1">
        <v>76.33</v>
      </c>
      <c r="BF160" s="1">
        <v>8.15</v>
      </c>
      <c r="BG160" s="1"/>
      <c r="BH160" s="1"/>
      <c r="BI160" s="1"/>
      <c r="BJ160" s="1"/>
      <c r="BK160" s="1"/>
      <c r="BL160" s="1"/>
      <c r="BM160" s="1"/>
      <c r="BN160" s="1"/>
      <c r="BO160" s="1" t="s">
        <v>3630</v>
      </c>
      <c r="BP160" s="1" t="s">
        <v>3631</v>
      </c>
      <c r="BQ160" s="1"/>
      <c r="BR160" s="1"/>
      <c r="BS160" s="1"/>
      <c r="BT160" s="1"/>
      <c r="BU160" s="1" t="str">
        <f>HYPERLINK("https://nconnect.nicmar.ac.in/storage/profile/6a8713197330a.png","Download")</f>
        <v>0</v>
      </c>
      <c r="BV160" s="1" t="s">
        <v>118</v>
      </c>
      <c r="BW160" s="3"/>
      <c r="BX160" s="3"/>
    </row>
    <row r="161" spans="1:76">
      <c r="A161" s="1" t="s">
        <v>76</v>
      </c>
      <c r="B161" s="1" t="s">
        <v>77</v>
      </c>
      <c r="C161" s="1" t="s">
        <v>3632</v>
      </c>
      <c r="D161" s="1" t="s">
        <v>3633</v>
      </c>
      <c r="E161" s="1"/>
      <c r="F161" s="1" t="s">
        <v>3634</v>
      </c>
      <c r="G161" s="1" t="s">
        <v>3635</v>
      </c>
      <c r="H161" s="1" t="s">
        <v>3636</v>
      </c>
      <c r="I161" s="1" t="s">
        <v>3636</v>
      </c>
      <c r="J161" s="1">
        <v>8260957439</v>
      </c>
      <c r="K161" s="1" t="s">
        <v>85</v>
      </c>
      <c r="L161" s="1" t="s">
        <v>3637</v>
      </c>
      <c r="M161" s="1" t="s">
        <v>87</v>
      </c>
      <c r="N161" s="1" t="s">
        <v>3638</v>
      </c>
      <c r="O161" s="1" t="s">
        <v>3639</v>
      </c>
      <c r="P161" s="1" t="s">
        <v>162</v>
      </c>
      <c r="Q161" s="1">
        <v>610535649257</v>
      </c>
      <c r="R161" s="1" t="s">
        <v>3640</v>
      </c>
      <c r="S161" s="1">
        <v>9937132200</v>
      </c>
      <c r="T161" s="1" t="s">
        <v>3641</v>
      </c>
      <c r="U161" s="1" t="s">
        <v>3642</v>
      </c>
      <c r="V161" s="1">
        <v>9937230202</v>
      </c>
      <c r="W161" s="1" t="s">
        <v>3641</v>
      </c>
      <c r="X161" s="1" t="s">
        <v>3643</v>
      </c>
      <c r="Y161" s="1" t="s">
        <v>3644</v>
      </c>
      <c r="Z161" s="1" t="s">
        <v>308</v>
      </c>
      <c r="AA161" s="1" t="s">
        <v>3643</v>
      </c>
      <c r="AB161" s="1" t="s">
        <v>3644</v>
      </c>
      <c r="AC161" s="1" t="s">
        <v>308</v>
      </c>
      <c r="AD161" s="1" t="s">
        <v>98</v>
      </c>
      <c r="AE161" s="1" t="s">
        <v>98</v>
      </c>
      <c r="AF161" s="1" t="s">
        <v>3645</v>
      </c>
      <c r="AG161" s="1" t="s">
        <v>3646</v>
      </c>
      <c r="AH161" s="1" t="s">
        <v>106</v>
      </c>
      <c r="AI161" s="1" t="s">
        <v>289</v>
      </c>
      <c r="AJ161" s="1">
        <v>89</v>
      </c>
      <c r="AK161" s="1">
        <v>9</v>
      </c>
      <c r="AL161" s="1" t="s">
        <v>3647</v>
      </c>
      <c r="AM161" s="1" t="s">
        <v>3646</v>
      </c>
      <c r="AN161" s="1" t="s">
        <v>174</v>
      </c>
      <c r="AO161" s="1" t="s">
        <v>239</v>
      </c>
      <c r="AP161" s="1" t="s">
        <v>789</v>
      </c>
      <c r="AQ161" s="1">
        <v>90</v>
      </c>
      <c r="AR161" s="1">
        <v>9</v>
      </c>
      <c r="AS161" s="1"/>
      <c r="AT161" s="1"/>
      <c r="AU161" s="1"/>
      <c r="AV161" s="1"/>
      <c r="AW161" s="1"/>
      <c r="AX161" s="1"/>
      <c r="AY161" s="1" t="s">
        <v>3648</v>
      </c>
      <c r="AZ161" s="1" t="s">
        <v>3646</v>
      </c>
      <c r="BA161" s="1" t="s">
        <v>110</v>
      </c>
      <c r="BB161" s="1" t="s">
        <v>111</v>
      </c>
      <c r="BC161" s="1" t="s">
        <v>401</v>
      </c>
      <c r="BD161" s="1" t="s">
        <v>243</v>
      </c>
      <c r="BE161" s="1">
        <v>80</v>
      </c>
      <c r="BF161" s="1">
        <v>8</v>
      </c>
      <c r="BG161" s="1"/>
      <c r="BH161" s="1"/>
      <c r="BI161" s="1"/>
      <c r="BJ161" s="1"/>
      <c r="BK161" s="1"/>
      <c r="BL161" s="1"/>
      <c r="BM161" s="1"/>
      <c r="BN161" s="1"/>
      <c r="BO161" s="1" t="s">
        <v>431</v>
      </c>
      <c r="BP161" s="1"/>
      <c r="BQ161" s="1"/>
      <c r="BR161" s="1"/>
      <c r="BS161" s="1"/>
      <c r="BT161" s="1" t="s">
        <v>3649</v>
      </c>
      <c r="BU161" s="1" t="str">
        <f>HYPERLINK("https://nconnect.nicmar.ac.in/storage/profile/6a87218ac54c4.png","Download")</f>
        <v>0</v>
      </c>
      <c r="BV161" s="1" t="s">
        <v>188</v>
      </c>
      <c r="BW161" s="3"/>
      <c r="BX161" s="3"/>
    </row>
    <row r="162" spans="1:76">
      <c r="A162" s="1" t="s">
        <v>76</v>
      </c>
      <c r="B162" s="1" t="s">
        <v>77</v>
      </c>
      <c r="C162" s="1" t="s">
        <v>3650</v>
      </c>
      <c r="D162" s="1" t="s">
        <v>3651</v>
      </c>
      <c r="E162" s="1"/>
      <c r="F162" s="1" t="s">
        <v>2972</v>
      </c>
      <c r="G162" s="1" t="s">
        <v>3652</v>
      </c>
      <c r="H162" s="1" t="s">
        <v>3653</v>
      </c>
      <c r="I162" s="1" t="s">
        <v>3654</v>
      </c>
      <c r="J162" s="1">
        <v>7022776262</v>
      </c>
      <c r="K162" s="1" t="s">
        <v>85</v>
      </c>
      <c r="L162" s="1" t="s">
        <v>3655</v>
      </c>
      <c r="M162" s="1" t="s">
        <v>87</v>
      </c>
      <c r="N162" s="1" t="s">
        <v>3656</v>
      </c>
      <c r="O162" s="1" t="s">
        <v>3657</v>
      </c>
      <c r="P162" s="1" t="s">
        <v>90</v>
      </c>
      <c r="Q162" s="1">
        <v>527098425222</v>
      </c>
      <c r="R162" s="1" t="s">
        <v>3658</v>
      </c>
      <c r="S162" s="1">
        <v>9686522274</v>
      </c>
      <c r="T162" s="1" t="s">
        <v>92</v>
      </c>
      <c r="U162" s="1" t="s">
        <v>3659</v>
      </c>
      <c r="V162" s="1">
        <v>8217469915</v>
      </c>
      <c r="W162" s="1" t="s">
        <v>470</v>
      </c>
      <c r="X162" s="1" t="s">
        <v>3660</v>
      </c>
      <c r="Y162" s="1" t="s">
        <v>3661</v>
      </c>
      <c r="Z162" s="1" t="s">
        <v>168</v>
      </c>
      <c r="AA162" s="1" t="s">
        <v>3662</v>
      </c>
      <c r="AB162" s="1" t="s">
        <v>3661</v>
      </c>
      <c r="AC162" s="1" t="s">
        <v>168</v>
      </c>
      <c r="AD162" s="1" t="s">
        <v>98</v>
      </c>
      <c r="AE162" s="1" t="s">
        <v>98</v>
      </c>
      <c r="AF162" s="1" t="s">
        <v>3663</v>
      </c>
      <c r="AG162" s="1" t="s">
        <v>170</v>
      </c>
      <c r="AH162" s="1" t="s">
        <v>480</v>
      </c>
      <c r="AI162" s="1" t="s">
        <v>101</v>
      </c>
      <c r="AJ162" s="1">
        <v>86.56</v>
      </c>
      <c r="AK162" s="1"/>
      <c r="AL162" s="1" t="s">
        <v>3664</v>
      </c>
      <c r="AM162" s="1" t="s">
        <v>3665</v>
      </c>
      <c r="AN162" s="1" t="s">
        <v>174</v>
      </c>
      <c r="AO162" s="1" t="s">
        <v>425</v>
      </c>
      <c r="AP162" s="1" t="s">
        <v>289</v>
      </c>
      <c r="AQ162" s="1">
        <v>71.83</v>
      </c>
      <c r="AR162" s="1"/>
      <c r="AS162" s="1"/>
      <c r="AT162" s="1"/>
      <c r="AU162" s="1"/>
      <c r="AV162" s="1"/>
      <c r="AW162" s="1"/>
      <c r="AX162" s="1"/>
      <c r="AY162" s="1" t="s">
        <v>3666</v>
      </c>
      <c r="AZ162" s="1" t="s">
        <v>3667</v>
      </c>
      <c r="BA162" s="1" t="s">
        <v>178</v>
      </c>
      <c r="BB162" s="1" t="s">
        <v>111</v>
      </c>
      <c r="BC162" s="1" t="s">
        <v>369</v>
      </c>
      <c r="BD162" s="1" t="s">
        <v>1962</v>
      </c>
      <c r="BE162" s="1">
        <v>65.5</v>
      </c>
      <c r="BF162" s="1">
        <v>7.3</v>
      </c>
      <c r="BG162" s="1"/>
      <c r="BH162" s="1"/>
      <c r="BI162" s="1"/>
      <c r="BJ162" s="1"/>
      <c r="BK162" s="1"/>
      <c r="BL162" s="1"/>
      <c r="BM162" s="1"/>
      <c r="BN162" s="1"/>
      <c r="BO162" s="1" t="s">
        <v>3668</v>
      </c>
      <c r="BP162" s="1"/>
      <c r="BQ162" s="1"/>
      <c r="BR162" s="1"/>
      <c r="BS162" s="1"/>
      <c r="BT162" s="1" t="s">
        <v>3669</v>
      </c>
      <c r="BU162" s="1" t="str">
        <f>HYPERLINK("https://nconnect.nicmar.ac.in/storage/profile/6a872bd7a7aba.png","Download")</f>
        <v>0</v>
      </c>
      <c r="BV162" s="1" t="s">
        <v>118</v>
      </c>
      <c r="BW162" s="3"/>
      <c r="BX162" s="3"/>
    </row>
    <row r="163" spans="1:76">
      <c r="A163" s="1" t="s">
        <v>76</v>
      </c>
      <c r="B163" s="1" t="s">
        <v>77</v>
      </c>
      <c r="C163" s="1" t="s">
        <v>3670</v>
      </c>
      <c r="D163" s="1" t="s">
        <v>3671</v>
      </c>
      <c r="E163" s="1"/>
      <c r="F163" s="1" t="s">
        <v>3672</v>
      </c>
      <c r="G163" s="1" t="s">
        <v>3673</v>
      </c>
      <c r="H163" s="1" t="s">
        <v>3674</v>
      </c>
      <c r="I163" s="1" t="s">
        <v>3675</v>
      </c>
      <c r="J163" s="1">
        <v>8296808613</v>
      </c>
      <c r="K163" s="1" t="s">
        <v>196</v>
      </c>
      <c r="L163" s="1" t="s">
        <v>3676</v>
      </c>
      <c r="M163" s="1" t="s">
        <v>87</v>
      </c>
      <c r="N163" s="1" t="s">
        <v>3677</v>
      </c>
      <c r="O163" s="1" t="s">
        <v>3678</v>
      </c>
      <c r="P163" s="1" t="s">
        <v>162</v>
      </c>
      <c r="Q163" s="1">
        <v>951670389280</v>
      </c>
      <c r="R163" s="1" t="s">
        <v>3679</v>
      </c>
      <c r="S163" s="1">
        <v>9980016215</v>
      </c>
      <c r="T163" s="1" t="s">
        <v>3680</v>
      </c>
      <c r="U163" s="1" t="s">
        <v>3681</v>
      </c>
      <c r="V163" s="1">
        <v>9845662290</v>
      </c>
      <c r="W163" s="1" t="s">
        <v>131</v>
      </c>
      <c r="X163" s="1" t="s">
        <v>3682</v>
      </c>
      <c r="Y163" s="1" t="s">
        <v>446</v>
      </c>
      <c r="Z163" s="1" t="s">
        <v>168</v>
      </c>
      <c r="AA163" s="1" t="s">
        <v>3682</v>
      </c>
      <c r="AB163" s="1" t="s">
        <v>446</v>
      </c>
      <c r="AC163" s="1" t="s">
        <v>168</v>
      </c>
      <c r="AD163" s="1" t="s">
        <v>98</v>
      </c>
      <c r="AE163" s="1" t="s">
        <v>98</v>
      </c>
      <c r="AF163" s="1" t="s">
        <v>3683</v>
      </c>
      <c r="AG163" s="1" t="s">
        <v>3684</v>
      </c>
      <c r="AH163" s="1" t="s">
        <v>854</v>
      </c>
      <c r="AI163" s="1" t="s">
        <v>137</v>
      </c>
      <c r="AJ163" s="1">
        <v>89.3</v>
      </c>
      <c r="AK163" s="1">
        <v>9.4</v>
      </c>
      <c r="AL163" s="1" t="s">
        <v>3683</v>
      </c>
      <c r="AM163" s="1" t="s">
        <v>3684</v>
      </c>
      <c r="AN163" s="1" t="s">
        <v>105</v>
      </c>
      <c r="AO163" s="1" t="s">
        <v>101</v>
      </c>
      <c r="AP163" s="1" t="s">
        <v>171</v>
      </c>
      <c r="AQ163" s="1">
        <v>78.0</v>
      </c>
      <c r="AR163" s="1">
        <v>8.21</v>
      </c>
      <c r="AS163" s="1"/>
      <c r="AT163" s="1"/>
      <c r="AU163" s="1"/>
      <c r="AV163" s="1"/>
      <c r="AW163" s="1"/>
      <c r="AX163" s="1"/>
      <c r="AY163" s="1" t="s">
        <v>3685</v>
      </c>
      <c r="AZ163" s="1" t="s">
        <v>3686</v>
      </c>
      <c r="BA163" s="1" t="s">
        <v>266</v>
      </c>
      <c r="BB163" s="1" t="s">
        <v>453</v>
      </c>
      <c r="BC163" s="1" t="s">
        <v>747</v>
      </c>
      <c r="BD163" s="1" t="s">
        <v>1047</v>
      </c>
      <c r="BE163" s="1">
        <v>73.0</v>
      </c>
      <c r="BF163" s="1">
        <v>8.05</v>
      </c>
      <c r="BG163" s="1"/>
      <c r="BH163" s="1"/>
      <c r="BI163" s="1"/>
      <c r="BJ163" s="1"/>
      <c r="BK163" s="1"/>
      <c r="BL163" s="1"/>
      <c r="BM163" s="1"/>
      <c r="BN163" s="1"/>
      <c r="BO163" s="1" t="s">
        <v>3687</v>
      </c>
      <c r="BP163" s="1" t="s">
        <v>3688</v>
      </c>
      <c r="BQ163" s="1" t="s">
        <v>429</v>
      </c>
      <c r="BR163" s="1" t="s">
        <v>3689</v>
      </c>
      <c r="BS163" s="1">
        <v>16</v>
      </c>
      <c r="BT163" s="1" t="s">
        <v>3690</v>
      </c>
      <c r="BU163" s="1" t="str">
        <f>HYPERLINK("https://nconnect.nicmar.ac.in/storage/profile/6a86fa61ca26d.png","Download")</f>
        <v>0</v>
      </c>
      <c r="BV163" s="1" t="s">
        <v>118</v>
      </c>
      <c r="BW163" s="3"/>
      <c r="BX163" s="3"/>
    </row>
    <row r="164" spans="1:76">
      <c r="A164" s="1" t="s">
        <v>76</v>
      </c>
      <c r="B164" s="1" t="s">
        <v>77</v>
      </c>
      <c r="C164" s="1" t="s">
        <v>3691</v>
      </c>
      <c r="D164" s="1" t="s">
        <v>3692</v>
      </c>
      <c r="E164" s="1" t="s">
        <v>1104</v>
      </c>
      <c r="F164" s="1" t="s">
        <v>3693</v>
      </c>
      <c r="G164" s="1" t="s">
        <v>3694</v>
      </c>
      <c r="H164" s="1" t="s">
        <v>3695</v>
      </c>
      <c r="I164" s="1" t="s">
        <v>3696</v>
      </c>
      <c r="J164" s="1">
        <v>8482920596</v>
      </c>
      <c r="K164" s="1" t="s">
        <v>85</v>
      </c>
      <c r="L164" s="1" t="s">
        <v>3697</v>
      </c>
      <c r="M164" s="1" t="s">
        <v>87</v>
      </c>
      <c r="N164" s="1" t="s">
        <v>412</v>
      </c>
      <c r="O164" s="1" t="s">
        <v>3698</v>
      </c>
      <c r="P164" s="1" t="s">
        <v>90</v>
      </c>
      <c r="Q164" s="1">
        <v>908279054288</v>
      </c>
      <c r="R164" s="1" t="s">
        <v>1104</v>
      </c>
      <c r="S164" s="1">
        <v>9421209244</v>
      </c>
      <c r="T164" s="1" t="s">
        <v>573</v>
      </c>
      <c r="U164" s="1" t="s">
        <v>3699</v>
      </c>
      <c r="V164" s="1">
        <v>9404293029</v>
      </c>
      <c r="W164" s="1" t="s">
        <v>131</v>
      </c>
      <c r="X164" s="1" t="s">
        <v>3700</v>
      </c>
      <c r="Y164" s="1" t="s">
        <v>259</v>
      </c>
      <c r="Z164" s="1" t="s">
        <v>97</v>
      </c>
      <c r="AA164" s="1" t="s">
        <v>3700</v>
      </c>
      <c r="AB164" s="1" t="s">
        <v>259</v>
      </c>
      <c r="AC164" s="1" t="s">
        <v>97</v>
      </c>
      <c r="AD164" s="1" t="s">
        <v>98</v>
      </c>
      <c r="AE164" s="1" t="s">
        <v>98</v>
      </c>
      <c r="AF164" s="1" t="s">
        <v>3701</v>
      </c>
      <c r="AG164" s="1" t="s">
        <v>475</v>
      </c>
      <c r="AH164" s="1" t="s">
        <v>766</v>
      </c>
      <c r="AI164" s="1" t="s">
        <v>3702</v>
      </c>
      <c r="AJ164" s="1">
        <v>89.8</v>
      </c>
      <c r="AK164" s="1"/>
      <c r="AL164" s="1" t="s">
        <v>3703</v>
      </c>
      <c r="AM164" s="1" t="s">
        <v>475</v>
      </c>
      <c r="AN164" s="1" t="s">
        <v>174</v>
      </c>
      <c r="AO164" s="1" t="s">
        <v>208</v>
      </c>
      <c r="AP164" s="1" t="s">
        <v>529</v>
      </c>
      <c r="AQ164" s="1">
        <v>66</v>
      </c>
      <c r="AR164" s="1"/>
      <c r="AS164" s="1"/>
      <c r="AT164" s="1"/>
      <c r="AU164" s="1"/>
      <c r="AV164" s="1"/>
      <c r="AW164" s="1"/>
      <c r="AX164" s="1"/>
      <c r="AY164" s="1" t="s">
        <v>1387</v>
      </c>
      <c r="AZ164" s="1" t="s">
        <v>3704</v>
      </c>
      <c r="BA164" s="1" t="s">
        <v>110</v>
      </c>
      <c r="BB164" s="1" t="s">
        <v>111</v>
      </c>
      <c r="BC164" s="1" t="s">
        <v>1248</v>
      </c>
      <c r="BD164" s="1" t="s">
        <v>341</v>
      </c>
      <c r="BE164" s="1">
        <v>64.2</v>
      </c>
      <c r="BF164" s="1">
        <v>7.17</v>
      </c>
      <c r="BG164" s="1"/>
      <c r="BH164" s="1"/>
      <c r="BI164" s="1"/>
      <c r="BJ164" s="1"/>
      <c r="BK164" s="1"/>
      <c r="BL164" s="1"/>
      <c r="BM164" s="1"/>
      <c r="BN164" s="1"/>
      <c r="BO164" s="1" t="s">
        <v>3705</v>
      </c>
      <c r="BP164" s="1" t="s">
        <v>3706</v>
      </c>
      <c r="BQ164" s="1" t="s">
        <v>1206</v>
      </c>
      <c r="BR164" s="1"/>
      <c r="BS164" s="1"/>
      <c r="BT164" s="1" t="s">
        <v>3707</v>
      </c>
      <c r="BU164" s="1" t="str">
        <f>HYPERLINK("https://nconnect.nicmar.ac.in/storage/profile/6a871168062f7.png","Download")</f>
        <v>0</v>
      </c>
      <c r="BV164" s="1" t="s">
        <v>118</v>
      </c>
      <c r="BW164" s="3"/>
      <c r="BX164" s="3"/>
    </row>
    <row r="165" spans="1:76">
      <c r="A165" s="1" t="s">
        <v>76</v>
      </c>
      <c r="B165" s="1" t="s">
        <v>77</v>
      </c>
      <c r="C165" s="1" t="s">
        <v>3708</v>
      </c>
      <c r="D165" s="1" t="s">
        <v>3709</v>
      </c>
      <c r="E165" s="1" t="s">
        <v>3710</v>
      </c>
      <c r="F165" s="1" t="s">
        <v>3710</v>
      </c>
      <c r="G165" s="1" t="s">
        <v>3711</v>
      </c>
      <c r="H165" s="1" t="s">
        <v>3712</v>
      </c>
      <c r="I165" s="1" t="s">
        <v>3713</v>
      </c>
      <c r="J165" s="1">
        <v>9867262590</v>
      </c>
      <c r="K165" s="1" t="s">
        <v>85</v>
      </c>
      <c r="L165" s="1" t="s">
        <v>3714</v>
      </c>
      <c r="M165" s="1" t="s">
        <v>87</v>
      </c>
      <c r="N165" s="1" t="s">
        <v>88</v>
      </c>
      <c r="O165" s="1" t="s">
        <v>3715</v>
      </c>
      <c r="P165" s="1" t="s">
        <v>162</v>
      </c>
      <c r="Q165" s="1">
        <v>807408598877</v>
      </c>
      <c r="R165" s="1" t="s">
        <v>3716</v>
      </c>
      <c r="S165" s="1">
        <v>9870009903</v>
      </c>
      <c r="T165" s="1" t="s">
        <v>3717</v>
      </c>
      <c r="U165" s="1" t="s">
        <v>3718</v>
      </c>
      <c r="V165" s="1">
        <v>9821636419</v>
      </c>
      <c r="W165" s="1" t="s">
        <v>283</v>
      </c>
      <c r="X165" s="1" t="s">
        <v>3719</v>
      </c>
      <c r="Y165" s="1" t="s">
        <v>235</v>
      </c>
      <c r="Z165" s="1" t="s">
        <v>97</v>
      </c>
      <c r="AA165" s="1" t="s">
        <v>3719</v>
      </c>
      <c r="AB165" s="1" t="s">
        <v>235</v>
      </c>
      <c r="AC165" s="1" t="s">
        <v>97</v>
      </c>
      <c r="AD165" s="1" t="s">
        <v>98</v>
      </c>
      <c r="AE165" s="1" t="s">
        <v>98</v>
      </c>
      <c r="AF165" s="1" t="s">
        <v>3720</v>
      </c>
      <c r="AG165" s="1" t="s">
        <v>506</v>
      </c>
      <c r="AH165" s="1" t="s">
        <v>421</v>
      </c>
      <c r="AI165" s="1" t="s">
        <v>530</v>
      </c>
      <c r="AJ165" s="1">
        <v>82.6</v>
      </c>
      <c r="AK165" s="1"/>
      <c r="AL165" s="1" t="s">
        <v>3721</v>
      </c>
      <c r="AM165" s="1" t="s">
        <v>506</v>
      </c>
      <c r="AN165" s="1" t="s">
        <v>105</v>
      </c>
      <c r="AO165" s="1" t="s">
        <v>106</v>
      </c>
      <c r="AP165" s="1" t="s">
        <v>311</v>
      </c>
      <c r="AQ165" s="1">
        <v>68.77</v>
      </c>
      <c r="AR165" s="1"/>
      <c r="AS165" s="1"/>
      <c r="AT165" s="1"/>
      <c r="AU165" s="1"/>
      <c r="AV165" s="1"/>
      <c r="AW165" s="1"/>
      <c r="AX165" s="1"/>
      <c r="AY165" s="1" t="s">
        <v>3722</v>
      </c>
      <c r="AZ165" s="1" t="s">
        <v>3723</v>
      </c>
      <c r="BA165" s="1" t="s">
        <v>178</v>
      </c>
      <c r="BB165" s="1" t="s">
        <v>111</v>
      </c>
      <c r="BC165" s="1" t="s">
        <v>145</v>
      </c>
      <c r="BD165" s="1" t="s">
        <v>146</v>
      </c>
      <c r="BE165" s="1">
        <v>64.66</v>
      </c>
      <c r="BF165" s="1">
        <v>7.23</v>
      </c>
      <c r="BG165" s="1"/>
      <c r="BH165" s="1"/>
      <c r="BI165" s="1"/>
      <c r="BJ165" s="1"/>
      <c r="BK165" s="1"/>
      <c r="BL165" s="1"/>
      <c r="BM165" s="1"/>
      <c r="BN165" s="1"/>
      <c r="BO165" s="1" t="s">
        <v>3724</v>
      </c>
      <c r="BP165" s="1" t="s">
        <v>3725</v>
      </c>
      <c r="BQ165" s="1" t="s">
        <v>2009</v>
      </c>
      <c r="BR165" s="1" t="s">
        <v>3726</v>
      </c>
      <c r="BS165" s="1">
        <v>3</v>
      </c>
      <c r="BT165" s="1"/>
      <c r="BU165" s="1" t="str">
        <f>HYPERLINK("https://nconnect.nicmar.ac.in/storage/profile/6ac3ac41a3121.png","Download")</f>
        <v>0</v>
      </c>
      <c r="BV165" s="1" t="s">
        <v>118</v>
      </c>
      <c r="BW165" s="3"/>
      <c r="BX165" s="3"/>
    </row>
    <row r="166" spans="1:76">
      <c r="A166" s="1" t="s">
        <v>76</v>
      </c>
      <c r="B166" s="1" t="s">
        <v>77</v>
      </c>
      <c r="C166" s="1" t="s">
        <v>3727</v>
      </c>
      <c r="D166" s="1" t="s">
        <v>3728</v>
      </c>
      <c r="E166" s="1" t="s">
        <v>3729</v>
      </c>
      <c r="F166" s="1" t="s">
        <v>3730</v>
      </c>
      <c r="G166" s="1" t="s">
        <v>3731</v>
      </c>
      <c r="H166" s="1" t="s">
        <v>3732</v>
      </c>
      <c r="I166" s="1" t="s">
        <v>3733</v>
      </c>
      <c r="J166" s="1">
        <v>8010812808</v>
      </c>
      <c r="K166" s="1" t="s">
        <v>85</v>
      </c>
      <c r="L166" s="1" t="s">
        <v>2360</v>
      </c>
      <c r="M166" s="1" t="s">
        <v>87</v>
      </c>
      <c r="N166" s="1" t="s">
        <v>3734</v>
      </c>
      <c r="O166" s="1" t="s">
        <v>3735</v>
      </c>
      <c r="P166" s="1" t="s">
        <v>360</v>
      </c>
      <c r="Q166" s="1">
        <v>624407640273</v>
      </c>
      <c r="R166" s="1" t="s">
        <v>3736</v>
      </c>
      <c r="S166" s="1">
        <v>9763700633</v>
      </c>
      <c r="T166" s="1" t="s">
        <v>3737</v>
      </c>
      <c r="U166" s="1" t="s">
        <v>3738</v>
      </c>
      <c r="V166" s="1">
        <v>8830028820</v>
      </c>
      <c r="W166" s="1" t="s">
        <v>1819</v>
      </c>
      <c r="X166" s="1" t="s">
        <v>3739</v>
      </c>
      <c r="Y166" s="1" t="s">
        <v>1039</v>
      </c>
      <c r="Z166" s="1" t="s">
        <v>97</v>
      </c>
      <c r="AA166" s="1" t="s">
        <v>3739</v>
      </c>
      <c r="AB166" s="1" t="s">
        <v>1039</v>
      </c>
      <c r="AC166" s="1" t="s">
        <v>97</v>
      </c>
      <c r="AD166" s="1" t="s">
        <v>98</v>
      </c>
      <c r="AE166" s="1" t="s">
        <v>98</v>
      </c>
      <c r="AF166" s="1" t="s">
        <v>3740</v>
      </c>
      <c r="AG166" s="1" t="s">
        <v>3741</v>
      </c>
      <c r="AH166" s="1" t="s">
        <v>3742</v>
      </c>
      <c r="AI166" s="1" t="s">
        <v>289</v>
      </c>
      <c r="AJ166" s="1">
        <v>71.5</v>
      </c>
      <c r="AK166" s="1"/>
      <c r="AL166" s="1"/>
      <c r="AM166" s="1"/>
      <c r="AN166" s="1"/>
      <c r="AO166" s="1"/>
      <c r="AP166" s="1"/>
      <c r="AQ166" s="1"/>
      <c r="AR166" s="1"/>
      <c r="AS166" s="1" t="s">
        <v>1067</v>
      </c>
      <c r="AT166" s="1" t="s">
        <v>3743</v>
      </c>
      <c r="AU166" s="1" t="s">
        <v>1069</v>
      </c>
      <c r="AV166" s="1" t="s">
        <v>484</v>
      </c>
      <c r="AW166" s="1">
        <v>75.32</v>
      </c>
      <c r="AX166" s="1"/>
      <c r="AY166" s="1" t="s">
        <v>3744</v>
      </c>
      <c r="AZ166" s="1" t="s">
        <v>3745</v>
      </c>
      <c r="BA166" s="1" t="s">
        <v>178</v>
      </c>
      <c r="BB166" s="1" t="s">
        <v>111</v>
      </c>
      <c r="BC166" s="1" t="s">
        <v>426</v>
      </c>
      <c r="BD166" s="1" t="s">
        <v>813</v>
      </c>
      <c r="BE166" s="1">
        <v>71.4</v>
      </c>
      <c r="BF166" s="1">
        <v>7.89</v>
      </c>
      <c r="BG166" s="1"/>
      <c r="BH166" s="1"/>
      <c r="BI166" s="1"/>
      <c r="BJ166" s="1"/>
      <c r="BK166" s="1"/>
      <c r="BL166" s="1"/>
      <c r="BM166" s="1"/>
      <c r="BN166" s="1"/>
      <c r="BO166" s="1" t="s">
        <v>3746</v>
      </c>
      <c r="BP166" s="1"/>
      <c r="BQ166" s="1"/>
      <c r="BR166" s="1" t="s">
        <v>3747</v>
      </c>
      <c r="BS166" s="1">
        <v>30</v>
      </c>
      <c r="BT166" s="1"/>
      <c r="BU166" s="1" t="str">
        <f>HYPERLINK("https://nconnect.nicmar.ac.in/storage/profile/6a8708c32de2c.png","Download")</f>
        <v>0</v>
      </c>
      <c r="BV166" s="1" t="s">
        <v>118</v>
      </c>
      <c r="BW166" s="3"/>
      <c r="BX166" s="3"/>
    </row>
    <row r="167" spans="1:76">
      <c r="A167" s="1" t="s">
        <v>76</v>
      </c>
      <c r="B167" s="1" t="s">
        <v>77</v>
      </c>
      <c r="C167" s="1" t="s">
        <v>3748</v>
      </c>
      <c r="D167" s="1" t="s">
        <v>3749</v>
      </c>
      <c r="E167" s="1"/>
      <c r="F167" s="1" t="s">
        <v>3750</v>
      </c>
      <c r="G167" s="1" t="s">
        <v>3751</v>
      </c>
      <c r="H167" s="1" t="s">
        <v>3752</v>
      </c>
      <c r="I167" s="1" t="s">
        <v>3753</v>
      </c>
      <c r="J167" s="1">
        <v>7340610549</v>
      </c>
      <c r="K167" s="1" t="s">
        <v>85</v>
      </c>
      <c r="L167" s="1" t="s">
        <v>3754</v>
      </c>
      <c r="M167" s="1" t="s">
        <v>87</v>
      </c>
      <c r="N167" s="1" t="s">
        <v>1308</v>
      </c>
      <c r="O167" s="1" t="s">
        <v>3755</v>
      </c>
      <c r="P167" s="1" t="s">
        <v>90</v>
      </c>
      <c r="Q167" s="1">
        <v>728645283814</v>
      </c>
      <c r="R167" s="1" t="s">
        <v>3756</v>
      </c>
      <c r="S167" s="1">
        <v>9413511498</v>
      </c>
      <c r="T167" s="1" t="s">
        <v>1168</v>
      </c>
      <c r="U167" s="1" t="s">
        <v>3757</v>
      </c>
      <c r="V167" s="1">
        <v>9549196717</v>
      </c>
      <c r="W167" s="1" t="s">
        <v>3758</v>
      </c>
      <c r="X167" s="1" t="s">
        <v>3759</v>
      </c>
      <c r="Y167" s="1" t="s">
        <v>3760</v>
      </c>
      <c r="Z167" s="1" t="s">
        <v>3761</v>
      </c>
      <c r="AA167" s="1" t="s">
        <v>3759</v>
      </c>
      <c r="AB167" s="1" t="s">
        <v>3760</v>
      </c>
      <c r="AC167" s="1" t="s">
        <v>3761</v>
      </c>
      <c r="AD167" s="1" t="s">
        <v>98</v>
      </c>
      <c r="AE167" s="1" t="s">
        <v>98</v>
      </c>
      <c r="AF167" s="1" t="s">
        <v>3762</v>
      </c>
      <c r="AG167" s="1" t="s">
        <v>2307</v>
      </c>
      <c r="AH167" s="1" t="s">
        <v>3763</v>
      </c>
      <c r="AI167" s="1" t="s">
        <v>853</v>
      </c>
      <c r="AJ167" s="1">
        <v>79.8</v>
      </c>
      <c r="AK167" s="1" t="s">
        <v>3764</v>
      </c>
      <c r="AL167" s="1" t="s">
        <v>3765</v>
      </c>
      <c r="AM167" s="1" t="s">
        <v>3766</v>
      </c>
      <c r="AN167" s="1" t="s">
        <v>105</v>
      </c>
      <c r="AO167" s="1" t="s">
        <v>479</v>
      </c>
      <c r="AP167" s="1" t="s">
        <v>480</v>
      </c>
      <c r="AQ167" s="1">
        <v>80.4</v>
      </c>
      <c r="AR167" s="1"/>
      <c r="AS167" s="1"/>
      <c r="AT167" s="1"/>
      <c r="AU167" s="1"/>
      <c r="AV167" s="1"/>
      <c r="AW167" s="1"/>
      <c r="AX167" s="1"/>
      <c r="AY167" s="1" t="s">
        <v>3767</v>
      </c>
      <c r="AZ167" s="1" t="s">
        <v>3768</v>
      </c>
      <c r="BA167" s="1" t="s">
        <v>110</v>
      </c>
      <c r="BB167" s="1" t="s">
        <v>111</v>
      </c>
      <c r="BC167" s="1" t="s">
        <v>141</v>
      </c>
      <c r="BD167" s="1" t="s">
        <v>626</v>
      </c>
      <c r="BE167" s="1">
        <v>86.5</v>
      </c>
      <c r="BF167" s="1">
        <v>8.65</v>
      </c>
      <c r="BG167" s="1"/>
      <c r="BH167" s="1"/>
      <c r="BI167" s="1"/>
      <c r="BJ167" s="1"/>
      <c r="BK167" s="1"/>
      <c r="BL167" s="1"/>
      <c r="BM167" s="1"/>
      <c r="BN167" s="1"/>
      <c r="BO167" s="1" t="s">
        <v>3769</v>
      </c>
      <c r="BP167" s="1"/>
      <c r="BQ167" s="1"/>
      <c r="BR167" s="1"/>
      <c r="BS167" s="1"/>
      <c r="BT167" s="1"/>
      <c r="BU167" s="1" t="str">
        <f>HYPERLINK("https://nconnect.nicmar.ac.in/storage/profile/6ac368bb97ea5.png","Download")</f>
        <v>0</v>
      </c>
      <c r="BV167" s="1" t="s">
        <v>118</v>
      </c>
      <c r="BW167" s="3"/>
      <c r="BX167" s="3"/>
    </row>
    <row r="168" spans="1:76">
      <c r="A168" s="1" t="s">
        <v>76</v>
      </c>
      <c r="B168" s="1" t="s">
        <v>77</v>
      </c>
      <c r="C168" s="1" t="s">
        <v>3770</v>
      </c>
      <c r="D168" s="1" t="s">
        <v>3771</v>
      </c>
      <c r="E168" s="1" t="s">
        <v>1855</v>
      </c>
      <c r="F168" s="1" t="s">
        <v>3772</v>
      </c>
      <c r="G168" s="1" t="s">
        <v>3773</v>
      </c>
      <c r="H168" s="1" t="s">
        <v>3774</v>
      </c>
      <c r="I168" s="1" t="s">
        <v>3775</v>
      </c>
      <c r="J168" s="1">
        <v>7012742646</v>
      </c>
      <c r="K168" s="1" t="s">
        <v>85</v>
      </c>
      <c r="L168" s="1" t="s">
        <v>3776</v>
      </c>
      <c r="M168" s="1" t="s">
        <v>87</v>
      </c>
      <c r="N168" s="1" t="s">
        <v>3777</v>
      </c>
      <c r="O168" s="1" t="s">
        <v>3778</v>
      </c>
      <c r="P168" s="1" t="s">
        <v>360</v>
      </c>
      <c r="Q168" s="1">
        <v>573652683814</v>
      </c>
      <c r="R168" s="1" t="s">
        <v>3779</v>
      </c>
      <c r="S168" s="1">
        <v>9895294224</v>
      </c>
      <c r="T168" s="1" t="s">
        <v>3780</v>
      </c>
      <c r="U168" s="1" t="s">
        <v>3781</v>
      </c>
      <c r="V168" s="1">
        <v>9142027907</v>
      </c>
      <c r="W168" s="1" t="s">
        <v>283</v>
      </c>
      <c r="X168" s="1" t="s">
        <v>3782</v>
      </c>
      <c r="Y168" s="1" t="s">
        <v>675</v>
      </c>
      <c r="Z168" s="1" t="s">
        <v>392</v>
      </c>
      <c r="AA168" s="1" t="s">
        <v>3782</v>
      </c>
      <c r="AB168" s="1" t="s">
        <v>675</v>
      </c>
      <c r="AC168" s="1" t="s">
        <v>392</v>
      </c>
      <c r="AD168" s="1" t="s">
        <v>98</v>
      </c>
      <c r="AE168" s="1" t="s">
        <v>98</v>
      </c>
      <c r="AF168" s="1" t="s">
        <v>3783</v>
      </c>
      <c r="AG168" s="1" t="s">
        <v>1623</v>
      </c>
      <c r="AH168" s="1" t="s">
        <v>141</v>
      </c>
      <c r="AI168" s="1" t="s">
        <v>102</v>
      </c>
      <c r="AJ168" s="1">
        <v>93.6</v>
      </c>
      <c r="AK168" s="1"/>
      <c r="AL168" s="1" t="s">
        <v>3783</v>
      </c>
      <c r="AM168" s="1" t="s">
        <v>1623</v>
      </c>
      <c r="AN168" s="1" t="s">
        <v>174</v>
      </c>
      <c r="AO168" s="1" t="s">
        <v>239</v>
      </c>
      <c r="AP168" s="1" t="s">
        <v>175</v>
      </c>
      <c r="AQ168" s="1">
        <v>86.6</v>
      </c>
      <c r="AR168" s="1"/>
      <c r="AS168" s="1"/>
      <c r="AT168" s="1"/>
      <c r="AU168" s="1"/>
      <c r="AV168" s="1"/>
      <c r="AW168" s="1"/>
      <c r="AX168" s="1"/>
      <c r="AY168" s="1" t="s">
        <v>2161</v>
      </c>
      <c r="AZ168" s="1" t="s">
        <v>3784</v>
      </c>
      <c r="BA168" s="1" t="s">
        <v>110</v>
      </c>
      <c r="BB168" s="1" t="s">
        <v>111</v>
      </c>
      <c r="BC168" s="1" t="s">
        <v>1044</v>
      </c>
      <c r="BD168" s="1" t="s">
        <v>344</v>
      </c>
      <c r="BE168" s="1">
        <v>68.18</v>
      </c>
      <c r="BF168" s="1">
        <v>6.99</v>
      </c>
      <c r="BG168" s="1"/>
      <c r="BH168" s="1"/>
      <c r="BI168" s="1"/>
      <c r="BJ168" s="1"/>
      <c r="BK168" s="1"/>
      <c r="BL168" s="1"/>
      <c r="BM168" s="1"/>
      <c r="BN168" s="1"/>
      <c r="BO168" s="1" t="s">
        <v>3785</v>
      </c>
      <c r="BP168" s="1"/>
      <c r="BQ168" s="1"/>
      <c r="BR168" s="1"/>
      <c r="BS168" s="1"/>
      <c r="BT168" s="1" t="s">
        <v>3786</v>
      </c>
      <c r="BU168" s="1" t="str">
        <f>HYPERLINK("https://nconnect.nicmar.ac.in/storage/profile/6a86f30f3fe30.png","Download")</f>
        <v>0</v>
      </c>
      <c r="BV168" s="1" t="s">
        <v>118</v>
      </c>
      <c r="BW168" s="3"/>
      <c r="BX168" s="3"/>
    </row>
    <row r="169" spans="1:76">
      <c r="A169" s="1" t="s">
        <v>76</v>
      </c>
      <c r="B169" s="1" t="s">
        <v>77</v>
      </c>
      <c r="C169" s="1" t="s">
        <v>3787</v>
      </c>
      <c r="D169" s="1" t="s">
        <v>3788</v>
      </c>
      <c r="E169" s="1"/>
      <c r="F169" s="1" t="s">
        <v>3789</v>
      </c>
      <c r="G169" s="1" t="s">
        <v>3790</v>
      </c>
      <c r="H169" s="1" t="s">
        <v>3791</v>
      </c>
      <c r="I169" s="1" t="s">
        <v>3792</v>
      </c>
      <c r="J169" s="1">
        <v>7021724634</v>
      </c>
      <c r="K169" s="1" t="s">
        <v>85</v>
      </c>
      <c r="L169" s="1" t="s">
        <v>3793</v>
      </c>
      <c r="M169" s="1" t="s">
        <v>87</v>
      </c>
      <c r="N169" s="1" t="s">
        <v>3794</v>
      </c>
      <c r="O169" s="1" t="s">
        <v>3795</v>
      </c>
      <c r="P169" s="1" t="s">
        <v>162</v>
      </c>
      <c r="Q169" s="1">
        <v>445110639853</v>
      </c>
      <c r="R169" s="1" t="s">
        <v>3796</v>
      </c>
      <c r="S169" s="1">
        <v>9967624154</v>
      </c>
      <c r="T169" s="1" t="s">
        <v>3797</v>
      </c>
      <c r="U169" s="1" t="s">
        <v>3798</v>
      </c>
      <c r="V169" s="1">
        <v>9820224154</v>
      </c>
      <c r="W169" s="1" t="s">
        <v>444</v>
      </c>
      <c r="X169" s="1" t="s">
        <v>3799</v>
      </c>
      <c r="Y169" s="1" t="s">
        <v>647</v>
      </c>
      <c r="Z169" s="1" t="s">
        <v>97</v>
      </c>
      <c r="AA169" s="1" t="s">
        <v>3799</v>
      </c>
      <c r="AB169" s="1" t="s">
        <v>647</v>
      </c>
      <c r="AC169" s="1" t="s">
        <v>97</v>
      </c>
      <c r="AD169" s="1" t="s">
        <v>98</v>
      </c>
      <c r="AE169" s="1" t="s">
        <v>98</v>
      </c>
      <c r="AF169" s="1" t="s">
        <v>3800</v>
      </c>
      <c r="AG169" s="1" t="s">
        <v>3801</v>
      </c>
      <c r="AH169" s="1" t="s">
        <v>3802</v>
      </c>
      <c r="AI169" s="1" t="s">
        <v>480</v>
      </c>
      <c r="AJ169" s="1">
        <v>71.33</v>
      </c>
      <c r="AK169" s="1"/>
      <c r="AL169" s="1" t="s">
        <v>3803</v>
      </c>
      <c r="AM169" s="1" t="s">
        <v>3801</v>
      </c>
      <c r="AN169" s="1" t="s">
        <v>105</v>
      </c>
      <c r="AO169" s="1" t="s">
        <v>209</v>
      </c>
      <c r="AP169" s="1" t="s">
        <v>102</v>
      </c>
      <c r="AQ169" s="1">
        <v>61.8</v>
      </c>
      <c r="AR169" s="1"/>
      <c r="AS169" s="1"/>
      <c r="AT169" s="1"/>
      <c r="AU169" s="1"/>
      <c r="AV169" s="1"/>
      <c r="AW169" s="1"/>
      <c r="AX169" s="1"/>
      <c r="AY169" s="1" t="s">
        <v>212</v>
      </c>
      <c r="AZ169" s="1" t="s">
        <v>3804</v>
      </c>
      <c r="BA169" s="1" t="s">
        <v>266</v>
      </c>
      <c r="BB169" s="1" t="s">
        <v>2796</v>
      </c>
      <c r="BC169" s="1" t="s">
        <v>747</v>
      </c>
      <c r="BD169" s="1" t="s">
        <v>146</v>
      </c>
      <c r="BE169" s="1">
        <v>61.2</v>
      </c>
      <c r="BF169" s="1">
        <v>6.93</v>
      </c>
      <c r="BG169" s="1"/>
      <c r="BH169" s="1"/>
      <c r="BI169" s="1"/>
      <c r="BJ169" s="1"/>
      <c r="BK169" s="1"/>
      <c r="BL169" s="1"/>
      <c r="BM169" s="1"/>
      <c r="BN169" s="1"/>
      <c r="BO169" s="1" t="s">
        <v>3805</v>
      </c>
      <c r="BP169" s="1" t="s">
        <v>3806</v>
      </c>
      <c r="BQ169" s="1" t="s">
        <v>429</v>
      </c>
      <c r="BR169" s="1" t="s">
        <v>3807</v>
      </c>
      <c r="BS169" s="1">
        <v>19</v>
      </c>
      <c r="BT169" s="1"/>
      <c r="BU169" s="1" t="str">
        <f>HYPERLINK("https://nconnect.nicmar.ac.in/storage/profile/6a8739a9a4c0c.png","Download")</f>
        <v>0</v>
      </c>
      <c r="BV169" s="1" t="s">
        <v>118</v>
      </c>
      <c r="BW169" s="3"/>
      <c r="BX169" s="3"/>
    </row>
    <row r="170" spans="1:76">
      <c r="A170" s="1" t="s">
        <v>76</v>
      </c>
      <c r="B170" s="1" t="s">
        <v>77</v>
      </c>
      <c r="C170" s="1" t="s">
        <v>3808</v>
      </c>
      <c r="D170" s="1" t="s">
        <v>3809</v>
      </c>
      <c r="E170" s="1" t="s">
        <v>3810</v>
      </c>
      <c r="F170" s="1" t="s">
        <v>3811</v>
      </c>
      <c r="G170" s="1" t="s">
        <v>3812</v>
      </c>
      <c r="H170" s="1" t="s">
        <v>3813</v>
      </c>
      <c r="I170" s="1" t="s">
        <v>3814</v>
      </c>
      <c r="J170" s="1">
        <v>9633969403</v>
      </c>
      <c r="K170" s="1" t="s">
        <v>196</v>
      </c>
      <c r="L170" s="1" t="s">
        <v>3815</v>
      </c>
      <c r="M170" s="1" t="s">
        <v>3816</v>
      </c>
      <c r="N170" s="1" t="s">
        <v>3817</v>
      </c>
      <c r="O170" s="1" t="s">
        <v>3818</v>
      </c>
      <c r="P170" s="1" t="s">
        <v>360</v>
      </c>
      <c r="Q170" s="1">
        <v>330588608508</v>
      </c>
      <c r="R170" s="1" t="s">
        <v>3819</v>
      </c>
      <c r="S170" s="1">
        <v>9895334897</v>
      </c>
      <c r="T170" s="1" t="s">
        <v>3820</v>
      </c>
      <c r="U170" s="1" t="s">
        <v>3821</v>
      </c>
      <c r="V170" s="1">
        <v>9567774997</v>
      </c>
      <c r="W170" s="1" t="s">
        <v>3822</v>
      </c>
      <c r="X170" s="1" t="s">
        <v>3823</v>
      </c>
      <c r="Y170" s="1" t="s">
        <v>675</v>
      </c>
      <c r="Z170" s="1" t="s">
        <v>392</v>
      </c>
      <c r="AA170" s="1" t="s">
        <v>3824</v>
      </c>
      <c r="AB170" s="1" t="s">
        <v>675</v>
      </c>
      <c r="AC170" s="1" t="s">
        <v>392</v>
      </c>
      <c r="AD170" s="1" t="s">
        <v>98</v>
      </c>
      <c r="AE170" s="1" t="s">
        <v>98</v>
      </c>
      <c r="AF170" s="1" t="s">
        <v>3825</v>
      </c>
      <c r="AG170" s="1" t="s">
        <v>3826</v>
      </c>
      <c r="AH170" s="1" t="s">
        <v>477</v>
      </c>
      <c r="AI170" s="1" t="s">
        <v>742</v>
      </c>
      <c r="AJ170" s="1">
        <v>100</v>
      </c>
      <c r="AK170" s="1"/>
      <c r="AL170" s="1" t="s">
        <v>3827</v>
      </c>
      <c r="AM170" s="1" t="s">
        <v>3828</v>
      </c>
      <c r="AN170" s="1" t="s">
        <v>174</v>
      </c>
      <c r="AO170" s="1" t="s">
        <v>208</v>
      </c>
      <c r="AP170" s="1" t="s">
        <v>101</v>
      </c>
      <c r="AQ170" s="1">
        <v>88.33</v>
      </c>
      <c r="AR170" s="1"/>
      <c r="AS170" s="1"/>
      <c r="AT170" s="1"/>
      <c r="AU170" s="1"/>
      <c r="AV170" s="1"/>
      <c r="AW170" s="1"/>
      <c r="AX170" s="1"/>
      <c r="AY170" s="1" t="s">
        <v>2161</v>
      </c>
      <c r="AZ170" s="1" t="s">
        <v>3829</v>
      </c>
      <c r="BA170" s="1" t="s">
        <v>110</v>
      </c>
      <c r="BB170" s="1" t="s">
        <v>111</v>
      </c>
      <c r="BC170" s="1" t="s">
        <v>425</v>
      </c>
      <c r="BD170" s="1" t="s">
        <v>426</v>
      </c>
      <c r="BE170" s="1">
        <v>81</v>
      </c>
      <c r="BF170" s="1">
        <v>8.1</v>
      </c>
      <c r="BG170" s="1"/>
      <c r="BH170" s="1"/>
      <c r="BI170" s="1"/>
      <c r="BJ170" s="1"/>
      <c r="BK170" s="1"/>
      <c r="BL170" s="1"/>
      <c r="BM170" s="1"/>
      <c r="BN170" s="1"/>
      <c r="BO170" s="1" t="s">
        <v>3830</v>
      </c>
      <c r="BP170" s="1" t="s">
        <v>3831</v>
      </c>
      <c r="BQ170" s="1"/>
      <c r="BR170" s="1"/>
      <c r="BS170" s="1"/>
      <c r="BT170" s="1" t="s">
        <v>3832</v>
      </c>
      <c r="BU170" s="1" t="str">
        <f>HYPERLINK("https://nconnect.nicmar.ac.in/storage/profile/6a872b6705f0a.png","Download")</f>
        <v>0</v>
      </c>
      <c r="BV170" s="1" t="s">
        <v>118</v>
      </c>
      <c r="BW170" s="3"/>
      <c r="BX170" s="3"/>
    </row>
    <row r="171" spans="1:76">
      <c r="A171" s="1" t="s">
        <v>76</v>
      </c>
      <c r="B171" s="1" t="s">
        <v>77</v>
      </c>
      <c r="C171" s="1" t="s">
        <v>3833</v>
      </c>
      <c r="D171" s="1" t="s">
        <v>3834</v>
      </c>
      <c r="E171" s="1" t="s">
        <v>2997</v>
      </c>
      <c r="F171" s="1" t="s">
        <v>3835</v>
      </c>
      <c r="G171" s="1" t="s">
        <v>3836</v>
      </c>
      <c r="H171" s="1" t="s">
        <v>3837</v>
      </c>
      <c r="I171" s="1" t="s">
        <v>3838</v>
      </c>
      <c r="J171" s="1">
        <v>6281939391</v>
      </c>
      <c r="K171" s="1" t="s">
        <v>85</v>
      </c>
      <c r="L171" s="1" t="s">
        <v>3839</v>
      </c>
      <c r="M171" s="1" t="s">
        <v>87</v>
      </c>
      <c r="N171" s="1" t="s">
        <v>3840</v>
      </c>
      <c r="O171" s="1" t="s">
        <v>3841</v>
      </c>
      <c r="P171" s="1" t="s">
        <v>162</v>
      </c>
      <c r="Q171" s="1">
        <v>702894023469</v>
      </c>
      <c r="R171" s="1" t="s">
        <v>2997</v>
      </c>
      <c r="S171" s="1">
        <v>9225619101</v>
      </c>
      <c r="T171" s="1" t="s">
        <v>163</v>
      </c>
      <c r="U171" s="1" t="s">
        <v>3842</v>
      </c>
      <c r="V171" s="1">
        <v>8855976627</v>
      </c>
      <c r="W171" s="1" t="s">
        <v>283</v>
      </c>
      <c r="X171" s="1" t="s">
        <v>3843</v>
      </c>
      <c r="Y171" s="1" t="s">
        <v>205</v>
      </c>
      <c r="Z171" s="1" t="s">
        <v>97</v>
      </c>
      <c r="AA171" s="1" t="s">
        <v>3843</v>
      </c>
      <c r="AB171" s="1" t="s">
        <v>205</v>
      </c>
      <c r="AC171" s="1" t="s">
        <v>97</v>
      </c>
      <c r="AD171" s="1" t="s">
        <v>98</v>
      </c>
      <c r="AE171" s="1" t="s">
        <v>98</v>
      </c>
      <c r="AF171" s="1" t="s">
        <v>3844</v>
      </c>
      <c r="AG171" s="1" t="s">
        <v>3845</v>
      </c>
      <c r="AH171" s="1" t="s">
        <v>3846</v>
      </c>
      <c r="AI171" s="1" t="s">
        <v>2223</v>
      </c>
      <c r="AJ171" s="1">
        <v>66.6</v>
      </c>
      <c r="AK171" s="1"/>
      <c r="AL171" s="1"/>
      <c r="AM171" s="1"/>
      <c r="AN171" s="1"/>
      <c r="AO171" s="1"/>
      <c r="AP171" s="1"/>
      <c r="AQ171" s="1"/>
      <c r="AR171" s="1"/>
      <c r="AS171" s="1" t="s">
        <v>111</v>
      </c>
      <c r="AT171" s="1" t="s">
        <v>3847</v>
      </c>
      <c r="AU171" s="1" t="s">
        <v>3015</v>
      </c>
      <c r="AV171" s="1" t="s">
        <v>1044</v>
      </c>
      <c r="AW171" s="1">
        <v>76.12</v>
      </c>
      <c r="AX171" s="1"/>
      <c r="AY171" s="1" t="s">
        <v>3848</v>
      </c>
      <c r="AZ171" s="1" t="s">
        <v>3849</v>
      </c>
      <c r="BA171" s="1" t="s">
        <v>178</v>
      </c>
      <c r="BB171" s="1" t="s">
        <v>111</v>
      </c>
      <c r="BC171" s="1" t="s">
        <v>179</v>
      </c>
      <c r="BD171" s="1" t="s">
        <v>3850</v>
      </c>
      <c r="BE171" s="1">
        <v>65.4</v>
      </c>
      <c r="BF171" s="1">
        <v>7.29</v>
      </c>
      <c r="BG171" s="1"/>
      <c r="BH171" s="1"/>
      <c r="BI171" s="1"/>
      <c r="BJ171" s="1"/>
      <c r="BK171" s="1"/>
      <c r="BL171" s="1"/>
      <c r="BM171" s="1"/>
      <c r="BN171" s="1"/>
      <c r="BO171" s="1" t="s">
        <v>1073</v>
      </c>
      <c r="BP171" s="1"/>
      <c r="BQ171" s="1"/>
      <c r="BR171" s="1"/>
      <c r="BS171" s="1"/>
      <c r="BT171" s="1" t="s">
        <v>431</v>
      </c>
      <c r="BU171" s="1" t="str">
        <f>HYPERLINK("https://nconnect.nicmar.ac.in/storage/profile/6a871a3ddc388.png","Download")</f>
        <v>0</v>
      </c>
      <c r="BV171" s="1" t="s">
        <v>118</v>
      </c>
      <c r="BW171" s="3"/>
      <c r="BX171" s="3"/>
    </row>
    <row r="172" spans="1:76">
      <c r="A172" s="1" t="s">
        <v>76</v>
      </c>
      <c r="B172" s="1" t="s">
        <v>77</v>
      </c>
      <c r="C172" s="1" t="s">
        <v>3851</v>
      </c>
      <c r="D172" s="1" t="s">
        <v>3852</v>
      </c>
      <c r="E172" s="1" t="s">
        <v>3853</v>
      </c>
      <c r="F172" s="1" t="s">
        <v>3854</v>
      </c>
      <c r="G172" s="1" t="s">
        <v>3855</v>
      </c>
      <c r="H172" s="1" t="s">
        <v>3856</v>
      </c>
      <c r="I172" s="1" t="s">
        <v>3857</v>
      </c>
      <c r="J172" s="1">
        <v>7083097225</v>
      </c>
      <c r="K172" s="1" t="s">
        <v>85</v>
      </c>
      <c r="L172" s="1" t="s">
        <v>3858</v>
      </c>
      <c r="M172" s="1" t="s">
        <v>87</v>
      </c>
      <c r="N172" s="1" t="s">
        <v>3215</v>
      </c>
      <c r="O172" s="1" t="s">
        <v>3859</v>
      </c>
      <c r="P172" s="1" t="s">
        <v>90</v>
      </c>
      <c r="Q172" s="1">
        <v>947526865041</v>
      </c>
      <c r="R172" s="1" t="s">
        <v>3853</v>
      </c>
      <c r="S172" s="1">
        <v>9673796459</v>
      </c>
      <c r="T172" s="1" t="s">
        <v>944</v>
      </c>
      <c r="U172" s="1" t="s">
        <v>3860</v>
      </c>
      <c r="V172" s="1">
        <v>9145410552</v>
      </c>
      <c r="W172" s="1" t="s">
        <v>946</v>
      </c>
      <c r="X172" s="1" t="s">
        <v>3861</v>
      </c>
      <c r="Y172" s="1" t="s">
        <v>1268</v>
      </c>
      <c r="Z172" s="1" t="s">
        <v>97</v>
      </c>
      <c r="AA172" s="1" t="s">
        <v>3861</v>
      </c>
      <c r="AB172" s="1" t="s">
        <v>1268</v>
      </c>
      <c r="AC172" s="1" t="s">
        <v>97</v>
      </c>
      <c r="AD172" s="1" t="s">
        <v>98</v>
      </c>
      <c r="AE172" s="1" t="s">
        <v>98</v>
      </c>
      <c r="AF172" s="1" t="s">
        <v>3862</v>
      </c>
      <c r="AG172" s="1" t="s">
        <v>3863</v>
      </c>
      <c r="AH172" s="1" t="s">
        <v>1936</v>
      </c>
      <c r="AI172" s="1" t="s">
        <v>477</v>
      </c>
      <c r="AJ172" s="1">
        <v>85.6</v>
      </c>
      <c r="AK172" s="1"/>
      <c r="AL172" s="1" t="s">
        <v>3864</v>
      </c>
      <c r="AM172" s="1" t="s">
        <v>3863</v>
      </c>
      <c r="AN172" s="1" t="s">
        <v>174</v>
      </c>
      <c r="AO172" s="1" t="s">
        <v>854</v>
      </c>
      <c r="AP172" s="1" t="s">
        <v>421</v>
      </c>
      <c r="AQ172" s="1">
        <v>69.69</v>
      </c>
      <c r="AR172" s="1"/>
      <c r="AS172" s="1"/>
      <c r="AT172" s="1"/>
      <c r="AU172" s="1"/>
      <c r="AV172" s="1"/>
      <c r="AW172" s="1"/>
      <c r="AX172" s="1"/>
      <c r="AY172" s="1" t="s">
        <v>3865</v>
      </c>
      <c r="AZ172" s="1" t="s">
        <v>3866</v>
      </c>
      <c r="BA172" s="1" t="s">
        <v>178</v>
      </c>
      <c r="BB172" s="1" t="s">
        <v>111</v>
      </c>
      <c r="BC172" s="1" t="s">
        <v>1248</v>
      </c>
      <c r="BD172" s="1" t="s">
        <v>112</v>
      </c>
      <c r="BE172" s="1">
        <v>86.2</v>
      </c>
      <c r="BF172" s="1">
        <v>9.37</v>
      </c>
      <c r="BG172" s="1" t="s">
        <v>3867</v>
      </c>
      <c r="BH172" s="1" t="s">
        <v>3868</v>
      </c>
      <c r="BI172" s="1" t="s">
        <v>1022</v>
      </c>
      <c r="BJ172" s="1" t="s">
        <v>1023</v>
      </c>
      <c r="BK172" s="1" t="s">
        <v>426</v>
      </c>
      <c r="BL172" s="1" t="s">
        <v>180</v>
      </c>
      <c r="BM172" s="1">
        <v>71.1</v>
      </c>
      <c r="BN172" s="1">
        <v>7.11</v>
      </c>
      <c r="BO172" s="1" t="s">
        <v>3869</v>
      </c>
      <c r="BP172" s="1" t="s">
        <v>3870</v>
      </c>
      <c r="BQ172" s="1"/>
      <c r="BR172" s="1" t="s">
        <v>3871</v>
      </c>
      <c r="BS172" s="1">
        <v>2</v>
      </c>
      <c r="BT172" s="1" t="s">
        <v>3872</v>
      </c>
      <c r="BU172" s="1" t="str">
        <f>HYPERLINK("https://nconnect.nicmar.ac.in/storage/profile/6a86eaf24de10.png","Download")</f>
        <v>0</v>
      </c>
      <c r="BV172" s="1" t="s">
        <v>118</v>
      </c>
      <c r="BW172" s="3"/>
      <c r="BX172" s="3"/>
    </row>
    <row r="173" spans="1:76">
      <c r="A173" s="1" t="s">
        <v>76</v>
      </c>
      <c r="B173" s="1" t="s">
        <v>77</v>
      </c>
      <c r="C173" s="1" t="s">
        <v>3873</v>
      </c>
      <c r="D173" s="1" t="s">
        <v>3874</v>
      </c>
      <c r="E173" s="1"/>
      <c r="F173" s="1" t="s">
        <v>3875</v>
      </c>
      <c r="G173" s="1" t="s">
        <v>3876</v>
      </c>
      <c r="H173" s="1" t="s">
        <v>3877</v>
      </c>
      <c r="I173" s="1" t="s">
        <v>3878</v>
      </c>
      <c r="J173" s="1">
        <v>7722989431</v>
      </c>
      <c r="K173" s="1" t="s">
        <v>85</v>
      </c>
      <c r="L173" s="1" t="s">
        <v>3318</v>
      </c>
      <c r="M173" s="1" t="s">
        <v>87</v>
      </c>
      <c r="N173" s="1" t="s">
        <v>1308</v>
      </c>
      <c r="O173" s="1" t="s">
        <v>3879</v>
      </c>
      <c r="P173" s="1" t="s">
        <v>162</v>
      </c>
      <c r="Q173" s="1">
        <v>648411154072</v>
      </c>
      <c r="R173" s="1" t="s">
        <v>3880</v>
      </c>
      <c r="S173" s="1">
        <v>7879514649</v>
      </c>
      <c r="T173" s="1" t="s">
        <v>3881</v>
      </c>
      <c r="U173" s="1" t="s">
        <v>3882</v>
      </c>
      <c r="V173" s="1">
        <v>7869181522</v>
      </c>
      <c r="W173" s="1" t="s">
        <v>203</v>
      </c>
      <c r="X173" s="1" t="s">
        <v>3883</v>
      </c>
      <c r="Y173" s="1" t="s">
        <v>3884</v>
      </c>
      <c r="Z173" s="1" t="s">
        <v>1446</v>
      </c>
      <c r="AA173" s="1" t="s">
        <v>3883</v>
      </c>
      <c r="AB173" s="1" t="s">
        <v>3884</v>
      </c>
      <c r="AC173" s="1" t="s">
        <v>1446</v>
      </c>
      <c r="AD173" s="1" t="s">
        <v>98</v>
      </c>
      <c r="AE173" s="1" t="s">
        <v>98</v>
      </c>
      <c r="AF173" s="1" t="s">
        <v>3885</v>
      </c>
      <c r="AG173" s="1" t="s">
        <v>625</v>
      </c>
      <c r="AH173" s="1" t="s">
        <v>742</v>
      </c>
      <c r="AI173" s="1" t="s">
        <v>480</v>
      </c>
      <c r="AJ173" s="1">
        <v>72.2</v>
      </c>
      <c r="AK173" s="1">
        <v>7.6</v>
      </c>
      <c r="AL173" s="1" t="s">
        <v>3885</v>
      </c>
      <c r="AM173" s="1" t="s">
        <v>625</v>
      </c>
      <c r="AN173" s="1" t="s">
        <v>105</v>
      </c>
      <c r="AO173" s="1" t="s">
        <v>138</v>
      </c>
      <c r="AP173" s="1" t="s">
        <v>102</v>
      </c>
      <c r="AQ173" s="1">
        <v>64.4</v>
      </c>
      <c r="AR173" s="1"/>
      <c r="AS173" s="1"/>
      <c r="AT173" s="1"/>
      <c r="AU173" s="1"/>
      <c r="AV173" s="1"/>
      <c r="AW173" s="1"/>
      <c r="AX173" s="1"/>
      <c r="AY173" s="1" t="s">
        <v>3886</v>
      </c>
      <c r="AZ173" s="1" t="s">
        <v>3887</v>
      </c>
      <c r="BA173" s="1" t="s">
        <v>110</v>
      </c>
      <c r="BB173" s="1" t="s">
        <v>111</v>
      </c>
      <c r="BC173" s="1" t="s">
        <v>747</v>
      </c>
      <c r="BD173" s="1" t="s">
        <v>214</v>
      </c>
      <c r="BE173" s="1">
        <v>82.4</v>
      </c>
      <c r="BF173" s="1">
        <v>8.24</v>
      </c>
      <c r="BG173" s="1"/>
      <c r="BH173" s="1"/>
      <c r="BI173" s="1"/>
      <c r="BJ173" s="1"/>
      <c r="BK173" s="1"/>
      <c r="BL173" s="1"/>
      <c r="BM173" s="1"/>
      <c r="BN173" s="1"/>
      <c r="BO173" s="1" t="s">
        <v>3888</v>
      </c>
      <c r="BP173" s="1" t="s">
        <v>3889</v>
      </c>
      <c r="BQ173" s="1" t="s">
        <v>2076</v>
      </c>
      <c r="BR173" s="1"/>
      <c r="BS173" s="1"/>
      <c r="BT173" s="1" t="s">
        <v>3890</v>
      </c>
      <c r="BU173" s="1" t="str">
        <f>HYPERLINK("https://nconnect.nicmar.ac.in/storage/profile/6a85fb1c98172.png","Download")</f>
        <v>0</v>
      </c>
      <c r="BV173" s="1" t="s">
        <v>118</v>
      </c>
      <c r="BW173" s="3"/>
      <c r="BX173" s="3"/>
    </row>
    <row r="174" spans="1:76">
      <c r="A174" s="1" t="s">
        <v>76</v>
      </c>
      <c r="B174" s="1" t="s">
        <v>77</v>
      </c>
      <c r="C174" s="1" t="s">
        <v>3891</v>
      </c>
      <c r="D174" s="1" t="s">
        <v>3892</v>
      </c>
      <c r="E174" s="1"/>
      <c r="F174" s="1" t="s">
        <v>3893</v>
      </c>
      <c r="G174" s="1" t="s">
        <v>3894</v>
      </c>
      <c r="H174" s="1" t="s">
        <v>3895</v>
      </c>
      <c r="I174" s="1" t="s">
        <v>3896</v>
      </c>
      <c r="J174" s="1">
        <v>9080352752</v>
      </c>
      <c r="K174" s="1" t="s">
        <v>85</v>
      </c>
      <c r="L174" s="1" t="s">
        <v>3897</v>
      </c>
      <c r="M174" s="1" t="s">
        <v>87</v>
      </c>
      <c r="N174" s="1" t="s">
        <v>3898</v>
      </c>
      <c r="O174" s="1" t="s">
        <v>3899</v>
      </c>
      <c r="P174" s="1" t="s">
        <v>90</v>
      </c>
      <c r="Q174" s="1">
        <v>829113235707</v>
      </c>
      <c r="R174" s="1" t="s">
        <v>3900</v>
      </c>
      <c r="S174" s="1">
        <v>9442873997</v>
      </c>
      <c r="T174" s="1" t="s">
        <v>3901</v>
      </c>
      <c r="U174" s="1" t="s">
        <v>3902</v>
      </c>
      <c r="V174" s="1">
        <v>9443023997</v>
      </c>
      <c r="W174" s="1" t="s">
        <v>94</v>
      </c>
      <c r="X174" s="1" t="s">
        <v>3903</v>
      </c>
      <c r="Y174" s="1" t="s">
        <v>3904</v>
      </c>
      <c r="Z174" s="1" t="s">
        <v>338</v>
      </c>
      <c r="AA174" s="1" t="s">
        <v>3903</v>
      </c>
      <c r="AB174" s="1" t="s">
        <v>3904</v>
      </c>
      <c r="AC174" s="1" t="s">
        <v>338</v>
      </c>
      <c r="AD174" s="1" t="s">
        <v>98</v>
      </c>
      <c r="AE174" s="1" t="s">
        <v>98</v>
      </c>
      <c r="AF174" s="1" t="s">
        <v>3905</v>
      </c>
      <c r="AG174" s="1" t="s">
        <v>3906</v>
      </c>
      <c r="AH174" s="1" t="s">
        <v>141</v>
      </c>
      <c r="AI174" s="1" t="s">
        <v>262</v>
      </c>
      <c r="AJ174" s="1">
        <v>93</v>
      </c>
      <c r="AK174" s="1"/>
      <c r="AL174" s="1" t="s">
        <v>3907</v>
      </c>
      <c r="AM174" s="1" t="s">
        <v>3906</v>
      </c>
      <c r="AN174" s="1" t="s">
        <v>174</v>
      </c>
      <c r="AO174" s="1" t="s">
        <v>106</v>
      </c>
      <c r="AP174" s="1" t="s">
        <v>341</v>
      </c>
      <c r="AQ174" s="1">
        <v>92</v>
      </c>
      <c r="AR174" s="1"/>
      <c r="AS174" s="1"/>
      <c r="AT174" s="1"/>
      <c r="AU174" s="1"/>
      <c r="AV174" s="1"/>
      <c r="AW174" s="1"/>
      <c r="AX174" s="1"/>
      <c r="AY174" s="1" t="s">
        <v>3908</v>
      </c>
      <c r="AZ174" s="1" t="s">
        <v>3909</v>
      </c>
      <c r="BA174" s="1" t="s">
        <v>110</v>
      </c>
      <c r="BB174" s="1" t="s">
        <v>111</v>
      </c>
      <c r="BC174" s="1" t="s">
        <v>292</v>
      </c>
      <c r="BD174" s="1" t="s">
        <v>2097</v>
      </c>
      <c r="BE174" s="1">
        <v>71.7</v>
      </c>
      <c r="BF174" s="1">
        <v>7.17</v>
      </c>
      <c r="BG174" s="1"/>
      <c r="BH174" s="1"/>
      <c r="BI174" s="1"/>
      <c r="BJ174" s="1"/>
      <c r="BK174" s="1"/>
      <c r="BL174" s="1"/>
      <c r="BM174" s="1"/>
      <c r="BN174" s="1"/>
      <c r="BO174" s="1" t="s">
        <v>3910</v>
      </c>
      <c r="BP174" s="1"/>
      <c r="BQ174" s="1"/>
      <c r="BR174" s="1" t="s">
        <v>3911</v>
      </c>
      <c r="BS174" s="1">
        <v>17</v>
      </c>
      <c r="BT174" s="1" t="s">
        <v>3912</v>
      </c>
      <c r="BU174" s="1" t="str">
        <f>HYPERLINK("https://nconnect.nicmar.ac.in/storage/profile/6a8745b5bbad4.png","Download")</f>
        <v>0</v>
      </c>
      <c r="BV174" s="1" t="s">
        <v>118</v>
      </c>
      <c r="BW174" s="3"/>
      <c r="BX174" s="3"/>
    </row>
    <row r="175" spans="1:76">
      <c r="A175" s="1" t="s">
        <v>76</v>
      </c>
      <c r="B175" s="1" t="s">
        <v>77</v>
      </c>
      <c r="C175" s="1" t="s">
        <v>3913</v>
      </c>
      <c r="D175" s="1" t="s">
        <v>3914</v>
      </c>
      <c r="E175" s="1" t="s">
        <v>3915</v>
      </c>
      <c r="F175" s="1" t="s">
        <v>3916</v>
      </c>
      <c r="G175" s="1" t="s">
        <v>3917</v>
      </c>
      <c r="H175" s="1" t="s">
        <v>3918</v>
      </c>
      <c r="I175" s="1" t="s">
        <v>3919</v>
      </c>
      <c r="J175" s="1">
        <v>9037878183</v>
      </c>
      <c r="K175" s="1" t="s">
        <v>196</v>
      </c>
      <c r="L175" s="1" t="s">
        <v>3920</v>
      </c>
      <c r="M175" s="1" t="s">
        <v>87</v>
      </c>
      <c r="N175" s="1" t="s">
        <v>3921</v>
      </c>
      <c r="O175" s="1" t="s">
        <v>3922</v>
      </c>
      <c r="P175" s="1" t="s">
        <v>90</v>
      </c>
      <c r="Q175" s="1">
        <v>236135810901</v>
      </c>
      <c r="R175" s="1" t="s">
        <v>3923</v>
      </c>
      <c r="S175" s="1">
        <v>9446183183</v>
      </c>
      <c r="T175" s="1" t="s">
        <v>3436</v>
      </c>
      <c r="U175" s="1" t="s">
        <v>3924</v>
      </c>
      <c r="V175" s="1">
        <v>7356516630</v>
      </c>
      <c r="W175" s="1" t="s">
        <v>444</v>
      </c>
      <c r="X175" s="1" t="s">
        <v>3925</v>
      </c>
      <c r="Y175" s="1" t="s">
        <v>391</v>
      </c>
      <c r="Z175" s="1" t="s">
        <v>392</v>
      </c>
      <c r="AA175" s="1" t="s">
        <v>3925</v>
      </c>
      <c r="AB175" s="1" t="s">
        <v>391</v>
      </c>
      <c r="AC175" s="1" t="s">
        <v>392</v>
      </c>
      <c r="AD175" s="1" t="s">
        <v>98</v>
      </c>
      <c r="AE175" s="1" t="s">
        <v>98</v>
      </c>
      <c r="AF175" s="1" t="s">
        <v>3926</v>
      </c>
      <c r="AG175" s="1" t="s">
        <v>3927</v>
      </c>
      <c r="AH175" s="1" t="s">
        <v>421</v>
      </c>
      <c r="AI175" s="1" t="s">
        <v>530</v>
      </c>
      <c r="AJ175" s="1">
        <v>86</v>
      </c>
      <c r="AK175" s="1"/>
      <c r="AL175" s="1" t="s">
        <v>3928</v>
      </c>
      <c r="AM175" s="1" t="s">
        <v>3929</v>
      </c>
      <c r="AN175" s="1" t="s">
        <v>174</v>
      </c>
      <c r="AO175" s="1" t="s">
        <v>141</v>
      </c>
      <c r="AP175" s="1" t="s">
        <v>395</v>
      </c>
      <c r="AQ175" s="1">
        <v>75.83</v>
      </c>
      <c r="AR175" s="1"/>
      <c r="AS175" s="1"/>
      <c r="AT175" s="1"/>
      <c r="AU175" s="1"/>
      <c r="AV175" s="1"/>
      <c r="AW175" s="1"/>
      <c r="AX175" s="1"/>
      <c r="AY175" s="1" t="s">
        <v>3930</v>
      </c>
      <c r="AZ175" s="1" t="s">
        <v>3931</v>
      </c>
      <c r="BA175" s="1" t="s">
        <v>110</v>
      </c>
      <c r="BB175" s="1" t="s">
        <v>111</v>
      </c>
      <c r="BC175" s="1" t="s">
        <v>289</v>
      </c>
      <c r="BD175" s="1" t="s">
        <v>1047</v>
      </c>
      <c r="BE175" s="1">
        <v>69.6</v>
      </c>
      <c r="BF175" s="1"/>
      <c r="BG175" s="1"/>
      <c r="BH175" s="1"/>
      <c r="BI175" s="1"/>
      <c r="BJ175" s="1"/>
      <c r="BK175" s="1"/>
      <c r="BL175" s="1"/>
      <c r="BM175" s="1"/>
      <c r="BN175" s="1"/>
      <c r="BO175" s="1" t="s">
        <v>3932</v>
      </c>
      <c r="BP175" s="1" t="s">
        <v>3933</v>
      </c>
      <c r="BQ175" s="1" t="s">
        <v>217</v>
      </c>
      <c r="BR175" s="1" t="s">
        <v>3934</v>
      </c>
      <c r="BS175" s="1">
        <v>32</v>
      </c>
      <c r="BT175" s="1" t="s">
        <v>3935</v>
      </c>
      <c r="BU175" s="1" t="str">
        <f>HYPERLINK("https://nconnect.nicmar.ac.in/storage/profile/6a87044284cb4.png","Download")</f>
        <v>0</v>
      </c>
      <c r="BV175" s="1" t="s">
        <v>118</v>
      </c>
      <c r="BW175" s="3"/>
      <c r="BX175" s="3"/>
    </row>
    <row r="176" spans="1:76">
      <c r="A176" s="1" t="s">
        <v>76</v>
      </c>
      <c r="B176" s="1" t="s">
        <v>77</v>
      </c>
      <c r="C176" s="1" t="s">
        <v>3936</v>
      </c>
      <c r="D176" s="1" t="s">
        <v>3937</v>
      </c>
      <c r="E176" s="1" t="s">
        <v>3938</v>
      </c>
      <c r="F176" s="1" t="s">
        <v>3939</v>
      </c>
      <c r="G176" s="1" t="s">
        <v>3940</v>
      </c>
      <c r="H176" s="1" t="s">
        <v>3941</v>
      </c>
      <c r="I176" s="1" t="s">
        <v>3942</v>
      </c>
      <c r="J176" s="1">
        <v>8919235986</v>
      </c>
      <c r="K176" s="1" t="s">
        <v>85</v>
      </c>
      <c r="L176" s="1" t="s">
        <v>3943</v>
      </c>
      <c r="M176" s="1" t="s">
        <v>87</v>
      </c>
      <c r="N176" s="1" t="s">
        <v>3944</v>
      </c>
      <c r="O176" s="1" t="s">
        <v>3945</v>
      </c>
      <c r="P176" s="1" t="s">
        <v>90</v>
      </c>
      <c r="Q176" s="1">
        <v>432490317176</v>
      </c>
      <c r="R176" s="1" t="s">
        <v>3946</v>
      </c>
      <c r="S176" s="1">
        <v>9030709867</v>
      </c>
      <c r="T176" s="1" t="s">
        <v>163</v>
      </c>
      <c r="U176" s="1" t="s">
        <v>3947</v>
      </c>
      <c r="V176" s="1">
        <v>6301489339</v>
      </c>
      <c r="W176" s="1" t="s">
        <v>94</v>
      </c>
      <c r="X176" s="1" t="s">
        <v>3948</v>
      </c>
      <c r="Y176" s="1" t="s">
        <v>2328</v>
      </c>
      <c r="Z176" s="1" t="s">
        <v>134</v>
      </c>
      <c r="AA176" s="1" t="s">
        <v>3948</v>
      </c>
      <c r="AB176" s="1" t="s">
        <v>2328</v>
      </c>
      <c r="AC176" s="1" t="s">
        <v>134</v>
      </c>
      <c r="AD176" s="1" t="s">
        <v>98</v>
      </c>
      <c r="AE176" s="1" t="s">
        <v>98</v>
      </c>
      <c r="AF176" s="1" t="s">
        <v>3949</v>
      </c>
      <c r="AG176" s="1" t="s">
        <v>3950</v>
      </c>
      <c r="AH176" s="1" t="s">
        <v>742</v>
      </c>
      <c r="AI176" s="1" t="s">
        <v>421</v>
      </c>
      <c r="AJ176" s="1">
        <v>81.7</v>
      </c>
      <c r="AK176" s="1">
        <v>8.6</v>
      </c>
      <c r="AL176" s="1" t="s">
        <v>3951</v>
      </c>
      <c r="AM176" s="1" t="s">
        <v>3952</v>
      </c>
      <c r="AN176" s="1" t="s">
        <v>105</v>
      </c>
      <c r="AO176" s="1" t="s">
        <v>138</v>
      </c>
      <c r="AP176" s="1" t="s">
        <v>171</v>
      </c>
      <c r="AQ176" s="1">
        <v>85.1</v>
      </c>
      <c r="AR176" s="1">
        <v>9</v>
      </c>
      <c r="AS176" s="1"/>
      <c r="AT176" s="1"/>
      <c r="AU176" s="1"/>
      <c r="AV176" s="1"/>
      <c r="AW176" s="1"/>
      <c r="AX176" s="1"/>
      <c r="AY176" s="1" t="s">
        <v>2617</v>
      </c>
      <c r="AZ176" s="1" t="s">
        <v>3953</v>
      </c>
      <c r="BA176" s="1" t="s">
        <v>266</v>
      </c>
      <c r="BB176" s="1" t="s">
        <v>267</v>
      </c>
      <c r="BC176" s="1" t="s">
        <v>106</v>
      </c>
      <c r="BD176" s="1" t="s">
        <v>1047</v>
      </c>
      <c r="BE176" s="1">
        <v>61.0</v>
      </c>
      <c r="BF176" s="1">
        <v>6.85</v>
      </c>
      <c r="BG176" s="1"/>
      <c r="BH176" s="1"/>
      <c r="BI176" s="1"/>
      <c r="BJ176" s="1"/>
      <c r="BK176" s="1"/>
      <c r="BL176" s="1"/>
      <c r="BM176" s="1"/>
      <c r="BN176" s="1"/>
      <c r="BO176" s="1" t="s">
        <v>3954</v>
      </c>
      <c r="BP176" s="1" t="s">
        <v>3955</v>
      </c>
      <c r="BQ176" s="1" t="s">
        <v>1717</v>
      </c>
      <c r="BR176" s="1" t="s">
        <v>3956</v>
      </c>
      <c r="BS176" s="1">
        <v>15</v>
      </c>
      <c r="BT176" s="1" t="s">
        <v>3957</v>
      </c>
      <c r="BU176" s="1" t="str">
        <f>HYPERLINK("https://nconnect.nicmar.ac.in/storage/profile/6a87f1d3b61c5.png","Download")</f>
        <v>0</v>
      </c>
      <c r="BV176" s="1" t="s">
        <v>118</v>
      </c>
      <c r="BW176" s="3"/>
      <c r="BX176" s="3"/>
    </row>
    <row r="177" spans="1:76">
      <c r="A177" s="1" t="s">
        <v>76</v>
      </c>
      <c r="B177" s="1" t="s">
        <v>77</v>
      </c>
      <c r="C177" s="1" t="s">
        <v>3958</v>
      </c>
      <c r="D177" s="1" t="s">
        <v>3959</v>
      </c>
      <c r="E177" s="1" t="s">
        <v>1991</v>
      </c>
      <c r="F177" s="1" t="s">
        <v>3960</v>
      </c>
      <c r="G177" s="1" t="s">
        <v>3961</v>
      </c>
      <c r="H177" s="1" t="s">
        <v>3962</v>
      </c>
      <c r="I177" s="1" t="s">
        <v>3963</v>
      </c>
      <c r="J177" s="1">
        <v>9326499705</v>
      </c>
      <c r="K177" s="1" t="s">
        <v>85</v>
      </c>
      <c r="L177" s="1" t="s">
        <v>3964</v>
      </c>
      <c r="M177" s="1" t="s">
        <v>87</v>
      </c>
      <c r="N177" s="1" t="s">
        <v>412</v>
      </c>
      <c r="O177" s="1" t="s">
        <v>3965</v>
      </c>
      <c r="P177" s="1" t="s">
        <v>669</v>
      </c>
      <c r="Q177" s="1">
        <v>256018087205</v>
      </c>
      <c r="R177" s="1" t="s">
        <v>3966</v>
      </c>
      <c r="S177" s="1">
        <v>9769608555</v>
      </c>
      <c r="T177" s="1" t="s">
        <v>3967</v>
      </c>
      <c r="U177" s="1" t="s">
        <v>3968</v>
      </c>
      <c r="V177" s="1">
        <v>8425000563</v>
      </c>
      <c r="W177" s="1" t="s">
        <v>444</v>
      </c>
      <c r="X177" s="1" t="s">
        <v>3969</v>
      </c>
      <c r="Y177" s="1" t="s">
        <v>235</v>
      </c>
      <c r="Z177" s="1" t="s">
        <v>97</v>
      </c>
      <c r="AA177" s="1" t="s">
        <v>3969</v>
      </c>
      <c r="AB177" s="1" t="s">
        <v>235</v>
      </c>
      <c r="AC177" s="1" t="s">
        <v>97</v>
      </c>
      <c r="AD177" s="1" t="s">
        <v>98</v>
      </c>
      <c r="AE177" s="1" t="s">
        <v>98</v>
      </c>
      <c r="AF177" s="1" t="s">
        <v>3970</v>
      </c>
      <c r="AG177" s="1" t="s">
        <v>3971</v>
      </c>
      <c r="AH177" s="1" t="s">
        <v>421</v>
      </c>
      <c r="AI177" s="1" t="s">
        <v>141</v>
      </c>
      <c r="AJ177" s="1">
        <v>78.4</v>
      </c>
      <c r="AK177" s="1"/>
      <c r="AL177" s="1" t="s">
        <v>3972</v>
      </c>
      <c r="AM177" s="1" t="s">
        <v>3973</v>
      </c>
      <c r="AN177" s="1" t="s">
        <v>105</v>
      </c>
      <c r="AO177" s="1" t="s">
        <v>106</v>
      </c>
      <c r="AP177" s="1" t="s">
        <v>239</v>
      </c>
      <c r="AQ177" s="1">
        <v>66</v>
      </c>
      <c r="AR177" s="1"/>
      <c r="AS177" s="1"/>
      <c r="AT177" s="1"/>
      <c r="AU177" s="1"/>
      <c r="AV177" s="1"/>
      <c r="AW177" s="1"/>
      <c r="AX177" s="1"/>
      <c r="AY177" s="1" t="s">
        <v>3481</v>
      </c>
      <c r="AZ177" s="1" t="s">
        <v>3974</v>
      </c>
      <c r="BA177" s="1" t="s">
        <v>178</v>
      </c>
      <c r="BB177" s="1" t="s">
        <v>111</v>
      </c>
      <c r="BC177" s="1" t="s">
        <v>1069</v>
      </c>
      <c r="BD177" s="1" t="s">
        <v>999</v>
      </c>
      <c r="BE177" s="1">
        <v>56.34</v>
      </c>
      <c r="BF177" s="1">
        <v>6.14</v>
      </c>
      <c r="BG177" s="1"/>
      <c r="BH177" s="1"/>
      <c r="BI177" s="1"/>
      <c r="BJ177" s="1"/>
      <c r="BK177" s="1"/>
      <c r="BL177" s="1"/>
      <c r="BM177" s="1"/>
      <c r="BN177" s="1"/>
      <c r="BO177" s="1" t="s">
        <v>3975</v>
      </c>
      <c r="BP177" s="1"/>
      <c r="BQ177" s="1"/>
      <c r="BR177" s="1" t="s">
        <v>3976</v>
      </c>
      <c r="BS177" s="1">
        <v>13</v>
      </c>
      <c r="BT177" s="1"/>
      <c r="BU177" s="1" t="str">
        <f>HYPERLINK("https://nconnect.nicmar.ac.in/storage/profile/6a86d3150a820.png","Download")</f>
        <v>0</v>
      </c>
      <c r="BV177" s="1" t="s">
        <v>118</v>
      </c>
      <c r="BW177" s="3"/>
      <c r="BX177" s="3"/>
    </row>
    <row r="178" spans="1:76">
      <c r="A178" s="1" t="s">
        <v>76</v>
      </c>
      <c r="B178" s="1" t="s">
        <v>77</v>
      </c>
      <c r="C178" s="1" t="s">
        <v>3977</v>
      </c>
      <c r="D178" s="1" t="s">
        <v>3978</v>
      </c>
      <c r="E178" s="1"/>
      <c r="F178" s="1" t="s">
        <v>3979</v>
      </c>
      <c r="G178" s="1" t="s">
        <v>3980</v>
      </c>
      <c r="H178" s="1" t="s">
        <v>3981</v>
      </c>
      <c r="I178" s="1" t="s">
        <v>3982</v>
      </c>
      <c r="J178" s="1">
        <v>7356796420</v>
      </c>
      <c r="K178" s="1" t="s">
        <v>85</v>
      </c>
      <c r="L178" s="1" t="s">
        <v>3983</v>
      </c>
      <c r="M178" s="1" t="s">
        <v>87</v>
      </c>
      <c r="N178" s="1" t="s">
        <v>3984</v>
      </c>
      <c r="O178" s="1" t="s">
        <v>3985</v>
      </c>
      <c r="P178" s="1" t="s">
        <v>90</v>
      </c>
      <c r="Q178" s="1">
        <v>358526993315</v>
      </c>
      <c r="R178" s="1" t="s">
        <v>3986</v>
      </c>
      <c r="S178" s="1">
        <v>9446048279</v>
      </c>
      <c r="T178" s="1" t="s">
        <v>3987</v>
      </c>
      <c r="U178" s="1" t="s">
        <v>3988</v>
      </c>
      <c r="V178" s="1">
        <v>9497109430</v>
      </c>
      <c r="W178" s="1" t="s">
        <v>3989</v>
      </c>
      <c r="X178" s="1" t="s">
        <v>3990</v>
      </c>
      <c r="Y178" s="1" t="s">
        <v>3100</v>
      </c>
      <c r="Z178" s="1" t="s">
        <v>392</v>
      </c>
      <c r="AA178" s="1" t="s">
        <v>3990</v>
      </c>
      <c r="AB178" s="1" t="s">
        <v>3100</v>
      </c>
      <c r="AC178" s="1" t="s">
        <v>392</v>
      </c>
      <c r="AD178" s="1" t="s">
        <v>98</v>
      </c>
      <c r="AE178" s="1" t="s">
        <v>98</v>
      </c>
      <c r="AF178" s="1" t="s">
        <v>3991</v>
      </c>
      <c r="AG178" s="1" t="s">
        <v>3992</v>
      </c>
      <c r="AH178" s="1" t="s">
        <v>208</v>
      </c>
      <c r="AI178" s="1" t="s">
        <v>480</v>
      </c>
      <c r="AJ178" s="1">
        <v>90</v>
      </c>
      <c r="AK178" s="1">
        <v>8.9</v>
      </c>
      <c r="AL178" s="1" t="s">
        <v>3993</v>
      </c>
      <c r="AM178" s="1" t="s">
        <v>3994</v>
      </c>
      <c r="AN178" s="1" t="s">
        <v>174</v>
      </c>
      <c r="AO178" s="1" t="s">
        <v>421</v>
      </c>
      <c r="AP178" s="1" t="s">
        <v>102</v>
      </c>
      <c r="AQ178" s="1">
        <v>85.67</v>
      </c>
      <c r="AR178" s="1"/>
      <c r="AS178" s="1"/>
      <c r="AT178" s="1"/>
      <c r="AU178" s="1"/>
      <c r="AV178" s="1"/>
      <c r="AW178" s="1"/>
      <c r="AX178" s="1"/>
      <c r="AY178" s="1" t="s">
        <v>3995</v>
      </c>
      <c r="AZ178" s="1" t="s">
        <v>3996</v>
      </c>
      <c r="BA178" s="1" t="s">
        <v>110</v>
      </c>
      <c r="BB178" s="1" t="s">
        <v>111</v>
      </c>
      <c r="BC178" s="1" t="s">
        <v>106</v>
      </c>
      <c r="BD178" s="1" t="s">
        <v>370</v>
      </c>
      <c r="BE178" s="1">
        <v>77</v>
      </c>
      <c r="BF178" s="1">
        <v>7.7</v>
      </c>
      <c r="BG178" s="1"/>
      <c r="BH178" s="1"/>
      <c r="BI178" s="1"/>
      <c r="BJ178" s="1"/>
      <c r="BK178" s="1"/>
      <c r="BL178" s="1"/>
      <c r="BM178" s="1"/>
      <c r="BN178" s="1"/>
      <c r="BO178" s="1" t="s">
        <v>3997</v>
      </c>
      <c r="BP178" s="1"/>
      <c r="BQ178" s="1"/>
      <c r="BR178" s="1" t="s">
        <v>3998</v>
      </c>
      <c r="BS178" s="1">
        <v>52</v>
      </c>
      <c r="BT178" s="1" t="s">
        <v>3999</v>
      </c>
      <c r="BU178" s="1" t="str">
        <f>HYPERLINK("https://nconnect.nicmar.ac.in/storage/profile/6a8705f028b96.png","Download")</f>
        <v>0</v>
      </c>
      <c r="BV178" s="1" t="s">
        <v>118</v>
      </c>
      <c r="BW178" s="3"/>
      <c r="BX178" s="3"/>
    </row>
    <row r="179" spans="1:76">
      <c r="A179" s="1" t="s">
        <v>76</v>
      </c>
      <c r="B179" s="1" t="s">
        <v>77</v>
      </c>
      <c r="C179" s="1" t="s">
        <v>4000</v>
      </c>
      <c r="D179" s="1" t="s">
        <v>4001</v>
      </c>
      <c r="E179" s="1"/>
      <c r="F179" s="1" t="s">
        <v>4002</v>
      </c>
      <c r="G179" s="1" t="s">
        <v>4003</v>
      </c>
      <c r="H179" s="1" t="s">
        <v>4004</v>
      </c>
      <c r="I179" s="1" t="s">
        <v>4005</v>
      </c>
      <c r="J179" s="1">
        <v>8660811590</v>
      </c>
      <c r="K179" s="1" t="s">
        <v>85</v>
      </c>
      <c r="L179" s="1" t="s">
        <v>4006</v>
      </c>
      <c r="M179" s="1" t="s">
        <v>87</v>
      </c>
      <c r="N179" s="1" t="s">
        <v>4007</v>
      </c>
      <c r="O179" s="1" t="s">
        <v>4008</v>
      </c>
      <c r="P179" s="1" t="s">
        <v>162</v>
      </c>
      <c r="Q179" s="1">
        <v>939811584865</v>
      </c>
      <c r="R179" s="1" t="s">
        <v>4009</v>
      </c>
      <c r="S179" s="1">
        <v>9844127826</v>
      </c>
      <c r="T179" s="1" t="s">
        <v>163</v>
      </c>
      <c r="U179" s="1" t="s">
        <v>4010</v>
      </c>
      <c r="V179" s="1">
        <v>9986398904</v>
      </c>
      <c r="W179" s="1" t="s">
        <v>283</v>
      </c>
      <c r="X179" s="1" t="s">
        <v>4011</v>
      </c>
      <c r="Y179" s="1" t="s">
        <v>446</v>
      </c>
      <c r="Z179" s="1" t="s">
        <v>168</v>
      </c>
      <c r="AA179" s="1" t="s">
        <v>4011</v>
      </c>
      <c r="AB179" s="1" t="s">
        <v>446</v>
      </c>
      <c r="AC179" s="1" t="s">
        <v>168</v>
      </c>
      <c r="AD179" s="1" t="s">
        <v>98</v>
      </c>
      <c r="AE179" s="1" t="s">
        <v>98</v>
      </c>
      <c r="AF179" s="1" t="s">
        <v>4012</v>
      </c>
      <c r="AG179" s="1" t="s">
        <v>4013</v>
      </c>
      <c r="AH179" s="1" t="s">
        <v>208</v>
      </c>
      <c r="AI179" s="1" t="s">
        <v>137</v>
      </c>
      <c r="AJ179" s="1">
        <v>88</v>
      </c>
      <c r="AK179" s="1"/>
      <c r="AL179" s="1" t="s">
        <v>4014</v>
      </c>
      <c r="AM179" s="1" t="s">
        <v>4013</v>
      </c>
      <c r="AN179" s="1" t="s">
        <v>105</v>
      </c>
      <c r="AO179" s="1" t="s">
        <v>421</v>
      </c>
      <c r="AP179" s="1" t="s">
        <v>262</v>
      </c>
      <c r="AQ179" s="1">
        <v>89.66</v>
      </c>
      <c r="AR179" s="1"/>
      <c r="AS179" s="1"/>
      <c r="AT179" s="1"/>
      <c r="AU179" s="1"/>
      <c r="AV179" s="1"/>
      <c r="AW179" s="1"/>
      <c r="AX179" s="1"/>
      <c r="AY179" s="1" t="s">
        <v>4015</v>
      </c>
      <c r="AZ179" s="1" t="s">
        <v>4013</v>
      </c>
      <c r="BA179" s="1" t="s">
        <v>266</v>
      </c>
      <c r="BB179" s="1" t="s">
        <v>267</v>
      </c>
      <c r="BC179" s="1" t="s">
        <v>1177</v>
      </c>
      <c r="BD179" s="1" t="s">
        <v>724</v>
      </c>
      <c r="BE179" s="1">
        <v>76.7</v>
      </c>
      <c r="BF179" s="1">
        <v>8.42</v>
      </c>
      <c r="BG179" s="1"/>
      <c r="BH179" s="1"/>
      <c r="BI179" s="1"/>
      <c r="BJ179" s="1"/>
      <c r="BK179" s="1"/>
      <c r="BL179" s="1"/>
      <c r="BM179" s="1"/>
      <c r="BN179" s="1"/>
      <c r="BO179" s="1" t="s">
        <v>4016</v>
      </c>
      <c r="BP179" s="1" t="s">
        <v>4017</v>
      </c>
      <c r="BQ179" s="1" t="s">
        <v>3268</v>
      </c>
      <c r="BR179" s="1" t="s">
        <v>4018</v>
      </c>
      <c r="BS179" s="1">
        <v>15</v>
      </c>
      <c r="BT179" s="1"/>
      <c r="BU179" s="1" t="str">
        <f>HYPERLINK("https://nconnect.nicmar.ac.in/storage/profile/6a8700f61e1f5.png","Download")</f>
        <v>0</v>
      </c>
      <c r="BV179" s="1" t="s">
        <v>118</v>
      </c>
      <c r="BW179" s="3"/>
      <c r="BX179" s="3"/>
    </row>
    <row r="180" spans="1:76">
      <c r="A180" s="1" t="s">
        <v>76</v>
      </c>
      <c r="B180" s="1" t="s">
        <v>77</v>
      </c>
      <c r="C180" s="1" t="s">
        <v>4019</v>
      </c>
      <c r="D180" s="1" t="s">
        <v>4020</v>
      </c>
      <c r="E180" s="1"/>
      <c r="F180" s="1" t="s">
        <v>4021</v>
      </c>
      <c r="G180" s="1" t="s">
        <v>4022</v>
      </c>
      <c r="H180" s="1" t="s">
        <v>4023</v>
      </c>
      <c r="I180" s="1" t="s">
        <v>4024</v>
      </c>
      <c r="J180" s="1">
        <v>6369656363</v>
      </c>
      <c r="K180" s="1" t="s">
        <v>85</v>
      </c>
      <c r="L180" s="1" t="s">
        <v>4025</v>
      </c>
      <c r="M180" s="1" t="s">
        <v>87</v>
      </c>
      <c r="N180" s="1" t="s">
        <v>4026</v>
      </c>
      <c r="O180" s="1" t="s">
        <v>4027</v>
      </c>
      <c r="P180" s="1" t="s">
        <v>360</v>
      </c>
      <c r="Q180" s="1">
        <v>465222213769</v>
      </c>
      <c r="R180" s="1" t="s">
        <v>4028</v>
      </c>
      <c r="S180" s="1">
        <v>9943705357</v>
      </c>
      <c r="T180" s="1" t="s">
        <v>2467</v>
      </c>
      <c r="U180" s="1" t="s">
        <v>4029</v>
      </c>
      <c r="V180" s="1">
        <v>9092700755</v>
      </c>
      <c r="W180" s="1" t="s">
        <v>946</v>
      </c>
      <c r="X180" s="1" t="s">
        <v>4030</v>
      </c>
      <c r="Y180" s="1" t="s">
        <v>4031</v>
      </c>
      <c r="Z180" s="1" t="s">
        <v>338</v>
      </c>
      <c r="AA180" s="1" t="s">
        <v>4030</v>
      </c>
      <c r="AB180" s="1" t="s">
        <v>4031</v>
      </c>
      <c r="AC180" s="1" t="s">
        <v>338</v>
      </c>
      <c r="AD180" s="1" t="s">
        <v>98</v>
      </c>
      <c r="AE180" s="1" t="s">
        <v>98</v>
      </c>
      <c r="AF180" s="1" t="s">
        <v>4032</v>
      </c>
      <c r="AG180" s="1" t="s">
        <v>2862</v>
      </c>
      <c r="AH180" s="1" t="s">
        <v>1018</v>
      </c>
      <c r="AI180" s="1" t="s">
        <v>854</v>
      </c>
      <c r="AJ180" s="1">
        <v>80.6</v>
      </c>
      <c r="AK180" s="1"/>
      <c r="AL180" s="1" t="s">
        <v>4033</v>
      </c>
      <c r="AM180" s="1" t="s">
        <v>2862</v>
      </c>
      <c r="AN180" s="1" t="s">
        <v>678</v>
      </c>
      <c r="AO180" s="1" t="s">
        <v>421</v>
      </c>
      <c r="AP180" s="1" t="s">
        <v>101</v>
      </c>
      <c r="AQ180" s="1">
        <v>64.33</v>
      </c>
      <c r="AR180" s="1"/>
      <c r="AS180" s="1"/>
      <c r="AT180" s="1"/>
      <c r="AU180" s="1"/>
      <c r="AV180" s="1"/>
      <c r="AW180" s="1"/>
      <c r="AX180" s="1"/>
      <c r="AY180" s="1" t="s">
        <v>2863</v>
      </c>
      <c r="AZ180" s="1" t="s">
        <v>4034</v>
      </c>
      <c r="BA180" s="1" t="s">
        <v>178</v>
      </c>
      <c r="BB180" s="1" t="s">
        <v>111</v>
      </c>
      <c r="BC180" s="1" t="s">
        <v>4035</v>
      </c>
      <c r="BD180" s="1" t="s">
        <v>626</v>
      </c>
      <c r="BE180" s="1">
        <v>72.2</v>
      </c>
      <c r="BF180" s="1">
        <v>7.22</v>
      </c>
      <c r="BG180" s="1"/>
      <c r="BH180" s="1"/>
      <c r="BI180" s="1"/>
      <c r="BJ180" s="1"/>
      <c r="BK180" s="1"/>
      <c r="BL180" s="1"/>
      <c r="BM180" s="1"/>
      <c r="BN180" s="1"/>
      <c r="BO180" s="1" t="s">
        <v>4036</v>
      </c>
      <c r="BP180" s="1" t="s">
        <v>4037</v>
      </c>
      <c r="BQ180" s="1" t="s">
        <v>2268</v>
      </c>
      <c r="BR180" s="1" t="s">
        <v>4038</v>
      </c>
      <c r="BS180" s="1">
        <v>12</v>
      </c>
      <c r="BT180" s="1" t="s">
        <v>4039</v>
      </c>
      <c r="BU180" s="1" t="str">
        <f>HYPERLINK("https://nconnect.nicmar.ac.in/storage/profile/6a871a3f99ba9.png","Download")</f>
        <v>0</v>
      </c>
      <c r="BV180" s="1" t="s">
        <v>118</v>
      </c>
      <c r="BW180" s="3"/>
      <c r="BX180" s="3"/>
    </row>
    <row r="181" spans="1:76">
      <c r="A181" s="1" t="s">
        <v>76</v>
      </c>
      <c r="B181" s="1" t="s">
        <v>77</v>
      </c>
      <c r="C181" s="1" t="s">
        <v>4040</v>
      </c>
      <c r="D181" s="1" t="s">
        <v>4041</v>
      </c>
      <c r="E181" s="1" t="s">
        <v>4042</v>
      </c>
      <c r="F181" s="1" t="s">
        <v>4043</v>
      </c>
      <c r="G181" s="1" t="s">
        <v>4044</v>
      </c>
      <c r="H181" s="1" t="s">
        <v>4045</v>
      </c>
      <c r="I181" s="1" t="s">
        <v>4046</v>
      </c>
      <c r="J181" s="1">
        <v>7038228646</v>
      </c>
      <c r="K181" s="1" t="s">
        <v>85</v>
      </c>
      <c r="L181" s="1" t="s">
        <v>4047</v>
      </c>
      <c r="M181" s="1" t="s">
        <v>87</v>
      </c>
      <c r="N181" s="1" t="s">
        <v>88</v>
      </c>
      <c r="O181" s="1" t="s">
        <v>4048</v>
      </c>
      <c r="P181" s="1" t="s">
        <v>669</v>
      </c>
      <c r="Q181" s="1">
        <v>44513958256</v>
      </c>
      <c r="R181" s="1" t="s">
        <v>4042</v>
      </c>
      <c r="S181" s="1">
        <v>9145699164</v>
      </c>
      <c r="T181" s="1" t="s">
        <v>4049</v>
      </c>
      <c r="U181" s="1" t="s">
        <v>4050</v>
      </c>
      <c r="V181" s="1">
        <v>8237573074</v>
      </c>
      <c r="W181" s="1" t="s">
        <v>468</v>
      </c>
      <c r="X181" s="1" t="s">
        <v>4051</v>
      </c>
      <c r="Y181" s="1" t="s">
        <v>1268</v>
      </c>
      <c r="Z181" s="1" t="s">
        <v>97</v>
      </c>
      <c r="AA181" s="1" t="s">
        <v>4051</v>
      </c>
      <c r="AB181" s="1" t="s">
        <v>1268</v>
      </c>
      <c r="AC181" s="1" t="s">
        <v>97</v>
      </c>
      <c r="AD181" s="1" t="s">
        <v>98</v>
      </c>
      <c r="AE181" s="1" t="s">
        <v>98</v>
      </c>
      <c r="AF181" s="1" t="s">
        <v>4052</v>
      </c>
      <c r="AG181" s="1" t="s">
        <v>4053</v>
      </c>
      <c r="AH181" s="1" t="s">
        <v>853</v>
      </c>
      <c r="AI181" s="1" t="s">
        <v>854</v>
      </c>
      <c r="AJ181" s="1">
        <v>77.9</v>
      </c>
      <c r="AK181" s="1">
        <v>8.2</v>
      </c>
      <c r="AL181" s="1" t="s">
        <v>4054</v>
      </c>
      <c r="AM181" s="1" t="s">
        <v>4055</v>
      </c>
      <c r="AN181" s="1" t="s">
        <v>105</v>
      </c>
      <c r="AO181" s="1" t="s">
        <v>480</v>
      </c>
      <c r="AP181" s="1" t="s">
        <v>101</v>
      </c>
      <c r="AQ181" s="1">
        <v>62.15</v>
      </c>
      <c r="AR181" s="1"/>
      <c r="AS181" s="1"/>
      <c r="AT181" s="1"/>
      <c r="AU181" s="1"/>
      <c r="AV181" s="1"/>
      <c r="AW181" s="1"/>
      <c r="AX181" s="1"/>
      <c r="AY181" s="1" t="s">
        <v>4056</v>
      </c>
      <c r="AZ181" s="1" t="s">
        <v>4057</v>
      </c>
      <c r="BA181" s="1" t="s">
        <v>266</v>
      </c>
      <c r="BB181" s="1" t="s">
        <v>267</v>
      </c>
      <c r="BC181" s="1" t="s">
        <v>747</v>
      </c>
      <c r="BD181" s="1" t="s">
        <v>999</v>
      </c>
      <c r="BE181" s="1">
        <v>56.3</v>
      </c>
      <c r="BF181" s="1"/>
      <c r="BG181" s="1"/>
      <c r="BH181" s="1"/>
      <c r="BI181" s="1"/>
      <c r="BJ181" s="1"/>
      <c r="BK181" s="1"/>
      <c r="BL181" s="1"/>
      <c r="BM181" s="1"/>
      <c r="BN181" s="1"/>
      <c r="BO181" s="1" t="s">
        <v>4058</v>
      </c>
      <c r="BP181" s="1" t="s">
        <v>4059</v>
      </c>
      <c r="BQ181" s="1" t="s">
        <v>2009</v>
      </c>
      <c r="BR181" s="1" t="s">
        <v>4060</v>
      </c>
      <c r="BS181" s="1">
        <v>35</v>
      </c>
      <c r="BT181" s="1" t="s">
        <v>4061</v>
      </c>
      <c r="BU181" s="1" t="str">
        <f>HYPERLINK("https://nconnect.nicmar.ac.in/storage/profile/6a872e7cbf96d.png","Download")</f>
        <v>0</v>
      </c>
      <c r="BV181" s="1" t="s">
        <v>118</v>
      </c>
      <c r="BW181" s="3"/>
      <c r="BX181" s="3"/>
    </row>
    <row r="182" spans="1:76">
      <c r="A182" s="1" t="s">
        <v>76</v>
      </c>
      <c r="B182" s="1" t="s">
        <v>77</v>
      </c>
      <c r="C182" s="1" t="s">
        <v>4062</v>
      </c>
      <c r="D182" s="1" t="s">
        <v>467</v>
      </c>
      <c r="E182" s="1" t="s">
        <v>4063</v>
      </c>
      <c r="F182" s="1" t="s">
        <v>4064</v>
      </c>
      <c r="G182" s="1" t="s">
        <v>4065</v>
      </c>
      <c r="H182" s="1" t="s">
        <v>4066</v>
      </c>
      <c r="I182" s="1" t="s">
        <v>4067</v>
      </c>
      <c r="J182" s="1">
        <v>9823556589</v>
      </c>
      <c r="K182" s="1" t="s">
        <v>85</v>
      </c>
      <c r="L182" s="1" t="s">
        <v>4068</v>
      </c>
      <c r="M182" s="1" t="s">
        <v>87</v>
      </c>
      <c r="N182" s="1" t="s">
        <v>4069</v>
      </c>
      <c r="O182" s="1" t="s">
        <v>4070</v>
      </c>
      <c r="P182" s="1" t="s">
        <v>669</v>
      </c>
      <c r="Q182" s="1">
        <v>737441457307</v>
      </c>
      <c r="R182" s="1" t="s">
        <v>4071</v>
      </c>
      <c r="S182" s="1">
        <v>9923471659</v>
      </c>
      <c r="T182" s="1" t="s">
        <v>92</v>
      </c>
      <c r="U182" s="1" t="s">
        <v>4072</v>
      </c>
      <c r="V182" s="1">
        <v>8623945989</v>
      </c>
      <c r="W182" s="1" t="s">
        <v>1063</v>
      </c>
      <c r="X182" s="1" t="s">
        <v>4073</v>
      </c>
      <c r="Y182" s="1" t="s">
        <v>205</v>
      </c>
      <c r="Z182" s="1" t="s">
        <v>97</v>
      </c>
      <c r="AA182" s="1" t="s">
        <v>4073</v>
      </c>
      <c r="AB182" s="1" t="s">
        <v>205</v>
      </c>
      <c r="AC182" s="1" t="s">
        <v>97</v>
      </c>
      <c r="AD182" s="1" t="s">
        <v>98</v>
      </c>
      <c r="AE182" s="1" t="s">
        <v>98</v>
      </c>
      <c r="AF182" s="1" t="s">
        <v>4074</v>
      </c>
      <c r="AG182" s="1" t="s">
        <v>4075</v>
      </c>
      <c r="AH182" s="1" t="s">
        <v>854</v>
      </c>
      <c r="AI182" s="1" t="s">
        <v>421</v>
      </c>
      <c r="AJ182" s="1">
        <v>82.2</v>
      </c>
      <c r="AK182" s="1"/>
      <c r="AL182" s="1" t="s">
        <v>4076</v>
      </c>
      <c r="AM182" s="1" t="s">
        <v>4077</v>
      </c>
      <c r="AN182" s="1" t="s">
        <v>174</v>
      </c>
      <c r="AO182" s="1" t="s">
        <v>101</v>
      </c>
      <c r="AP182" s="1" t="s">
        <v>102</v>
      </c>
      <c r="AQ182" s="1">
        <v>68.62</v>
      </c>
      <c r="AR182" s="1"/>
      <c r="AS182" s="1"/>
      <c r="AT182" s="1"/>
      <c r="AU182" s="1"/>
      <c r="AV182" s="1"/>
      <c r="AW182" s="1"/>
      <c r="AX182" s="1"/>
      <c r="AY182" s="1" t="s">
        <v>3420</v>
      </c>
      <c r="AZ182" s="1" t="s">
        <v>4078</v>
      </c>
      <c r="BA182" s="1" t="s">
        <v>178</v>
      </c>
      <c r="BB182" s="1" t="s">
        <v>111</v>
      </c>
      <c r="BC182" s="1" t="s">
        <v>747</v>
      </c>
      <c r="BD182" s="1" t="s">
        <v>484</v>
      </c>
      <c r="BE182" s="1">
        <v>70.3</v>
      </c>
      <c r="BF182" s="1">
        <v>7.78</v>
      </c>
      <c r="BG182" s="1"/>
      <c r="BH182" s="1"/>
      <c r="BI182" s="1"/>
      <c r="BJ182" s="1"/>
      <c r="BK182" s="1"/>
      <c r="BL182" s="1"/>
      <c r="BM182" s="1"/>
      <c r="BN182" s="1"/>
      <c r="BO182" s="1" t="s">
        <v>4079</v>
      </c>
      <c r="BP182" s="1"/>
      <c r="BQ182" s="1"/>
      <c r="BR182" s="1" t="s">
        <v>4080</v>
      </c>
      <c r="BS182" s="1">
        <v>7</v>
      </c>
      <c r="BT182" s="1" t="s">
        <v>4081</v>
      </c>
      <c r="BU182" s="1" t="str">
        <f>HYPERLINK("https://nconnect.nicmar.ac.in/storage/profile/6a8680d98bf34.png","Download")</f>
        <v>0</v>
      </c>
      <c r="BV182" s="1" t="s">
        <v>118</v>
      </c>
      <c r="BW182" s="3"/>
      <c r="BX182" s="3"/>
    </row>
    <row r="183" spans="1:76">
      <c r="A183" s="1" t="s">
        <v>76</v>
      </c>
      <c r="B183" s="1" t="s">
        <v>77</v>
      </c>
      <c r="C183" s="1" t="s">
        <v>4082</v>
      </c>
      <c r="D183" s="1" t="s">
        <v>4083</v>
      </c>
      <c r="E183" s="1" t="s">
        <v>4084</v>
      </c>
      <c r="F183" s="1" t="s">
        <v>4085</v>
      </c>
      <c r="G183" s="1" t="s">
        <v>4086</v>
      </c>
      <c r="H183" s="1" t="s">
        <v>4087</v>
      </c>
      <c r="I183" s="1" t="s">
        <v>4088</v>
      </c>
      <c r="J183" s="1">
        <v>8766919254</v>
      </c>
      <c r="K183" s="1" t="s">
        <v>85</v>
      </c>
      <c r="L183" s="1" t="s">
        <v>4089</v>
      </c>
      <c r="M183" s="1" t="s">
        <v>87</v>
      </c>
      <c r="N183" s="1" t="s">
        <v>2129</v>
      </c>
      <c r="O183" s="1" t="s">
        <v>4090</v>
      </c>
      <c r="P183" s="1" t="s">
        <v>90</v>
      </c>
      <c r="Q183" s="1">
        <v>460014353791</v>
      </c>
      <c r="R183" s="1" t="s">
        <v>4091</v>
      </c>
      <c r="S183" s="1">
        <v>8830648760</v>
      </c>
      <c r="T183" s="1" t="s">
        <v>4092</v>
      </c>
      <c r="U183" s="1" t="s">
        <v>4093</v>
      </c>
      <c r="V183" s="1">
        <v>8830648760</v>
      </c>
      <c r="W183" s="1" t="s">
        <v>131</v>
      </c>
      <c r="X183" s="1" t="s">
        <v>4094</v>
      </c>
      <c r="Y183" s="1" t="s">
        <v>4095</v>
      </c>
      <c r="Z183" s="1" t="s">
        <v>97</v>
      </c>
      <c r="AA183" s="1" t="s">
        <v>4096</v>
      </c>
      <c r="AB183" s="1" t="s">
        <v>205</v>
      </c>
      <c r="AC183" s="1" t="s">
        <v>97</v>
      </c>
      <c r="AD183" s="1" t="s">
        <v>98</v>
      </c>
      <c r="AE183" s="1" t="s">
        <v>98</v>
      </c>
      <c r="AF183" s="1" t="s">
        <v>4097</v>
      </c>
      <c r="AG183" s="1" t="s">
        <v>1426</v>
      </c>
      <c r="AH183" s="1" t="s">
        <v>208</v>
      </c>
      <c r="AI183" s="1" t="s">
        <v>529</v>
      </c>
      <c r="AJ183" s="1">
        <v>84.4</v>
      </c>
      <c r="AK183" s="1"/>
      <c r="AL183" s="1" t="s">
        <v>4098</v>
      </c>
      <c r="AM183" s="1" t="s">
        <v>1426</v>
      </c>
      <c r="AN183" s="1" t="s">
        <v>105</v>
      </c>
      <c r="AO183" s="1" t="s">
        <v>141</v>
      </c>
      <c r="AP183" s="1" t="s">
        <v>1201</v>
      </c>
      <c r="AQ183" s="1">
        <v>72.15</v>
      </c>
      <c r="AR183" s="1"/>
      <c r="AS183" s="1"/>
      <c r="AT183" s="1"/>
      <c r="AU183" s="1"/>
      <c r="AV183" s="1"/>
      <c r="AW183" s="1"/>
      <c r="AX183" s="1"/>
      <c r="AY183" s="1" t="s">
        <v>371</v>
      </c>
      <c r="AZ183" s="1" t="s">
        <v>4099</v>
      </c>
      <c r="BA183" s="1" t="s">
        <v>178</v>
      </c>
      <c r="BB183" s="1" t="s">
        <v>111</v>
      </c>
      <c r="BC183" s="1" t="s">
        <v>747</v>
      </c>
      <c r="BD183" s="1" t="s">
        <v>484</v>
      </c>
      <c r="BE183" s="1">
        <v>76.7</v>
      </c>
      <c r="BF183" s="1">
        <v>8.42</v>
      </c>
      <c r="BG183" s="1"/>
      <c r="BH183" s="1"/>
      <c r="BI183" s="1"/>
      <c r="BJ183" s="1"/>
      <c r="BK183" s="1"/>
      <c r="BL183" s="1"/>
      <c r="BM183" s="1"/>
      <c r="BN183" s="1"/>
      <c r="BO183" s="1" t="s">
        <v>4100</v>
      </c>
      <c r="BP183" s="1" t="s">
        <v>4101</v>
      </c>
      <c r="BQ183" s="1" t="s">
        <v>510</v>
      </c>
      <c r="BR183" s="1" t="s">
        <v>4102</v>
      </c>
      <c r="BS183" s="1">
        <v>4</v>
      </c>
      <c r="BT183" s="1" t="s">
        <v>4103</v>
      </c>
      <c r="BU183" s="1" t="str">
        <f>HYPERLINK("https://nconnect.nicmar.ac.in/storage/profile/6a86e6ab65a73.png","Download")</f>
        <v>0</v>
      </c>
      <c r="BV183" s="1" t="s">
        <v>118</v>
      </c>
      <c r="BW183" s="3"/>
      <c r="BX183" s="3"/>
    </row>
    <row r="184" spans="1:76">
      <c r="A184" s="1" t="s">
        <v>76</v>
      </c>
      <c r="B184" s="1" t="s">
        <v>77</v>
      </c>
      <c r="C184" s="1" t="s">
        <v>4104</v>
      </c>
      <c r="D184" s="1" t="s">
        <v>4105</v>
      </c>
      <c r="E184" s="1" t="s">
        <v>4106</v>
      </c>
      <c r="F184" s="1" t="s">
        <v>4107</v>
      </c>
      <c r="G184" s="1" t="s">
        <v>4108</v>
      </c>
      <c r="H184" s="1" t="s">
        <v>4109</v>
      </c>
      <c r="I184" s="1" t="s">
        <v>4110</v>
      </c>
      <c r="J184" s="1">
        <v>7396432397</v>
      </c>
      <c r="K184" s="1" t="s">
        <v>85</v>
      </c>
      <c r="L184" s="1" t="s">
        <v>4111</v>
      </c>
      <c r="M184" s="1" t="s">
        <v>87</v>
      </c>
      <c r="N184" s="1" t="s">
        <v>3298</v>
      </c>
      <c r="O184" s="1" t="s">
        <v>4112</v>
      </c>
      <c r="P184" s="1" t="s">
        <v>162</v>
      </c>
      <c r="Q184" s="1">
        <v>837928237485</v>
      </c>
      <c r="R184" s="1" t="s">
        <v>4113</v>
      </c>
      <c r="S184" s="1">
        <v>7075854671</v>
      </c>
      <c r="T184" s="1" t="s">
        <v>944</v>
      </c>
      <c r="U184" s="1" t="s">
        <v>4114</v>
      </c>
      <c r="V184" s="1">
        <v>9346391438</v>
      </c>
      <c r="W184" s="1" t="s">
        <v>946</v>
      </c>
      <c r="X184" s="1" t="s">
        <v>4115</v>
      </c>
      <c r="Y184" s="1" t="s">
        <v>4116</v>
      </c>
      <c r="Z184" s="1" t="s">
        <v>134</v>
      </c>
      <c r="AA184" s="1" t="s">
        <v>4115</v>
      </c>
      <c r="AB184" s="1" t="s">
        <v>4116</v>
      </c>
      <c r="AC184" s="1" t="s">
        <v>134</v>
      </c>
      <c r="AD184" s="1" t="s">
        <v>98</v>
      </c>
      <c r="AE184" s="1" t="s">
        <v>98</v>
      </c>
      <c r="AF184" s="1" t="s">
        <v>4117</v>
      </c>
      <c r="AG184" s="1" t="s">
        <v>4118</v>
      </c>
      <c r="AH184" s="1" t="s">
        <v>209</v>
      </c>
      <c r="AI184" s="1" t="s">
        <v>138</v>
      </c>
      <c r="AJ184" s="1">
        <v>98</v>
      </c>
      <c r="AK184" s="1">
        <v>9.8</v>
      </c>
      <c r="AL184" s="1" t="s">
        <v>4119</v>
      </c>
      <c r="AM184" s="1" t="s">
        <v>4120</v>
      </c>
      <c r="AN184" s="1" t="s">
        <v>105</v>
      </c>
      <c r="AO184" s="1" t="s">
        <v>859</v>
      </c>
      <c r="AP184" s="1" t="s">
        <v>314</v>
      </c>
      <c r="AQ184" s="1">
        <v>86.3</v>
      </c>
      <c r="AR184" s="1">
        <v>8.63</v>
      </c>
      <c r="AS184" s="1"/>
      <c r="AT184" s="1"/>
      <c r="AU184" s="1"/>
      <c r="AV184" s="1"/>
      <c r="AW184" s="1"/>
      <c r="AX184" s="1"/>
      <c r="AY184" s="1" t="s">
        <v>4119</v>
      </c>
      <c r="AZ184" s="1" t="s">
        <v>4121</v>
      </c>
      <c r="BA184" s="1" t="s">
        <v>110</v>
      </c>
      <c r="BB184" s="1" t="s">
        <v>111</v>
      </c>
      <c r="BC184" s="1" t="s">
        <v>289</v>
      </c>
      <c r="BD184" s="1" t="s">
        <v>536</v>
      </c>
      <c r="BE184" s="1">
        <v>82.4</v>
      </c>
      <c r="BF184" s="1">
        <v>8.24</v>
      </c>
      <c r="BG184" s="1"/>
      <c r="BH184" s="1"/>
      <c r="BI184" s="1"/>
      <c r="BJ184" s="1"/>
      <c r="BK184" s="1"/>
      <c r="BL184" s="1"/>
      <c r="BM184" s="1"/>
      <c r="BN184" s="1"/>
      <c r="BO184" s="1" t="s">
        <v>4122</v>
      </c>
      <c r="BP184" s="1" t="s">
        <v>4123</v>
      </c>
      <c r="BQ184" s="1" t="s">
        <v>3268</v>
      </c>
      <c r="BR184" s="1" t="s">
        <v>4124</v>
      </c>
      <c r="BS184" s="1">
        <v>30</v>
      </c>
      <c r="BT184" s="1" t="s">
        <v>4125</v>
      </c>
      <c r="BU184" s="1" t="str">
        <f>HYPERLINK("https://nconnect.nicmar.ac.in/storage/profile/6a85e76d6c350.png","Download")</f>
        <v>0</v>
      </c>
      <c r="BV184" s="1" t="s">
        <v>118</v>
      </c>
      <c r="BW184" s="3"/>
      <c r="BX184" s="3"/>
    </row>
    <row r="185" spans="1:76">
      <c r="A185" s="1" t="s">
        <v>76</v>
      </c>
      <c r="B185" s="1" t="s">
        <v>77</v>
      </c>
      <c r="C185" s="1" t="s">
        <v>4126</v>
      </c>
      <c r="D185" s="1" t="s">
        <v>4127</v>
      </c>
      <c r="E185" s="1" t="s">
        <v>4128</v>
      </c>
      <c r="F185" s="1" t="s">
        <v>4129</v>
      </c>
      <c r="G185" s="1" t="s">
        <v>4130</v>
      </c>
      <c r="H185" s="1" t="s">
        <v>4131</v>
      </c>
      <c r="I185" s="1" t="s">
        <v>4132</v>
      </c>
      <c r="J185" s="1">
        <v>6299711143</v>
      </c>
      <c r="K185" s="1" t="s">
        <v>85</v>
      </c>
      <c r="L185" s="1" t="s">
        <v>4133</v>
      </c>
      <c r="M185" s="1" t="s">
        <v>87</v>
      </c>
      <c r="N185" s="1" t="s">
        <v>1308</v>
      </c>
      <c r="O185" s="1" t="s">
        <v>4134</v>
      </c>
      <c r="P185" s="1" t="s">
        <v>162</v>
      </c>
      <c r="Q185" s="1">
        <v>927146233846</v>
      </c>
      <c r="R185" s="1" t="s">
        <v>4135</v>
      </c>
      <c r="S185" s="1">
        <v>8969197460</v>
      </c>
      <c r="T185" s="1" t="s">
        <v>4136</v>
      </c>
      <c r="U185" s="1" t="s">
        <v>4137</v>
      </c>
      <c r="V185" s="1">
        <v>8271324957</v>
      </c>
      <c r="W185" s="1" t="s">
        <v>1617</v>
      </c>
      <c r="X185" s="1" t="s">
        <v>4138</v>
      </c>
      <c r="Y185" s="1" t="s">
        <v>4139</v>
      </c>
      <c r="Z185" s="1" t="s">
        <v>600</v>
      </c>
      <c r="AA185" s="1" t="s">
        <v>4138</v>
      </c>
      <c r="AB185" s="1" t="s">
        <v>4139</v>
      </c>
      <c r="AC185" s="1" t="s">
        <v>600</v>
      </c>
      <c r="AD185" s="1" t="s">
        <v>98</v>
      </c>
      <c r="AE185" s="1" t="s">
        <v>98</v>
      </c>
      <c r="AF185" s="1" t="s">
        <v>4140</v>
      </c>
      <c r="AG185" s="1" t="s">
        <v>4141</v>
      </c>
      <c r="AH185" s="1" t="s">
        <v>742</v>
      </c>
      <c r="AI185" s="1" t="s">
        <v>137</v>
      </c>
      <c r="AJ185" s="1">
        <v>89.3</v>
      </c>
      <c r="AK185" s="1">
        <v>9.4</v>
      </c>
      <c r="AL185" s="1" t="s">
        <v>4142</v>
      </c>
      <c r="AM185" s="1" t="s">
        <v>4141</v>
      </c>
      <c r="AN185" s="1" t="s">
        <v>105</v>
      </c>
      <c r="AO185" s="1" t="s">
        <v>137</v>
      </c>
      <c r="AP185" s="1" t="s">
        <v>171</v>
      </c>
      <c r="AQ185" s="1">
        <v>65.3</v>
      </c>
      <c r="AR185" s="1"/>
      <c r="AS185" s="1"/>
      <c r="AT185" s="1"/>
      <c r="AU185" s="1"/>
      <c r="AV185" s="1"/>
      <c r="AW185" s="1"/>
      <c r="AX185" s="1"/>
      <c r="AY185" s="1" t="s">
        <v>4143</v>
      </c>
      <c r="AZ185" s="1" t="s">
        <v>4144</v>
      </c>
      <c r="BA185" s="1" t="s">
        <v>110</v>
      </c>
      <c r="BB185" s="1" t="s">
        <v>111</v>
      </c>
      <c r="BC185" s="1" t="s">
        <v>239</v>
      </c>
      <c r="BD185" s="1" t="s">
        <v>268</v>
      </c>
      <c r="BE185" s="1">
        <v>80.94</v>
      </c>
      <c r="BF185" s="1">
        <v>8.52</v>
      </c>
      <c r="BG185" s="1"/>
      <c r="BH185" s="1"/>
      <c r="BI185" s="1"/>
      <c r="BJ185" s="1"/>
      <c r="BK185" s="1"/>
      <c r="BL185" s="1"/>
      <c r="BM185" s="1"/>
      <c r="BN185" s="1"/>
      <c r="BO185" s="1" t="s">
        <v>4145</v>
      </c>
      <c r="BP185" s="1" t="s">
        <v>4146</v>
      </c>
      <c r="BQ185" s="1"/>
      <c r="BR185" s="1" t="s">
        <v>4147</v>
      </c>
      <c r="BS185" s="1">
        <v>12</v>
      </c>
      <c r="BT185" s="1" t="s">
        <v>4148</v>
      </c>
      <c r="BU185" s="1" t="str">
        <f>HYPERLINK("https://nconnect.nicmar.ac.in/storage/profile/6a872c7cc96e8.png","Download")</f>
        <v>0</v>
      </c>
      <c r="BV185" s="1" t="s">
        <v>118</v>
      </c>
      <c r="BW185" s="3"/>
      <c r="BX185" s="3"/>
    </row>
    <row r="186" spans="1:76">
      <c r="A186" s="1" t="s">
        <v>76</v>
      </c>
      <c r="B186" s="1" t="s">
        <v>77</v>
      </c>
      <c r="C186" s="1" t="s">
        <v>4149</v>
      </c>
      <c r="D186" s="1" t="s">
        <v>4150</v>
      </c>
      <c r="E186" s="1"/>
      <c r="F186" s="1" t="s">
        <v>325</v>
      </c>
      <c r="G186" s="1" t="s">
        <v>4151</v>
      </c>
      <c r="H186" s="1" t="s">
        <v>4152</v>
      </c>
      <c r="I186" s="1" t="s">
        <v>4153</v>
      </c>
      <c r="J186" s="1">
        <v>8431717183</v>
      </c>
      <c r="K186" s="1" t="s">
        <v>85</v>
      </c>
      <c r="L186" s="1" t="s">
        <v>4154</v>
      </c>
      <c r="M186" s="1" t="s">
        <v>87</v>
      </c>
      <c r="N186" s="1" t="s">
        <v>4155</v>
      </c>
      <c r="O186" s="1" t="s">
        <v>4156</v>
      </c>
      <c r="P186" s="1" t="s">
        <v>162</v>
      </c>
      <c r="Q186" s="1">
        <v>594094660106</v>
      </c>
      <c r="R186" s="1" t="s">
        <v>4157</v>
      </c>
      <c r="S186" s="1">
        <v>9686548662</v>
      </c>
      <c r="T186" s="1" t="s">
        <v>4158</v>
      </c>
      <c r="U186" s="1" t="s">
        <v>4159</v>
      </c>
      <c r="V186" s="1">
        <v>9902137820</v>
      </c>
      <c r="W186" s="1" t="s">
        <v>4160</v>
      </c>
      <c r="X186" s="1" t="s">
        <v>4161</v>
      </c>
      <c r="Y186" s="1" t="s">
        <v>4162</v>
      </c>
      <c r="Z186" s="1" t="s">
        <v>168</v>
      </c>
      <c r="AA186" s="1" t="s">
        <v>4161</v>
      </c>
      <c r="AB186" s="1" t="s">
        <v>4162</v>
      </c>
      <c r="AC186" s="1" t="s">
        <v>168</v>
      </c>
      <c r="AD186" s="1" t="s">
        <v>98</v>
      </c>
      <c r="AE186" s="1" t="s">
        <v>98</v>
      </c>
      <c r="AF186" s="1" t="s">
        <v>4163</v>
      </c>
      <c r="AG186" s="1" t="s">
        <v>4164</v>
      </c>
      <c r="AH186" s="1" t="s">
        <v>742</v>
      </c>
      <c r="AI186" s="1" t="s">
        <v>137</v>
      </c>
      <c r="AJ186" s="1">
        <v>84.96</v>
      </c>
      <c r="AK186" s="1"/>
      <c r="AL186" s="1" t="s">
        <v>4165</v>
      </c>
      <c r="AM186" s="1" t="s">
        <v>4166</v>
      </c>
      <c r="AN186" s="1" t="s">
        <v>105</v>
      </c>
      <c r="AO186" s="1" t="s">
        <v>530</v>
      </c>
      <c r="AP186" s="1" t="s">
        <v>262</v>
      </c>
      <c r="AQ186" s="1">
        <v>61.5</v>
      </c>
      <c r="AR186" s="1"/>
      <c r="AS186" s="1"/>
      <c r="AT186" s="1"/>
      <c r="AU186" s="1"/>
      <c r="AV186" s="1"/>
      <c r="AW186" s="1"/>
      <c r="AX186" s="1"/>
      <c r="AY186" s="1" t="s">
        <v>4167</v>
      </c>
      <c r="AZ186" s="1" t="s">
        <v>4168</v>
      </c>
      <c r="BA186" s="1" t="s">
        <v>266</v>
      </c>
      <c r="BB186" s="1" t="s">
        <v>267</v>
      </c>
      <c r="BC186" s="1" t="s">
        <v>747</v>
      </c>
      <c r="BD186" s="1" t="s">
        <v>724</v>
      </c>
      <c r="BE186" s="1">
        <v>71.5</v>
      </c>
      <c r="BF186" s="1">
        <v>7.9</v>
      </c>
      <c r="BG186" s="1"/>
      <c r="BH186" s="1"/>
      <c r="BI186" s="1"/>
      <c r="BJ186" s="1"/>
      <c r="BK186" s="1"/>
      <c r="BL186" s="1"/>
      <c r="BM186" s="1"/>
      <c r="BN186" s="1"/>
      <c r="BO186" s="1" t="s">
        <v>4169</v>
      </c>
      <c r="BP186" s="1" t="s">
        <v>4170</v>
      </c>
      <c r="BQ186" s="1"/>
      <c r="BR186" s="1" t="s">
        <v>4171</v>
      </c>
      <c r="BS186" s="1"/>
      <c r="BT186" s="1"/>
      <c r="BU186" s="1" t="str">
        <f>HYPERLINK("https://nconnect.nicmar.ac.in/storage/profile/6a871fae1dbe9.png","Download")</f>
        <v>0</v>
      </c>
      <c r="BV186" s="1" t="s">
        <v>118</v>
      </c>
      <c r="BW186" s="3"/>
      <c r="BX186" s="3"/>
    </row>
    <row r="187" spans="1:76">
      <c r="A187" s="1" t="s">
        <v>76</v>
      </c>
      <c r="B187" s="1" t="s">
        <v>77</v>
      </c>
      <c r="C187" s="1" t="s">
        <v>4172</v>
      </c>
      <c r="D187" s="1" t="s">
        <v>4173</v>
      </c>
      <c r="E187" s="1"/>
      <c r="F187" s="1" t="s">
        <v>4174</v>
      </c>
      <c r="G187" s="1" t="s">
        <v>4175</v>
      </c>
      <c r="H187" s="1" t="s">
        <v>4176</v>
      </c>
      <c r="I187" s="1" t="s">
        <v>4177</v>
      </c>
      <c r="J187" s="1">
        <v>9654518324</v>
      </c>
      <c r="K187" s="1" t="s">
        <v>85</v>
      </c>
      <c r="L187" s="1" t="s">
        <v>4178</v>
      </c>
      <c r="M187" s="1" t="s">
        <v>87</v>
      </c>
      <c r="N187" s="1" t="s">
        <v>690</v>
      </c>
      <c r="O187" s="1" t="s">
        <v>3116</v>
      </c>
      <c r="P187" s="1" t="s">
        <v>162</v>
      </c>
      <c r="Q187" s="1">
        <v>6436926620351</v>
      </c>
      <c r="R187" s="1" t="s">
        <v>4179</v>
      </c>
      <c r="S187" s="1">
        <v>9717098806</v>
      </c>
      <c r="T187" s="1" t="s">
        <v>163</v>
      </c>
      <c r="U187" s="1" t="s">
        <v>2018</v>
      </c>
      <c r="V187" s="1">
        <v>9013248866</v>
      </c>
      <c r="W187" s="1" t="s">
        <v>131</v>
      </c>
      <c r="X187" s="1" t="s">
        <v>4180</v>
      </c>
      <c r="Y187" s="1" t="s">
        <v>2495</v>
      </c>
      <c r="Z187" s="1" t="s">
        <v>697</v>
      </c>
      <c r="AA187" s="1" t="s">
        <v>4181</v>
      </c>
      <c r="AB187" s="1" t="s">
        <v>205</v>
      </c>
      <c r="AC187" s="1" t="s">
        <v>97</v>
      </c>
      <c r="AD187" s="1" t="s">
        <v>98</v>
      </c>
      <c r="AE187" s="1" t="s">
        <v>98</v>
      </c>
      <c r="AF187" s="1" t="s">
        <v>4182</v>
      </c>
      <c r="AG187" s="1" t="s">
        <v>1623</v>
      </c>
      <c r="AH187" s="1" t="s">
        <v>1935</v>
      </c>
      <c r="AI187" s="1" t="s">
        <v>1936</v>
      </c>
      <c r="AJ187" s="1">
        <v>76</v>
      </c>
      <c r="AK187" s="1">
        <v>8</v>
      </c>
      <c r="AL187" s="1"/>
      <c r="AM187" s="1"/>
      <c r="AN187" s="1"/>
      <c r="AO187" s="1"/>
      <c r="AP187" s="1"/>
      <c r="AQ187" s="1"/>
      <c r="AR187" s="1"/>
      <c r="AS187" s="1" t="s">
        <v>367</v>
      </c>
      <c r="AT187" s="1" t="s">
        <v>4183</v>
      </c>
      <c r="AU187" s="1" t="s">
        <v>1116</v>
      </c>
      <c r="AV187" s="1" t="s">
        <v>859</v>
      </c>
      <c r="AW187" s="1">
        <v>70.02</v>
      </c>
      <c r="AX187" s="1"/>
      <c r="AY187" s="1" t="s">
        <v>4184</v>
      </c>
      <c r="AZ187" s="1" t="s">
        <v>4184</v>
      </c>
      <c r="BA187" s="1" t="s">
        <v>110</v>
      </c>
      <c r="BB187" s="1" t="s">
        <v>111</v>
      </c>
      <c r="BC187" s="1" t="s">
        <v>654</v>
      </c>
      <c r="BD187" s="1" t="s">
        <v>883</v>
      </c>
      <c r="BE187" s="1">
        <v>71.4</v>
      </c>
      <c r="BF187" s="1">
        <v>7.14</v>
      </c>
      <c r="BG187" s="1"/>
      <c r="BH187" s="1"/>
      <c r="BI187" s="1"/>
      <c r="BJ187" s="1"/>
      <c r="BK187" s="1"/>
      <c r="BL187" s="1"/>
      <c r="BM187" s="1"/>
      <c r="BN187" s="1"/>
      <c r="BO187" s="1" t="s">
        <v>4185</v>
      </c>
      <c r="BP187" s="1" t="s">
        <v>4186</v>
      </c>
      <c r="BQ187" s="1" t="s">
        <v>4187</v>
      </c>
      <c r="BR187" s="1" t="s">
        <v>4188</v>
      </c>
      <c r="BS187" s="1">
        <v>120</v>
      </c>
      <c r="BT187" s="1"/>
      <c r="BU187" s="1" t="str">
        <f>HYPERLINK("https://nconnect.nicmar.ac.in/storage/profile/6a872cd4c6794.png","Download")</f>
        <v>0</v>
      </c>
      <c r="BV187" s="1" t="s">
        <v>118</v>
      </c>
      <c r="BW187" s="3"/>
      <c r="BX187" s="3"/>
    </row>
    <row r="188" spans="1:76">
      <c r="A188" s="1" t="s">
        <v>76</v>
      </c>
      <c r="B188" s="1" t="s">
        <v>77</v>
      </c>
      <c r="C188" s="1" t="s">
        <v>4189</v>
      </c>
      <c r="D188" s="1" t="s">
        <v>4190</v>
      </c>
      <c r="E188" s="1" t="s">
        <v>4191</v>
      </c>
      <c r="F188" s="1" t="s">
        <v>4192</v>
      </c>
      <c r="G188" s="1" t="s">
        <v>4193</v>
      </c>
      <c r="H188" s="1" t="s">
        <v>4194</v>
      </c>
      <c r="I188" s="1" t="s">
        <v>4195</v>
      </c>
      <c r="J188" s="1">
        <v>9356412372</v>
      </c>
      <c r="K188" s="1" t="s">
        <v>85</v>
      </c>
      <c r="L188" s="1" t="s">
        <v>4196</v>
      </c>
      <c r="M188" s="1" t="s">
        <v>87</v>
      </c>
      <c r="N188" s="1" t="s">
        <v>4197</v>
      </c>
      <c r="O188" s="1" t="s">
        <v>4198</v>
      </c>
      <c r="P188" s="1" t="s">
        <v>90</v>
      </c>
      <c r="Q188" s="1">
        <v>839181853093</v>
      </c>
      <c r="R188" s="1" t="s">
        <v>4199</v>
      </c>
      <c r="S188" s="1">
        <v>9422335869</v>
      </c>
      <c r="T188" s="1" t="s">
        <v>4200</v>
      </c>
      <c r="U188" s="1" t="s">
        <v>4201</v>
      </c>
      <c r="V188" s="1">
        <v>9158724352</v>
      </c>
      <c r="W188" s="1" t="s">
        <v>3536</v>
      </c>
      <c r="X188" s="1" t="s">
        <v>4202</v>
      </c>
      <c r="Y188" s="1" t="s">
        <v>96</v>
      </c>
      <c r="Z188" s="1" t="s">
        <v>97</v>
      </c>
      <c r="AA188" s="1" t="s">
        <v>4202</v>
      </c>
      <c r="AB188" s="1" t="s">
        <v>96</v>
      </c>
      <c r="AC188" s="1" t="s">
        <v>97</v>
      </c>
      <c r="AD188" s="1" t="s">
        <v>98</v>
      </c>
      <c r="AE188" s="1" t="s">
        <v>98</v>
      </c>
      <c r="AF188" s="1" t="s">
        <v>4203</v>
      </c>
      <c r="AG188" s="1" t="s">
        <v>4204</v>
      </c>
      <c r="AH188" s="1" t="s">
        <v>850</v>
      </c>
      <c r="AI188" s="1" t="s">
        <v>4205</v>
      </c>
      <c r="AJ188" s="1">
        <v>72.8</v>
      </c>
      <c r="AK188" s="1"/>
      <c r="AL188" s="1" t="s">
        <v>4206</v>
      </c>
      <c r="AM188" s="1" t="s">
        <v>4207</v>
      </c>
      <c r="AN188" s="1" t="s">
        <v>105</v>
      </c>
      <c r="AO188" s="1" t="s">
        <v>3763</v>
      </c>
      <c r="AP188" s="1" t="s">
        <v>1385</v>
      </c>
      <c r="AQ188" s="1">
        <v>60</v>
      </c>
      <c r="AR188" s="1"/>
      <c r="AS188" s="1"/>
      <c r="AT188" s="1"/>
      <c r="AU188" s="1"/>
      <c r="AV188" s="1"/>
      <c r="AW188" s="1"/>
      <c r="AX188" s="1"/>
      <c r="AY188" s="1" t="s">
        <v>4208</v>
      </c>
      <c r="AZ188" s="1" t="s">
        <v>4209</v>
      </c>
      <c r="BA188" s="1" t="s">
        <v>110</v>
      </c>
      <c r="BB188" s="1" t="s">
        <v>111</v>
      </c>
      <c r="BC188" s="1" t="s">
        <v>479</v>
      </c>
      <c r="BD188" s="1" t="s">
        <v>655</v>
      </c>
      <c r="BE188" s="1">
        <v>62.4</v>
      </c>
      <c r="BF188" s="1">
        <v>6.74</v>
      </c>
      <c r="BG188" s="1"/>
      <c r="BH188" s="1"/>
      <c r="BI188" s="1"/>
      <c r="BJ188" s="1"/>
      <c r="BK188" s="1"/>
      <c r="BL188" s="1"/>
      <c r="BM188" s="1"/>
      <c r="BN188" s="1"/>
      <c r="BO188" s="1" t="s">
        <v>4210</v>
      </c>
      <c r="BP188" s="1" t="s">
        <v>4211</v>
      </c>
      <c r="BQ188" s="1" t="s">
        <v>1206</v>
      </c>
      <c r="BR188" s="1" t="s">
        <v>4212</v>
      </c>
      <c r="BS188" s="1">
        <v>13</v>
      </c>
      <c r="BT188" s="1" t="s">
        <v>4213</v>
      </c>
      <c r="BU188" s="1" t="str">
        <f>HYPERLINK("https://nconnect.nicmar.ac.in/storage/profile/6a872b6bb8299.png","Download")</f>
        <v>0</v>
      </c>
      <c r="BV188" s="1" t="s">
        <v>118</v>
      </c>
      <c r="BW188" s="3"/>
      <c r="BX188" s="3"/>
    </row>
    <row r="189" spans="1:76">
      <c r="A189" s="1" t="s">
        <v>76</v>
      </c>
      <c r="B189" s="1" t="s">
        <v>77</v>
      </c>
      <c r="C189" s="1" t="s">
        <v>4214</v>
      </c>
      <c r="D189" s="1" t="s">
        <v>4215</v>
      </c>
      <c r="E189" s="1" t="s">
        <v>4216</v>
      </c>
      <c r="F189" s="1" t="s">
        <v>4217</v>
      </c>
      <c r="G189" s="1" t="s">
        <v>4218</v>
      </c>
      <c r="H189" s="1" t="s">
        <v>4219</v>
      </c>
      <c r="I189" s="1" t="s">
        <v>4219</v>
      </c>
      <c r="J189" s="1">
        <v>7815946792</v>
      </c>
      <c r="K189" s="1" t="s">
        <v>196</v>
      </c>
      <c r="L189" s="1" t="s">
        <v>4220</v>
      </c>
      <c r="M189" s="1" t="s">
        <v>87</v>
      </c>
      <c r="N189" s="1" t="s">
        <v>2464</v>
      </c>
      <c r="O189" s="1" t="s">
        <v>4221</v>
      </c>
      <c r="P189" s="1" t="s">
        <v>162</v>
      </c>
      <c r="Q189" s="1">
        <v>988314683464</v>
      </c>
      <c r="R189" s="1" t="s">
        <v>4222</v>
      </c>
      <c r="S189" s="1">
        <v>9959403535</v>
      </c>
      <c r="T189" s="1" t="s">
        <v>4223</v>
      </c>
      <c r="U189" s="1" t="s">
        <v>4224</v>
      </c>
      <c r="V189" s="1">
        <v>9701550918</v>
      </c>
      <c r="W189" s="1" t="s">
        <v>1288</v>
      </c>
      <c r="X189" s="1" t="s">
        <v>4225</v>
      </c>
      <c r="Y189" s="1" t="s">
        <v>3303</v>
      </c>
      <c r="Z189" s="1" t="s">
        <v>1574</v>
      </c>
      <c r="AA189" s="1" t="s">
        <v>4225</v>
      </c>
      <c r="AB189" s="1" t="s">
        <v>3303</v>
      </c>
      <c r="AC189" s="1" t="s">
        <v>1574</v>
      </c>
      <c r="AD189" s="1" t="s">
        <v>98</v>
      </c>
      <c r="AE189" s="1" t="s">
        <v>98</v>
      </c>
      <c r="AF189" s="1" t="s">
        <v>4226</v>
      </c>
      <c r="AG189" s="1" t="s">
        <v>4227</v>
      </c>
      <c r="AH189" s="1" t="s">
        <v>479</v>
      </c>
      <c r="AI189" s="1" t="s">
        <v>859</v>
      </c>
      <c r="AJ189" s="1">
        <v>97</v>
      </c>
      <c r="AK189" s="1">
        <v>9.7</v>
      </c>
      <c r="AL189" s="1" t="s">
        <v>4228</v>
      </c>
      <c r="AM189" s="1" t="s">
        <v>4229</v>
      </c>
      <c r="AN189" s="1" t="s">
        <v>4230</v>
      </c>
      <c r="AO189" s="1" t="s">
        <v>654</v>
      </c>
      <c r="AP189" s="1" t="s">
        <v>341</v>
      </c>
      <c r="AQ189" s="1">
        <v>83.8</v>
      </c>
      <c r="AR189" s="1">
        <v>8.3</v>
      </c>
      <c r="AS189" s="1"/>
      <c r="AT189" s="1"/>
      <c r="AU189" s="1"/>
      <c r="AV189" s="1"/>
      <c r="AW189" s="1"/>
      <c r="AX189" s="1"/>
      <c r="AY189" s="1" t="s">
        <v>4231</v>
      </c>
      <c r="AZ189" s="1" t="s">
        <v>4232</v>
      </c>
      <c r="BA189" s="1" t="s">
        <v>266</v>
      </c>
      <c r="BB189" s="1" t="s">
        <v>267</v>
      </c>
      <c r="BC189" s="1" t="s">
        <v>179</v>
      </c>
      <c r="BD189" s="1" t="s">
        <v>374</v>
      </c>
      <c r="BE189" s="1">
        <v>71.11</v>
      </c>
      <c r="BF189" s="1">
        <v>7.1</v>
      </c>
      <c r="BG189" s="1"/>
      <c r="BH189" s="1"/>
      <c r="BI189" s="1"/>
      <c r="BJ189" s="1"/>
      <c r="BK189" s="1"/>
      <c r="BL189" s="1"/>
      <c r="BM189" s="1"/>
      <c r="BN189" s="1"/>
      <c r="BO189" s="1" t="s">
        <v>4233</v>
      </c>
      <c r="BP189" s="1"/>
      <c r="BQ189" s="1"/>
      <c r="BR189" s="1"/>
      <c r="BS189" s="1"/>
      <c r="BT189" s="1" t="s">
        <v>4234</v>
      </c>
      <c r="BU189" s="1" t="str">
        <f>HYPERLINK("https://nconnect.nicmar.ac.in/storage/profile/6a8700e2b90ab.png","Download")</f>
        <v>0</v>
      </c>
      <c r="BV189" s="1" t="s">
        <v>188</v>
      </c>
      <c r="BW189" s="3"/>
      <c r="BX189" s="3"/>
    </row>
    <row r="190" spans="1:76">
      <c r="A190" s="1" t="s">
        <v>76</v>
      </c>
      <c r="B190" s="1" t="s">
        <v>77</v>
      </c>
      <c r="C190" s="1" t="s">
        <v>4235</v>
      </c>
      <c r="D190" s="1" t="s">
        <v>4236</v>
      </c>
      <c r="E190" s="1"/>
      <c r="F190" s="1" t="s">
        <v>325</v>
      </c>
      <c r="G190" s="1" t="s">
        <v>4237</v>
      </c>
      <c r="H190" s="1" t="s">
        <v>4238</v>
      </c>
      <c r="I190" s="1" t="s">
        <v>4239</v>
      </c>
      <c r="J190" s="1">
        <v>9500376232</v>
      </c>
      <c r="K190" s="1" t="s">
        <v>196</v>
      </c>
      <c r="L190" s="1" t="s">
        <v>4240</v>
      </c>
      <c r="M190" s="1" t="s">
        <v>87</v>
      </c>
      <c r="N190" s="1" t="s">
        <v>4241</v>
      </c>
      <c r="O190" s="1" t="s">
        <v>4242</v>
      </c>
      <c r="P190" s="1" t="s">
        <v>90</v>
      </c>
      <c r="Q190" s="1">
        <v>602772459580</v>
      </c>
      <c r="R190" s="1" t="s">
        <v>4243</v>
      </c>
      <c r="S190" s="1">
        <v>9629848109</v>
      </c>
      <c r="T190" s="1" t="s">
        <v>1752</v>
      </c>
      <c r="U190" s="1" t="s">
        <v>4244</v>
      </c>
      <c r="V190" s="1">
        <v>8489369059</v>
      </c>
      <c r="W190" s="1" t="s">
        <v>2469</v>
      </c>
      <c r="X190" s="1" t="s">
        <v>4245</v>
      </c>
      <c r="Y190" s="1" t="s">
        <v>4246</v>
      </c>
      <c r="Z190" s="1" t="s">
        <v>338</v>
      </c>
      <c r="AA190" s="1" t="s">
        <v>4245</v>
      </c>
      <c r="AB190" s="1" t="s">
        <v>4246</v>
      </c>
      <c r="AC190" s="1" t="s">
        <v>338</v>
      </c>
      <c r="AD190" s="1" t="s">
        <v>98</v>
      </c>
      <c r="AE190" s="1" t="s">
        <v>98</v>
      </c>
      <c r="AF190" s="1" t="s">
        <v>4247</v>
      </c>
      <c r="AG190" s="1" t="s">
        <v>4248</v>
      </c>
      <c r="AH190" s="1" t="s">
        <v>141</v>
      </c>
      <c r="AI190" s="1" t="s">
        <v>262</v>
      </c>
      <c r="AJ190" s="1">
        <v>85</v>
      </c>
      <c r="AK190" s="1"/>
      <c r="AL190" s="1" t="s">
        <v>4249</v>
      </c>
      <c r="AM190" s="1" t="s">
        <v>4248</v>
      </c>
      <c r="AN190" s="1" t="s">
        <v>174</v>
      </c>
      <c r="AO190" s="1" t="s">
        <v>239</v>
      </c>
      <c r="AP190" s="1" t="s">
        <v>341</v>
      </c>
      <c r="AQ190" s="1">
        <v>85.63</v>
      </c>
      <c r="AR190" s="1"/>
      <c r="AS190" s="1"/>
      <c r="AT190" s="1"/>
      <c r="AU190" s="1"/>
      <c r="AV190" s="1"/>
      <c r="AW190" s="1"/>
      <c r="AX190" s="1"/>
      <c r="AY190" s="1" t="s">
        <v>2863</v>
      </c>
      <c r="AZ190" s="1" t="s">
        <v>4250</v>
      </c>
      <c r="BA190" s="1" t="s">
        <v>178</v>
      </c>
      <c r="BB190" s="1" t="s">
        <v>111</v>
      </c>
      <c r="BC190" s="1" t="s">
        <v>401</v>
      </c>
      <c r="BD190" s="1" t="s">
        <v>319</v>
      </c>
      <c r="BE190" s="1">
        <v>77.7</v>
      </c>
      <c r="BF190" s="1">
        <v>7.77</v>
      </c>
      <c r="BG190" s="1"/>
      <c r="BH190" s="1"/>
      <c r="BI190" s="1"/>
      <c r="BJ190" s="1"/>
      <c r="BK190" s="1"/>
      <c r="BL190" s="1"/>
      <c r="BM190" s="1"/>
      <c r="BN190" s="1"/>
      <c r="BO190" s="1" t="s">
        <v>4251</v>
      </c>
      <c r="BP190" s="1"/>
      <c r="BQ190" s="1"/>
      <c r="BR190" s="1" t="s">
        <v>4252</v>
      </c>
      <c r="BS190" s="1">
        <v>1</v>
      </c>
      <c r="BT190" s="1"/>
      <c r="BU190" s="1" t="str">
        <f>HYPERLINK("https://nconnect.nicmar.ac.in/storage/profile/6a88327f050ac.png","Download")</f>
        <v>0</v>
      </c>
      <c r="BV190" s="1" t="s">
        <v>118</v>
      </c>
      <c r="BW190" s="3"/>
      <c r="BX190" s="3"/>
    </row>
    <row r="191" spans="1:76">
      <c r="A191" s="1" t="s">
        <v>76</v>
      </c>
      <c r="B191" s="1" t="s">
        <v>77</v>
      </c>
      <c r="C191" s="1" t="s">
        <v>4253</v>
      </c>
      <c r="D191" s="1" t="s">
        <v>4254</v>
      </c>
      <c r="E191" s="1" t="s">
        <v>4255</v>
      </c>
      <c r="F191" s="1" t="s">
        <v>4256</v>
      </c>
      <c r="G191" s="1" t="s">
        <v>4257</v>
      </c>
      <c r="H191" s="1" t="s">
        <v>4258</v>
      </c>
      <c r="I191" s="1" t="s">
        <v>4259</v>
      </c>
      <c r="J191" s="1">
        <v>7021605792</v>
      </c>
      <c r="K191" s="1" t="s">
        <v>196</v>
      </c>
      <c r="L191" s="1" t="s">
        <v>4260</v>
      </c>
      <c r="M191" s="1" t="s">
        <v>87</v>
      </c>
      <c r="N191" s="1" t="s">
        <v>1885</v>
      </c>
      <c r="O191" s="1" t="s">
        <v>4261</v>
      </c>
      <c r="P191" s="1" t="s">
        <v>669</v>
      </c>
      <c r="Q191" s="1">
        <v>814894608574</v>
      </c>
      <c r="R191" s="1" t="s">
        <v>4262</v>
      </c>
      <c r="S191" s="1">
        <v>9969730167</v>
      </c>
      <c r="T191" s="1" t="s">
        <v>468</v>
      </c>
      <c r="U191" s="1" t="s">
        <v>4263</v>
      </c>
      <c r="V191" s="1">
        <v>9869819629</v>
      </c>
      <c r="W191" s="1" t="s">
        <v>3989</v>
      </c>
      <c r="X191" s="1" t="s">
        <v>4264</v>
      </c>
      <c r="Y191" s="1" t="s">
        <v>235</v>
      </c>
      <c r="Z191" s="1" t="s">
        <v>97</v>
      </c>
      <c r="AA191" s="1" t="s">
        <v>4264</v>
      </c>
      <c r="AB191" s="1" t="s">
        <v>235</v>
      </c>
      <c r="AC191" s="1" t="s">
        <v>97</v>
      </c>
      <c r="AD191" s="1" t="s">
        <v>98</v>
      </c>
      <c r="AE191" s="1" t="s">
        <v>98</v>
      </c>
      <c r="AF191" s="1" t="s">
        <v>4265</v>
      </c>
      <c r="AG191" s="1" t="s">
        <v>366</v>
      </c>
      <c r="AH191" s="1" t="s">
        <v>137</v>
      </c>
      <c r="AI191" s="1" t="s">
        <v>530</v>
      </c>
      <c r="AJ191" s="1">
        <v>88.0</v>
      </c>
      <c r="AK191" s="1"/>
      <c r="AL191" s="1" t="s">
        <v>4266</v>
      </c>
      <c r="AM191" s="1" t="s">
        <v>366</v>
      </c>
      <c r="AN191" s="1" t="s">
        <v>105</v>
      </c>
      <c r="AO191" s="1" t="s">
        <v>171</v>
      </c>
      <c r="AP191" s="1" t="s">
        <v>311</v>
      </c>
      <c r="AQ191" s="1">
        <v>70.62</v>
      </c>
      <c r="AR191" s="1"/>
      <c r="AS191" s="1"/>
      <c r="AT191" s="1"/>
      <c r="AU191" s="1"/>
      <c r="AV191" s="1"/>
      <c r="AW191" s="1"/>
      <c r="AX191" s="1"/>
      <c r="AY191" s="1" t="s">
        <v>4267</v>
      </c>
      <c r="AZ191" s="1" t="s">
        <v>4268</v>
      </c>
      <c r="BA191" s="1" t="s">
        <v>266</v>
      </c>
      <c r="BB191" s="1" t="s">
        <v>453</v>
      </c>
      <c r="BC191" s="1" t="s">
        <v>314</v>
      </c>
      <c r="BD191" s="1" t="s">
        <v>2544</v>
      </c>
      <c r="BE191" s="1">
        <v>71.21</v>
      </c>
      <c r="BF191" s="1">
        <v>8.48</v>
      </c>
      <c r="BG191" s="1"/>
      <c r="BH191" s="1"/>
      <c r="BI191" s="1"/>
      <c r="BJ191" s="1"/>
      <c r="BK191" s="1"/>
      <c r="BL191" s="1"/>
      <c r="BM191" s="1"/>
      <c r="BN191" s="1"/>
      <c r="BO191" s="1" t="s">
        <v>4269</v>
      </c>
      <c r="BP191" s="1" t="s">
        <v>4270</v>
      </c>
      <c r="BQ191" s="1" t="s">
        <v>4271</v>
      </c>
      <c r="BR191" s="1" t="s">
        <v>4272</v>
      </c>
      <c r="BS191" s="1">
        <v>19</v>
      </c>
      <c r="BT191" s="1" t="s">
        <v>4273</v>
      </c>
      <c r="BU191" s="1" t="str">
        <f>HYPERLINK("https://nconnect.nicmar.ac.in/storage/profile/6a86f98167f97.png","Download")</f>
        <v>0</v>
      </c>
      <c r="BV191" s="1" t="s">
        <v>118</v>
      </c>
      <c r="BW191" s="3"/>
      <c r="BX191" s="3"/>
    </row>
    <row r="192" spans="1:76">
      <c r="A192" s="1" t="s">
        <v>76</v>
      </c>
      <c r="B192" s="1" t="s">
        <v>77</v>
      </c>
      <c r="C192" s="1" t="s">
        <v>4274</v>
      </c>
      <c r="D192" s="1" t="s">
        <v>4275</v>
      </c>
      <c r="E192" s="1"/>
      <c r="F192" s="1" t="s">
        <v>4276</v>
      </c>
      <c r="G192" s="1" t="s">
        <v>4277</v>
      </c>
      <c r="H192" s="1" t="s">
        <v>4278</v>
      </c>
      <c r="I192" s="1" t="s">
        <v>4279</v>
      </c>
      <c r="J192" s="1">
        <v>8967553396</v>
      </c>
      <c r="K192" s="1" t="s">
        <v>85</v>
      </c>
      <c r="L192" s="1" t="s">
        <v>4280</v>
      </c>
      <c r="M192" s="1" t="s">
        <v>87</v>
      </c>
      <c r="N192" s="1" t="s">
        <v>4281</v>
      </c>
      <c r="O192" s="1" t="s">
        <v>4282</v>
      </c>
      <c r="P192" s="1" t="s">
        <v>90</v>
      </c>
      <c r="Q192" s="1">
        <v>984184494319</v>
      </c>
      <c r="R192" s="1" t="s">
        <v>4283</v>
      </c>
      <c r="S192" s="1">
        <v>9933383233</v>
      </c>
      <c r="T192" s="1" t="s">
        <v>944</v>
      </c>
      <c r="U192" s="1" t="s">
        <v>4284</v>
      </c>
      <c r="V192" s="1">
        <v>7063527794</v>
      </c>
      <c r="W192" s="1" t="s">
        <v>3536</v>
      </c>
      <c r="X192" s="1" t="s">
        <v>4285</v>
      </c>
      <c r="Y192" s="1" t="s">
        <v>4286</v>
      </c>
      <c r="Z192" s="1" t="s">
        <v>1338</v>
      </c>
      <c r="AA192" s="1" t="s">
        <v>4285</v>
      </c>
      <c r="AB192" s="1" t="s">
        <v>4286</v>
      </c>
      <c r="AC192" s="1" t="s">
        <v>1338</v>
      </c>
      <c r="AD192" s="1" t="s">
        <v>98</v>
      </c>
      <c r="AE192" s="1" t="s">
        <v>98</v>
      </c>
      <c r="AF192" s="1" t="s">
        <v>4287</v>
      </c>
      <c r="AG192" s="1" t="s">
        <v>4288</v>
      </c>
      <c r="AH192" s="1" t="s">
        <v>4289</v>
      </c>
      <c r="AI192" s="1" t="s">
        <v>1936</v>
      </c>
      <c r="AJ192" s="1">
        <v>75.28</v>
      </c>
      <c r="AK192" s="1"/>
      <c r="AL192" s="1" t="s">
        <v>4287</v>
      </c>
      <c r="AM192" s="1" t="s">
        <v>4290</v>
      </c>
      <c r="AN192" s="1" t="s">
        <v>174</v>
      </c>
      <c r="AO192" s="1" t="s">
        <v>476</v>
      </c>
      <c r="AP192" s="1" t="s">
        <v>854</v>
      </c>
      <c r="AQ192" s="1">
        <v>71.4</v>
      </c>
      <c r="AR192" s="1"/>
      <c r="AS192" s="1" t="s">
        <v>700</v>
      </c>
      <c r="AT192" s="1" t="s">
        <v>4291</v>
      </c>
      <c r="AU192" s="1" t="s">
        <v>3015</v>
      </c>
      <c r="AV192" s="1" t="s">
        <v>747</v>
      </c>
      <c r="AW192" s="1">
        <v>68.2</v>
      </c>
      <c r="AX192" s="1"/>
      <c r="AY192" s="1" t="s">
        <v>4292</v>
      </c>
      <c r="AZ192" s="1" t="s">
        <v>4293</v>
      </c>
      <c r="BA192" s="1" t="s">
        <v>110</v>
      </c>
      <c r="BB192" s="1" t="s">
        <v>111</v>
      </c>
      <c r="BC192" s="1" t="s">
        <v>747</v>
      </c>
      <c r="BD192" s="1" t="s">
        <v>373</v>
      </c>
      <c r="BE192" s="1">
        <v>76</v>
      </c>
      <c r="BF192" s="1">
        <v>8.35</v>
      </c>
      <c r="BG192" s="1"/>
      <c r="BH192" s="1"/>
      <c r="BI192" s="1"/>
      <c r="BJ192" s="1"/>
      <c r="BK192" s="1"/>
      <c r="BL192" s="1"/>
      <c r="BM192" s="1"/>
      <c r="BN192" s="1"/>
      <c r="BO192" s="1" t="s">
        <v>4294</v>
      </c>
      <c r="BP192" s="1" t="s">
        <v>4295</v>
      </c>
      <c r="BQ192" s="1" t="s">
        <v>1206</v>
      </c>
      <c r="BR192" s="1" t="s">
        <v>4296</v>
      </c>
      <c r="BS192" s="1">
        <v>8</v>
      </c>
      <c r="BT192" s="1" t="s">
        <v>4297</v>
      </c>
      <c r="BU192" s="1" t="str">
        <f>HYPERLINK("https://nconnect.nicmar.ac.in/storage/profile/6abe2320eda3e.png","Download")</f>
        <v>0</v>
      </c>
      <c r="BV192" s="1" t="s">
        <v>118</v>
      </c>
      <c r="BW192" s="3"/>
      <c r="BX192" s="3"/>
    </row>
    <row r="193" spans="1:76">
      <c r="A193" s="1" t="s">
        <v>76</v>
      </c>
      <c r="B193" s="1" t="s">
        <v>77</v>
      </c>
      <c r="C193" s="1" t="s">
        <v>4298</v>
      </c>
      <c r="D193" s="1" t="s">
        <v>4299</v>
      </c>
      <c r="E193" s="1" t="s">
        <v>4300</v>
      </c>
      <c r="F193" s="1" t="s">
        <v>4301</v>
      </c>
      <c r="G193" s="1" t="s">
        <v>4302</v>
      </c>
      <c r="H193" s="1" t="s">
        <v>4303</v>
      </c>
      <c r="I193" s="1" t="s">
        <v>4304</v>
      </c>
      <c r="J193" s="1">
        <v>9860247635</v>
      </c>
      <c r="K193" s="1" t="s">
        <v>85</v>
      </c>
      <c r="L193" s="1" t="s">
        <v>4305</v>
      </c>
      <c r="M193" s="1" t="s">
        <v>87</v>
      </c>
      <c r="N193" s="1" t="s">
        <v>4306</v>
      </c>
      <c r="O193" s="1" t="s">
        <v>4307</v>
      </c>
      <c r="P193" s="1" t="s">
        <v>2980</v>
      </c>
      <c r="Q193" s="1">
        <v>754734798582</v>
      </c>
      <c r="R193" s="1" t="s">
        <v>4308</v>
      </c>
      <c r="S193" s="1">
        <v>9172888459</v>
      </c>
      <c r="T193" s="1" t="s">
        <v>1522</v>
      </c>
      <c r="U193" s="1" t="s">
        <v>4309</v>
      </c>
      <c r="V193" s="1">
        <v>7745007253</v>
      </c>
      <c r="W193" s="1" t="s">
        <v>470</v>
      </c>
      <c r="X193" s="1" t="s">
        <v>4310</v>
      </c>
      <c r="Y193" s="1" t="s">
        <v>205</v>
      </c>
      <c r="Z193" s="1" t="s">
        <v>97</v>
      </c>
      <c r="AA193" s="1" t="s">
        <v>4311</v>
      </c>
      <c r="AB193" s="1" t="s">
        <v>205</v>
      </c>
      <c r="AC193" s="1" t="s">
        <v>97</v>
      </c>
      <c r="AD193" s="1" t="s">
        <v>98</v>
      </c>
      <c r="AE193" s="1" t="s">
        <v>98</v>
      </c>
      <c r="AF193" s="1" t="s">
        <v>4312</v>
      </c>
      <c r="AG193" s="1" t="s">
        <v>4313</v>
      </c>
      <c r="AH193" s="1" t="s">
        <v>4314</v>
      </c>
      <c r="AI193" s="1" t="s">
        <v>142</v>
      </c>
      <c r="AJ193" s="1">
        <v>61.2</v>
      </c>
      <c r="AK193" s="1">
        <v>6.4</v>
      </c>
      <c r="AL193" s="1"/>
      <c r="AM193" s="1"/>
      <c r="AN193" s="1"/>
      <c r="AO193" s="1"/>
      <c r="AP193" s="1"/>
      <c r="AQ193" s="1"/>
      <c r="AR193" s="1"/>
      <c r="AS193" s="1" t="s">
        <v>4315</v>
      </c>
      <c r="AT193" s="1" t="s">
        <v>4316</v>
      </c>
      <c r="AU193" s="1" t="s">
        <v>145</v>
      </c>
      <c r="AV193" s="1" t="s">
        <v>214</v>
      </c>
      <c r="AW193" s="1">
        <v>83.74</v>
      </c>
      <c r="AX193" s="1"/>
      <c r="AY193" s="1" t="s">
        <v>4317</v>
      </c>
      <c r="AZ193" s="1" t="s">
        <v>4318</v>
      </c>
      <c r="BA193" s="1" t="s">
        <v>110</v>
      </c>
      <c r="BB193" s="1" t="s">
        <v>111</v>
      </c>
      <c r="BC193" s="1" t="s">
        <v>370</v>
      </c>
      <c r="BD193" s="1" t="s">
        <v>813</v>
      </c>
      <c r="BE193" s="1">
        <v>78.0</v>
      </c>
      <c r="BF193" s="1">
        <v>8.16</v>
      </c>
      <c r="BG193" s="1"/>
      <c r="BH193" s="1"/>
      <c r="BI193" s="1"/>
      <c r="BJ193" s="1"/>
      <c r="BK193" s="1"/>
      <c r="BL193" s="1"/>
      <c r="BM193" s="1"/>
      <c r="BN193" s="1"/>
      <c r="BO193" s="1" t="s">
        <v>4319</v>
      </c>
      <c r="BP193" s="1"/>
      <c r="BQ193" s="1"/>
      <c r="BR193" s="1"/>
      <c r="BS193" s="1"/>
      <c r="BT193" s="1"/>
      <c r="BU193" s="1" t="str">
        <f>HYPERLINK("https://nconnect.nicmar.ac.in/storage/profile/6a870ace0e57c.png","Download")</f>
        <v>0</v>
      </c>
      <c r="BV193" s="1" t="s">
        <v>118</v>
      </c>
      <c r="BW193" s="3"/>
      <c r="BX193" s="3"/>
    </row>
    <row r="194" spans="1:76">
      <c r="A194" s="1" t="s">
        <v>76</v>
      </c>
      <c r="B194" s="1" t="s">
        <v>77</v>
      </c>
      <c r="C194" s="1" t="s">
        <v>4320</v>
      </c>
      <c r="D194" s="1" t="s">
        <v>1990</v>
      </c>
      <c r="E194" s="1" t="s">
        <v>4321</v>
      </c>
      <c r="F194" s="1" t="s">
        <v>4322</v>
      </c>
      <c r="G194" s="1" t="s">
        <v>4323</v>
      </c>
      <c r="H194" s="1" t="s">
        <v>4324</v>
      </c>
      <c r="I194" s="1" t="s">
        <v>4325</v>
      </c>
      <c r="J194" s="1">
        <v>9423566896</v>
      </c>
      <c r="K194" s="1" t="s">
        <v>85</v>
      </c>
      <c r="L194" s="1" t="s">
        <v>4326</v>
      </c>
      <c r="M194" s="1" t="s">
        <v>87</v>
      </c>
      <c r="N194" s="1" t="s">
        <v>4327</v>
      </c>
      <c r="O194" s="1" t="s">
        <v>4328</v>
      </c>
      <c r="P194" s="1" t="s">
        <v>162</v>
      </c>
      <c r="Q194" s="1">
        <v>459083214732</v>
      </c>
      <c r="R194" s="1" t="s">
        <v>4321</v>
      </c>
      <c r="S194" s="1">
        <v>9423963010</v>
      </c>
      <c r="T194" s="1" t="s">
        <v>163</v>
      </c>
      <c r="U194" s="1" t="s">
        <v>4329</v>
      </c>
      <c r="V194" s="1">
        <v>9423963011</v>
      </c>
      <c r="W194" s="1" t="s">
        <v>131</v>
      </c>
      <c r="X194" s="1" t="s">
        <v>4330</v>
      </c>
      <c r="Y194" s="1" t="s">
        <v>826</v>
      </c>
      <c r="Z194" s="1" t="s">
        <v>97</v>
      </c>
      <c r="AA194" s="1" t="s">
        <v>4330</v>
      </c>
      <c r="AB194" s="1" t="s">
        <v>826</v>
      </c>
      <c r="AC194" s="1" t="s">
        <v>97</v>
      </c>
      <c r="AD194" s="1" t="s">
        <v>98</v>
      </c>
      <c r="AE194" s="1" t="s">
        <v>98</v>
      </c>
      <c r="AF194" s="1" t="s">
        <v>4331</v>
      </c>
      <c r="AG194" s="1" t="s">
        <v>3516</v>
      </c>
      <c r="AH194" s="1" t="s">
        <v>138</v>
      </c>
      <c r="AI194" s="1" t="s">
        <v>262</v>
      </c>
      <c r="AJ194" s="1">
        <v>79.4</v>
      </c>
      <c r="AK194" s="1"/>
      <c r="AL194" s="1" t="s">
        <v>4332</v>
      </c>
      <c r="AM194" s="1" t="s">
        <v>1426</v>
      </c>
      <c r="AN194" s="1" t="s">
        <v>105</v>
      </c>
      <c r="AO194" s="1" t="s">
        <v>314</v>
      </c>
      <c r="AP194" s="1" t="s">
        <v>341</v>
      </c>
      <c r="AQ194" s="1">
        <v>76.67</v>
      </c>
      <c r="AR194" s="1"/>
      <c r="AS194" s="1"/>
      <c r="AT194" s="1"/>
      <c r="AU194" s="1"/>
      <c r="AV194" s="1"/>
      <c r="AW194" s="1"/>
      <c r="AX194" s="1"/>
      <c r="AY194" s="1" t="s">
        <v>831</v>
      </c>
      <c r="AZ194" s="1" t="s">
        <v>4333</v>
      </c>
      <c r="BA194" s="1" t="s">
        <v>178</v>
      </c>
      <c r="BB194" s="1" t="s">
        <v>111</v>
      </c>
      <c r="BC194" s="1" t="s">
        <v>179</v>
      </c>
      <c r="BD194" s="1" t="s">
        <v>344</v>
      </c>
      <c r="BE194" s="1">
        <v>66.1</v>
      </c>
      <c r="BF194" s="1">
        <v>7.36</v>
      </c>
      <c r="BG194" s="1"/>
      <c r="BH194" s="1"/>
      <c r="BI194" s="1"/>
      <c r="BJ194" s="1"/>
      <c r="BK194" s="1"/>
      <c r="BL194" s="1"/>
      <c r="BM194" s="1"/>
      <c r="BN194" s="1"/>
      <c r="BO194" s="1" t="s">
        <v>4334</v>
      </c>
      <c r="BP194" s="1" t="s">
        <v>4335</v>
      </c>
      <c r="BQ194" s="1" t="s">
        <v>1252</v>
      </c>
      <c r="BR194" s="1" t="s">
        <v>4336</v>
      </c>
      <c r="BS194" s="1">
        <v>17</v>
      </c>
      <c r="BT194" s="1" t="s">
        <v>4337</v>
      </c>
      <c r="BU194" s="1" t="str">
        <f>HYPERLINK("https://nconnect.nicmar.ac.in/storage/profile/6a87093be0c05.png","Download")</f>
        <v>0</v>
      </c>
      <c r="BV194" s="1" t="s">
        <v>118</v>
      </c>
      <c r="BW194" s="3"/>
      <c r="BX194" s="3"/>
    </row>
    <row r="195" spans="1:76">
      <c r="A195" s="1" t="s">
        <v>76</v>
      </c>
      <c r="B195" s="1" t="s">
        <v>77</v>
      </c>
      <c r="C195" s="1" t="s">
        <v>4338</v>
      </c>
      <c r="D195" s="1" t="s">
        <v>4339</v>
      </c>
      <c r="E195" s="1" t="s">
        <v>4340</v>
      </c>
      <c r="F195" s="1" t="s">
        <v>4341</v>
      </c>
      <c r="G195" s="1" t="s">
        <v>4342</v>
      </c>
      <c r="H195" s="1" t="s">
        <v>4343</v>
      </c>
      <c r="I195" s="1" t="s">
        <v>4344</v>
      </c>
      <c r="J195" s="1">
        <v>9960334121</v>
      </c>
      <c r="K195" s="1" t="s">
        <v>85</v>
      </c>
      <c r="L195" s="1" t="s">
        <v>4345</v>
      </c>
      <c r="M195" s="1" t="s">
        <v>87</v>
      </c>
      <c r="N195" s="1" t="s">
        <v>412</v>
      </c>
      <c r="O195" s="1" t="s">
        <v>4346</v>
      </c>
      <c r="P195" s="1" t="s">
        <v>669</v>
      </c>
      <c r="Q195" s="1">
        <v>853524862641</v>
      </c>
      <c r="R195" s="1" t="s">
        <v>4347</v>
      </c>
      <c r="S195" s="1">
        <v>8983487717</v>
      </c>
      <c r="T195" s="1" t="s">
        <v>1522</v>
      </c>
      <c r="U195" s="1" t="s">
        <v>4348</v>
      </c>
      <c r="V195" s="1">
        <v>9922394121</v>
      </c>
      <c r="W195" s="1" t="s">
        <v>283</v>
      </c>
      <c r="X195" s="1" t="s">
        <v>4349</v>
      </c>
      <c r="Y195" s="1" t="s">
        <v>418</v>
      </c>
      <c r="Z195" s="1" t="s">
        <v>97</v>
      </c>
      <c r="AA195" s="1" t="s">
        <v>4349</v>
      </c>
      <c r="AB195" s="1" t="s">
        <v>418</v>
      </c>
      <c r="AC195" s="1" t="s">
        <v>97</v>
      </c>
      <c r="AD195" s="1" t="s">
        <v>98</v>
      </c>
      <c r="AE195" s="1" t="s">
        <v>98</v>
      </c>
      <c r="AF195" s="1" t="s">
        <v>4350</v>
      </c>
      <c r="AG195" s="1" t="s">
        <v>4351</v>
      </c>
      <c r="AH195" s="1" t="s">
        <v>421</v>
      </c>
      <c r="AI195" s="1" t="s">
        <v>530</v>
      </c>
      <c r="AJ195" s="1">
        <v>71.4</v>
      </c>
      <c r="AK195" s="1"/>
      <c r="AL195" s="1"/>
      <c r="AM195" s="1"/>
      <c r="AN195" s="1"/>
      <c r="AO195" s="1"/>
      <c r="AP195" s="1"/>
      <c r="AQ195" s="1"/>
      <c r="AR195" s="1"/>
      <c r="AS195" s="1" t="s">
        <v>367</v>
      </c>
      <c r="AT195" s="1" t="s">
        <v>4352</v>
      </c>
      <c r="AU195" s="1" t="s">
        <v>141</v>
      </c>
      <c r="AV195" s="1" t="s">
        <v>292</v>
      </c>
      <c r="AW195" s="1">
        <v>81.42</v>
      </c>
      <c r="AX195" s="1"/>
      <c r="AY195" s="1" t="s">
        <v>652</v>
      </c>
      <c r="AZ195" s="1" t="s">
        <v>4353</v>
      </c>
      <c r="BA195" s="1" t="s">
        <v>178</v>
      </c>
      <c r="BB195" s="1" t="s">
        <v>111</v>
      </c>
      <c r="BC195" s="1" t="s">
        <v>292</v>
      </c>
      <c r="BD195" s="1" t="s">
        <v>724</v>
      </c>
      <c r="BE195" s="1">
        <v>62.85</v>
      </c>
      <c r="BF195" s="1">
        <v>6.88</v>
      </c>
      <c r="BG195" s="1"/>
      <c r="BH195" s="1"/>
      <c r="BI195" s="1"/>
      <c r="BJ195" s="1"/>
      <c r="BK195" s="1"/>
      <c r="BL195" s="1"/>
      <c r="BM195" s="1"/>
      <c r="BN195" s="1"/>
      <c r="BO195" s="1" t="s">
        <v>4354</v>
      </c>
      <c r="BP195" s="1" t="s">
        <v>4355</v>
      </c>
      <c r="BQ195" s="1" t="s">
        <v>862</v>
      </c>
      <c r="BR195" s="1"/>
      <c r="BS195" s="1"/>
      <c r="BT195" s="1"/>
      <c r="BU195" s="1" t="str">
        <f>HYPERLINK("https://nconnect.nicmar.ac.in/storage/profile/6a85e77934f43.png","Download")</f>
        <v>0</v>
      </c>
      <c r="BV195" s="1" t="s">
        <v>118</v>
      </c>
      <c r="BW195" s="3"/>
      <c r="BX195" s="3"/>
    </row>
    <row r="196" spans="1:76">
      <c r="A196" s="1" t="s">
        <v>76</v>
      </c>
      <c r="B196" s="1" t="s">
        <v>77</v>
      </c>
      <c r="C196" s="1" t="s">
        <v>4356</v>
      </c>
      <c r="D196" s="1" t="s">
        <v>4357</v>
      </c>
      <c r="E196" s="1"/>
      <c r="F196" s="1" t="s">
        <v>4358</v>
      </c>
      <c r="G196" s="1" t="s">
        <v>4359</v>
      </c>
      <c r="H196" s="1" t="s">
        <v>4360</v>
      </c>
      <c r="I196" s="1" t="s">
        <v>4361</v>
      </c>
      <c r="J196" s="1">
        <v>9526848603</v>
      </c>
      <c r="K196" s="1" t="s">
        <v>85</v>
      </c>
      <c r="L196" s="1" t="s">
        <v>4362</v>
      </c>
      <c r="M196" s="1" t="s">
        <v>87</v>
      </c>
      <c r="N196" s="1" t="s">
        <v>4363</v>
      </c>
      <c r="O196" s="1" t="s">
        <v>4364</v>
      </c>
      <c r="P196" s="1" t="s">
        <v>669</v>
      </c>
      <c r="Q196" s="1">
        <v>477260505872</v>
      </c>
      <c r="R196" s="1" t="s">
        <v>4365</v>
      </c>
      <c r="S196" s="1">
        <v>9387260849</v>
      </c>
      <c r="T196" s="1" t="s">
        <v>619</v>
      </c>
      <c r="U196" s="1" t="s">
        <v>4366</v>
      </c>
      <c r="V196" s="1">
        <v>9744422971</v>
      </c>
      <c r="W196" s="1" t="s">
        <v>4367</v>
      </c>
      <c r="X196" s="1" t="s">
        <v>4368</v>
      </c>
      <c r="Y196" s="1" t="s">
        <v>675</v>
      </c>
      <c r="Z196" s="1" t="s">
        <v>392</v>
      </c>
      <c r="AA196" s="1" t="s">
        <v>4368</v>
      </c>
      <c r="AB196" s="1" t="s">
        <v>675</v>
      </c>
      <c r="AC196" s="1" t="s">
        <v>392</v>
      </c>
      <c r="AD196" s="1" t="s">
        <v>98</v>
      </c>
      <c r="AE196" s="1" t="s">
        <v>98</v>
      </c>
      <c r="AF196" s="1" t="s">
        <v>4369</v>
      </c>
      <c r="AG196" s="1" t="s">
        <v>4370</v>
      </c>
      <c r="AH196" s="1" t="s">
        <v>102</v>
      </c>
      <c r="AI196" s="1" t="s">
        <v>289</v>
      </c>
      <c r="AJ196" s="1">
        <v>90.6</v>
      </c>
      <c r="AK196" s="1"/>
      <c r="AL196" s="1" t="s">
        <v>4369</v>
      </c>
      <c r="AM196" s="1" t="s">
        <v>4371</v>
      </c>
      <c r="AN196" s="1" t="s">
        <v>678</v>
      </c>
      <c r="AO196" s="1" t="s">
        <v>341</v>
      </c>
      <c r="AP196" s="1" t="s">
        <v>883</v>
      </c>
      <c r="AQ196" s="1">
        <v>78.4</v>
      </c>
      <c r="AR196" s="1"/>
      <c r="AS196" s="1"/>
      <c r="AT196" s="1"/>
      <c r="AU196" s="1"/>
      <c r="AV196" s="1"/>
      <c r="AW196" s="1"/>
      <c r="AX196" s="1"/>
      <c r="AY196" s="1" t="s">
        <v>4372</v>
      </c>
      <c r="AZ196" s="1" t="s">
        <v>4373</v>
      </c>
      <c r="BA196" s="1" t="s">
        <v>110</v>
      </c>
      <c r="BB196" s="1" t="s">
        <v>111</v>
      </c>
      <c r="BC196" s="1" t="s">
        <v>318</v>
      </c>
      <c r="BD196" s="1" t="s">
        <v>813</v>
      </c>
      <c r="BE196" s="1">
        <v>81.9</v>
      </c>
      <c r="BF196" s="1">
        <v>8.19</v>
      </c>
      <c r="BG196" s="1"/>
      <c r="BH196" s="1"/>
      <c r="BI196" s="1"/>
      <c r="BJ196" s="1"/>
      <c r="BK196" s="1"/>
      <c r="BL196" s="1"/>
      <c r="BM196" s="1"/>
      <c r="BN196" s="1"/>
      <c r="BO196" s="1" t="s">
        <v>4374</v>
      </c>
      <c r="BP196" s="1"/>
      <c r="BQ196" s="1"/>
      <c r="BR196" s="1" t="s">
        <v>4375</v>
      </c>
      <c r="BS196" s="1">
        <v>21</v>
      </c>
      <c r="BT196" s="1" t="s">
        <v>4376</v>
      </c>
      <c r="BU196" s="1" t="str">
        <f>HYPERLINK("https://nconnect.nicmar.ac.in/storage/profile/6a86a0a2b935c.png","Download")</f>
        <v>0</v>
      </c>
      <c r="BV196" s="1" t="s">
        <v>118</v>
      </c>
      <c r="BW196" s="3"/>
      <c r="BX196" s="3"/>
    </row>
    <row r="197" spans="1:76">
      <c r="A197" s="1" t="s">
        <v>76</v>
      </c>
      <c r="B197" s="1" t="s">
        <v>77</v>
      </c>
      <c r="C197" s="1" t="s">
        <v>4377</v>
      </c>
      <c r="D197" s="1" t="s">
        <v>4378</v>
      </c>
      <c r="E197" s="1"/>
      <c r="F197" s="1" t="s">
        <v>4379</v>
      </c>
      <c r="G197" s="1" t="s">
        <v>4380</v>
      </c>
      <c r="H197" s="1" t="s">
        <v>4381</v>
      </c>
      <c r="I197" s="1" t="s">
        <v>4382</v>
      </c>
      <c r="J197" s="1">
        <v>7895602782</v>
      </c>
      <c r="K197" s="1" t="s">
        <v>85</v>
      </c>
      <c r="L197" s="1" t="s">
        <v>4383</v>
      </c>
      <c r="M197" s="1" t="s">
        <v>87</v>
      </c>
      <c r="N197" s="1" t="s">
        <v>1308</v>
      </c>
      <c r="O197" s="1" t="s">
        <v>4384</v>
      </c>
      <c r="P197" s="1" t="s">
        <v>162</v>
      </c>
      <c r="Q197" s="1">
        <v>577453030975</v>
      </c>
      <c r="R197" s="1" t="s">
        <v>4385</v>
      </c>
      <c r="S197" s="1">
        <v>9368256440</v>
      </c>
      <c r="T197" s="1" t="s">
        <v>4386</v>
      </c>
      <c r="U197" s="1" t="s">
        <v>4387</v>
      </c>
      <c r="V197" s="1">
        <v>8979080932</v>
      </c>
      <c r="W197" s="1" t="s">
        <v>4388</v>
      </c>
      <c r="X197" s="1" t="s">
        <v>4389</v>
      </c>
      <c r="Y197" s="1" t="s">
        <v>4390</v>
      </c>
      <c r="Z197" s="1" t="s">
        <v>697</v>
      </c>
      <c r="AA197" s="1" t="s">
        <v>4389</v>
      </c>
      <c r="AB197" s="1" t="s">
        <v>4390</v>
      </c>
      <c r="AC197" s="1" t="s">
        <v>697</v>
      </c>
      <c r="AD197" s="1" t="s">
        <v>98</v>
      </c>
      <c r="AE197" s="1" t="s">
        <v>98</v>
      </c>
      <c r="AF197" s="1" t="s">
        <v>4391</v>
      </c>
      <c r="AG197" s="1" t="s">
        <v>4392</v>
      </c>
      <c r="AH197" s="1" t="s">
        <v>101</v>
      </c>
      <c r="AI197" s="1" t="s">
        <v>102</v>
      </c>
      <c r="AJ197" s="1">
        <v>96</v>
      </c>
      <c r="AK197" s="1"/>
      <c r="AL197" s="1" t="s">
        <v>4393</v>
      </c>
      <c r="AM197" s="1" t="s">
        <v>4392</v>
      </c>
      <c r="AN197" s="1" t="s">
        <v>105</v>
      </c>
      <c r="AO197" s="1" t="s">
        <v>289</v>
      </c>
      <c r="AP197" s="1" t="s">
        <v>175</v>
      </c>
      <c r="AQ197" s="1">
        <v>95</v>
      </c>
      <c r="AR197" s="1"/>
      <c r="AS197" s="1"/>
      <c r="AT197" s="1"/>
      <c r="AU197" s="1"/>
      <c r="AV197" s="1"/>
      <c r="AW197" s="1"/>
      <c r="AX197" s="1"/>
      <c r="AY197" s="1" t="s">
        <v>2372</v>
      </c>
      <c r="AZ197" s="1" t="s">
        <v>4394</v>
      </c>
      <c r="BA197" s="1" t="s">
        <v>110</v>
      </c>
      <c r="BB197" s="1" t="s">
        <v>4395</v>
      </c>
      <c r="BC197" s="1" t="s">
        <v>175</v>
      </c>
      <c r="BD197" s="1" t="s">
        <v>2544</v>
      </c>
      <c r="BE197" s="1">
        <v>79.8</v>
      </c>
      <c r="BF197" s="1">
        <v>7.98</v>
      </c>
      <c r="BG197" s="1"/>
      <c r="BH197" s="1"/>
      <c r="BI197" s="1"/>
      <c r="BJ197" s="1"/>
      <c r="BK197" s="1"/>
      <c r="BL197" s="1"/>
      <c r="BM197" s="1"/>
      <c r="BN197" s="1"/>
      <c r="BO197" s="1" t="s">
        <v>4396</v>
      </c>
      <c r="BP197" s="1"/>
      <c r="BQ197" s="1"/>
      <c r="BR197" s="1" t="s">
        <v>4397</v>
      </c>
      <c r="BS197" s="1">
        <v>8</v>
      </c>
      <c r="BT197" s="1"/>
      <c r="BU197" s="1" t="str">
        <f>HYPERLINK("https://nconnect.nicmar.ac.in/storage/profile/6a86030697e42.png","Download")</f>
        <v>0</v>
      </c>
      <c r="BV197" s="1" t="s">
        <v>118</v>
      </c>
      <c r="BW197" s="3"/>
      <c r="BX197" s="3"/>
    </row>
    <row r="198" spans="1:76">
      <c r="A198" s="1" t="s">
        <v>76</v>
      </c>
      <c r="B198" s="1" t="s">
        <v>77</v>
      </c>
      <c r="C198" s="1" t="s">
        <v>4398</v>
      </c>
      <c r="D198" s="1" t="s">
        <v>4399</v>
      </c>
      <c r="E198" s="1"/>
      <c r="F198" s="1" t="s">
        <v>4400</v>
      </c>
      <c r="G198" s="1" t="s">
        <v>4401</v>
      </c>
      <c r="H198" s="1" t="s">
        <v>4402</v>
      </c>
      <c r="I198" s="1" t="s">
        <v>4403</v>
      </c>
      <c r="J198" s="1">
        <v>9917771056</v>
      </c>
      <c r="K198" s="1" t="s">
        <v>85</v>
      </c>
      <c r="L198" s="1" t="s">
        <v>4404</v>
      </c>
      <c r="M198" s="1" t="s">
        <v>87</v>
      </c>
      <c r="N198" s="1" t="s">
        <v>1308</v>
      </c>
      <c r="O198" s="1" t="s">
        <v>4405</v>
      </c>
      <c r="P198" s="1" t="s">
        <v>90</v>
      </c>
      <c r="Q198" s="1">
        <v>987662791501</v>
      </c>
      <c r="R198" s="1" t="s">
        <v>4406</v>
      </c>
      <c r="S198" s="1">
        <v>7500028747</v>
      </c>
      <c r="T198" s="1" t="s">
        <v>2898</v>
      </c>
      <c r="U198" s="1" t="s">
        <v>4407</v>
      </c>
      <c r="V198" s="1">
        <v>9719065310</v>
      </c>
      <c r="W198" s="1" t="s">
        <v>283</v>
      </c>
      <c r="X198" s="1" t="s">
        <v>4408</v>
      </c>
      <c r="Y198" s="1" t="s">
        <v>4409</v>
      </c>
      <c r="Z198" s="1" t="s">
        <v>697</v>
      </c>
      <c r="AA198" s="1" t="s">
        <v>4408</v>
      </c>
      <c r="AB198" s="1" t="s">
        <v>4409</v>
      </c>
      <c r="AC198" s="1" t="s">
        <v>697</v>
      </c>
      <c r="AD198" s="1" t="s">
        <v>98</v>
      </c>
      <c r="AE198" s="1" t="s">
        <v>98</v>
      </c>
      <c r="AF198" s="1" t="s">
        <v>4410</v>
      </c>
      <c r="AG198" s="1" t="s">
        <v>4411</v>
      </c>
      <c r="AH198" s="1" t="s">
        <v>4412</v>
      </c>
      <c r="AI198" s="1" t="s">
        <v>1823</v>
      </c>
      <c r="AJ198" s="1">
        <v>80</v>
      </c>
      <c r="AK198" s="1"/>
      <c r="AL198" s="1" t="s">
        <v>4410</v>
      </c>
      <c r="AM198" s="1" t="s">
        <v>4411</v>
      </c>
      <c r="AN198" s="1" t="s">
        <v>105</v>
      </c>
      <c r="AO198" s="1" t="s">
        <v>2516</v>
      </c>
      <c r="AP198" s="1" t="s">
        <v>1112</v>
      </c>
      <c r="AQ198" s="1">
        <v>69.6</v>
      </c>
      <c r="AR198" s="1"/>
      <c r="AS198" s="1"/>
      <c r="AT198" s="1"/>
      <c r="AU198" s="1"/>
      <c r="AV198" s="1"/>
      <c r="AW198" s="1"/>
      <c r="AX198" s="1"/>
      <c r="AY198" s="1" t="s">
        <v>4413</v>
      </c>
      <c r="AZ198" s="1" t="s">
        <v>4414</v>
      </c>
      <c r="BA198" s="1" t="s">
        <v>110</v>
      </c>
      <c r="BB198" s="1" t="s">
        <v>111</v>
      </c>
      <c r="BC198" s="1" t="s">
        <v>4415</v>
      </c>
      <c r="BD198" s="1" t="s">
        <v>421</v>
      </c>
      <c r="BE198" s="1">
        <v>63.7</v>
      </c>
      <c r="BF198" s="1"/>
      <c r="BG198" s="1"/>
      <c r="BH198" s="1"/>
      <c r="BI198" s="1"/>
      <c r="BJ198" s="1"/>
      <c r="BK198" s="1"/>
      <c r="BL198" s="1"/>
      <c r="BM198" s="1"/>
      <c r="BN198" s="1"/>
      <c r="BO198" s="1" t="s">
        <v>4416</v>
      </c>
      <c r="BP198" s="1" t="s">
        <v>4417</v>
      </c>
      <c r="BQ198" s="1" t="s">
        <v>2621</v>
      </c>
      <c r="BR198" s="1" t="s">
        <v>4418</v>
      </c>
      <c r="BS198" s="1">
        <v>4</v>
      </c>
      <c r="BT198" s="1" t="s">
        <v>4419</v>
      </c>
      <c r="BU198" s="1" t="str">
        <f>HYPERLINK("https://nconnect.nicmar.ac.in/storage/profile/6a86b571af741.png","Download")</f>
        <v>0</v>
      </c>
      <c r="BV198" s="1" t="s">
        <v>118</v>
      </c>
      <c r="BW198" s="3"/>
      <c r="BX198" s="3"/>
    </row>
    <row r="199" spans="1:76">
      <c r="A199" s="1" t="s">
        <v>76</v>
      </c>
      <c r="B199" s="1" t="s">
        <v>77</v>
      </c>
      <c r="C199" s="1" t="s">
        <v>4420</v>
      </c>
      <c r="D199" s="1" t="s">
        <v>4421</v>
      </c>
      <c r="E199" s="1"/>
      <c r="F199" s="1" t="s">
        <v>4422</v>
      </c>
      <c r="G199" s="1" t="s">
        <v>4423</v>
      </c>
      <c r="H199" s="1" t="s">
        <v>4424</v>
      </c>
      <c r="I199" s="1" t="s">
        <v>4425</v>
      </c>
      <c r="J199" s="1">
        <v>9922941924</v>
      </c>
      <c r="K199" s="1" t="s">
        <v>85</v>
      </c>
      <c r="L199" s="1" t="s">
        <v>4426</v>
      </c>
      <c r="M199" s="1" t="s">
        <v>87</v>
      </c>
      <c r="N199" s="1" t="s">
        <v>4427</v>
      </c>
      <c r="O199" s="1" t="s">
        <v>4428</v>
      </c>
      <c r="P199" s="1" t="s">
        <v>162</v>
      </c>
      <c r="Q199" s="1">
        <v>330947918367</v>
      </c>
      <c r="R199" s="1" t="s">
        <v>4429</v>
      </c>
      <c r="S199" s="1">
        <v>9600751061</v>
      </c>
      <c r="T199" s="1" t="s">
        <v>3989</v>
      </c>
      <c r="U199" s="1" t="s">
        <v>4430</v>
      </c>
      <c r="V199" s="1">
        <v>9791086456</v>
      </c>
      <c r="W199" s="1" t="s">
        <v>94</v>
      </c>
      <c r="X199" s="1" t="s">
        <v>4431</v>
      </c>
      <c r="Y199" s="1" t="s">
        <v>622</v>
      </c>
      <c r="Z199" s="1" t="s">
        <v>338</v>
      </c>
      <c r="AA199" s="1" t="s">
        <v>4431</v>
      </c>
      <c r="AB199" s="1" t="s">
        <v>622</v>
      </c>
      <c r="AC199" s="1" t="s">
        <v>338</v>
      </c>
      <c r="AD199" s="1" t="s">
        <v>98</v>
      </c>
      <c r="AE199" s="1" t="s">
        <v>98</v>
      </c>
      <c r="AF199" s="1" t="s">
        <v>4432</v>
      </c>
      <c r="AG199" s="1" t="s">
        <v>4433</v>
      </c>
      <c r="AH199" s="1" t="s">
        <v>208</v>
      </c>
      <c r="AI199" s="1" t="s">
        <v>529</v>
      </c>
      <c r="AJ199" s="1">
        <v>88.4</v>
      </c>
      <c r="AK199" s="1"/>
      <c r="AL199" s="1" t="s">
        <v>4434</v>
      </c>
      <c r="AM199" s="1" t="s">
        <v>4435</v>
      </c>
      <c r="AN199" s="1" t="s">
        <v>105</v>
      </c>
      <c r="AO199" s="1" t="s">
        <v>141</v>
      </c>
      <c r="AP199" s="1" t="s">
        <v>262</v>
      </c>
      <c r="AQ199" s="1">
        <v>72.16</v>
      </c>
      <c r="AR199" s="1"/>
      <c r="AS199" s="1"/>
      <c r="AT199" s="1"/>
      <c r="AU199" s="1"/>
      <c r="AV199" s="1"/>
      <c r="AW199" s="1"/>
      <c r="AX199" s="1"/>
      <c r="AY199" s="1" t="s">
        <v>976</v>
      </c>
      <c r="AZ199" s="1" t="s">
        <v>4436</v>
      </c>
      <c r="BA199" s="1" t="s">
        <v>266</v>
      </c>
      <c r="BB199" s="1" t="s">
        <v>267</v>
      </c>
      <c r="BC199" s="1" t="s">
        <v>106</v>
      </c>
      <c r="BD199" s="1" t="s">
        <v>146</v>
      </c>
      <c r="BE199" s="1">
        <v>79.3</v>
      </c>
      <c r="BF199" s="1">
        <v>7.93</v>
      </c>
      <c r="BG199" s="1"/>
      <c r="BH199" s="1"/>
      <c r="BI199" s="1"/>
      <c r="BJ199" s="1"/>
      <c r="BK199" s="1"/>
      <c r="BL199" s="1"/>
      <c r="BM199" s="1"/>
      <c r="BN199" s="1"/>
      <c r="BO199" s="1" t="s">
        <v>4437</v>
      </c>
      <c r="BP199" s="1"/>
      <c r="BQ199" s="1"/>
      <c r="BR199" s="1" t="s">
        <v>4438</v>
      </c>
      <c r="BS199" s="1">
        <v>23</v>
      </c>
      <c r="BT199" s="1" t="s">
        <v>4439</v>
      </c>
      <c r="BU199" s="1" t="str">
        <f>HYPERLINK("https://nconnect.nicmar.ac.in/storage/profile/6a86ff30e9b0e.png","Download")</f>
        <v>0</v>
      </c>
      <c r="BV199" s="1" t="s">
        <v>118</v>
      </c>
      <c r="BW199" s="3"/>
      <c r="BX199" s="3"/>
    </row>
    <row r="200" spans="1:76">
      <c r="A200" s="1" t="s">
        <v>76</v>
      </c>
      <c r="B200" s="1" t="s">
        <v>77</v>
      </c>
      <c r="C200" s="1" t="s">
        <v>4440</v>
      </c>
      <c r="D200" s="1" t="s">
        <v>4441</v>
      </c>
      <c r="E200" s="1" t="s">
        <v>4442</v>
      </c>
      <c r="F200" s="1" t="s">
        <v>4443</v>
      </c>
      <c r="G200" s="1" t="s">
        <v>4444</v>
      </c>
      <c r="H200" s="1" t="s">
        <v>4445</v>
      </c>
      <c r="I200" s="1" t="s">
        <v>4446</v>
      </c>
      <c r="J200" s="1">
        <v>8425024428</v>
      </c>
      <c r="K200" s="1" t="s">
        <v>85</v>
      </c>
      <c r="L200" s="1" t="s">
        <v>4447</v>
      </c>
      <c r="M200" s="1" t="s">
        <v>87</v>
      </c>
      <c r="N200" s="1" t="s">
        <v>4448</v>
      </c>
      <c r="O200" s="1" t="s">
        <v>4449</v>
      </c>
      <c r="P200" s="1" t="s">
        <v>162</v>
      </c>
      <c r="Q200" s="1" t="s">
        <v>4450</v>
      </c>
      <c r="R200" s="1" t="s">
        <v>4451</v>
      </c>
      <c r="S200" s="1">
        <v>8108322442</v>
      </c>
      <c r="T200" s="1" t="s">
        <v>1334</v>
      </c>
      <c r="U200" s="1" t="s">
        <v>4452</v>
      </c>
      <c r="V200" s="1">
        <v>9702353696</v>
      </c>
      <c r="W200" s="1" t="s">
        <v>283</v>
      </c>
      <c r="X200" s="1" t="s">
        <v>4453</v>
      </c>
      <c r="Y200" s="1" t="s">
        <v>235</v>
      </c>
      <c r="Z200" s="1" t="s">
        <v>97</v>
      </c>
      <c r="AA200" s="1" t="s">
        <v>4454</v>
      </c>
      <c r="AB200" s="1" t="s">
        <v>647</v>
      </c>
      <c r="AC200" s="1" t="s">
        <v>97</v>
      </c>
      <c r="AD200" s="1" t="s">
        <v>98</v>
      </c>
      <c r="AE200" s="1" t="s">
        <v>98</v>
      </c>
      <c r="AF200" s="1" t="s">
        <v>4455</v>
      </c>
      <c r="AG200" s="1" t="s">
        <v>4456</v>
      </c>
      <c r="AH200" s="1" t="s">
        <v>421</v>
      </c>
      <c r="AI200" s="1" t="s">
        <v>530</v>
      </c>
      <c r="AJ200" s="1">
        <v>87.4</v>
      </c>
      <c r="AK200" s="1"/>
      <c r="AL200" s="1"/>
      <c r="AM200" s="1"/>
      <c r="AN200" s="1"/>
      <c r="AO200" s="1"/>
      <c r="AP200" s="1"/>
      <c r="AQ200" s="1"/>
      <c r="AR200" s="1"/>
      <c r="AS200" s="1" t="s">
        <v>367</v>
      </c>
      <c r="AT200" s="1" t="s">
        <v>4457</v>
      </c>
      <c r="AU200" s="1" t="s">
        <v>859</v>
      </c>
      <c r="AV200" s="1" t="s">
        <v>341</v>
      </c>
      <c r="AW200" s="1">
        <v>95.05</v>
      </c>
      <c r="AX200" s="1"/>
      <c r="AY200" s="1" t="s">
        <v>652</v>
      </c>
      <c r="AZ200" s="1" t="s">
        <v>4458</v>
      </c>
      <c r="BA200" s="1" t="s">
        <v>178</v>
      </c>
      <c r="BB200" s="1" t="s">
        <v>111</v>
      </c>
      <c r="BC200" s="1" t="s">
        <v>175</v>
      </c>
      <c r="BD200" s="1" t="s">
        <v>146</v>
      </c>
      <c r="BE200" s="1">
        <v>71.16</v>
      </c>
      <c r="BF200" s="1">
        <v>8.09</v>
      </c>
      <c r="BG200" s="1"/>
      <c r="BH200" s="1"/>
      <c r="BI200" s="1"/>
      <c r="BJ200" s="1"/>
      <c r="BK200" s="1"/>
      <c r="BL200" s="1"/>
      <c r="BM200" s="1"/>
      <c r="BN200" s="1"/>
      <c r="BO200" s="1" t="s">
        <v>4459</v>
      </c>
      <c r="BP200" s="1" t="s">
        <v>4460</v>
      </c>
      <c r="BQ200" s="1" t="s">
        <v>149</v>
      </c>
      <c r="BR200" s="1"/>
      <c r="BS200" s="1"/>
      <c r="BT200" s="1"/>
      <c r="BU200" s="1" t="str">
        <f>HYPERLINK("https://nconnect.nicmar.ac.in/storage/profile/6a85aa19d9fe3.png","Download")</f>
        <v>0</v>
      </c>
      <c r="BV200" s="1" t="s">
        <v>118</v>
      </c>
      <c r="BW200" s="3"/>
      <c r="BX200" s="3"/>
    </row>
    <row r="201" spans="1:76">
      <c r="A201" s="1" t="s">
        <v>76</v>
      </c>
      <c r="B201" s="1" t="s">
        <v>77</v>
      </c>
      <c r="C201" s="1" t="s">
        <v>4461</v>
      </c>
      <c r="D201" s="1" t="s">
        <v>4462</v>
      </c>
      <c r="E201" s="1" t="s">
        <v>4463</v>
      </c>
      <c r="F201" s="1" t="s">
        <v>4464</v>
      </c>
      <c r="G201" s="1" t="s">
        <v>4465</v>
      </c>
      <c r="H201" s="1" t="s">
        <v>4466</v>
      </c>
      <c r="I201" s="1" t="s">
        <v>4467</v>
      </c>
      <c r="J201" s="1">
        <v>9033901700</v>
      </c>
      <c r="K201" s="1" t="s">
        <v>196</v>
      </c>
      <c r="L201" s="1" t="s">
        <v>4468</v>
      </c>
      <c r="M201" s="1" t="s">
        <v>87</v>
      </c>
      <c r="N201" s="1" t="s">
        <v>4469</v>
      </c>
      <c r="O201" s="1" t="s">
        <v>4470</v>
      </c>
      <c r="P201" s="1" t="s">
        <v>669</v>
      </c>
      <c r="Q201" s="1" t="s">
        <v>4471</v>
      </c>
      <c r="R201" s="1" t="s">
        <v>4472</v>
      </c>
      <c r="S201" s="1">
        <v>9879490909</v>
      </c>
      <c r="T201" s="1" t="s">
        <v>1168</v>
      </c>
      <c r="U201" s="1" t="s">
        <v>4473</v>
      </c>
      <c r="V201" s="1">
        <v>9712590909</v>
      </c>
      <c r="W201" s="1" t="s">
        <v>283</v>
      </c>
      <c r="X201" s="1" t="s">
        <v>4474</v>
      </c>
      <c r="Y201" s="1" t="s">
        <v>2303</v>
      </c>
      <c r="Z201" s="1" t="s">
        <v>577</v>
      </c>
      <c r="AA201" s="1" t="s">
        <v>4474</v>
      </c>
      <c r="AB201" s="1" t="s">
        <v>2303</v>
      </c>
      <c r="AC201" s="1" t="s">
        <v>577</v>
      </c>
      <c r="AD201" s="1" t="s">
        <v>98</v>
      </c>
      <c r="AE201" s="1" t="s">
        <v>98</v>
      </c>
      <c r="AF201" s="1" t="s">
        <v>4475</v>
      </c>
      <c r="AG201" s="1" t="s">
        <v>4476</v>
      </c>
      <c r="AH201" s="1" t="s">
        <v>137</v>
      </c>
      <c r="AI201" s="1" t="s">
        <v>101</v>
      </c>
      <c r="AJ201" s="1">
        <v>74.0</v>
      </c>
      <c r="AK201" s="1">
        <v>7.8</v>
      </c>
      <c r="AL201" s="1" t="s">
        <v>4475</v>
      </c>
      <c r="AM201" s="1" t="s">
        <v>4476</v>
      </c>
      <c r="AN201" s="1" t="s">
        <v>105</v>
      </c>
      <c r="AO201" s="1" t="s">
        <v>171</v>
      </c>
      <c r="AP201" s="1" t="s">
        <v>239</v>
      </c>
      <c r="AQ201" s="1">
        <v>75.0</v>
      </c>
      <c r="AR201" s="1">
        <v>7.9</v>
      </c>
      <c r="AS201" s="1"/>
      <c r="AT201" s="1"/>
      <c r="AU201" s="1"/>
      <c r="AV201" s="1"/>
      <c r="AW201" s="1"/>
      <c r="AX201" s="1"/>
      <c r="AY201" s="1" t="s">
        <v>4477</v>
      </c>
      <c r="AZ201" s="1" t="s">
        <v>4478</v>
      </c>
      <c r="BA201" s="1" t="s">
        <v>266</v>
      </c>
      <c r="BB201" s="1" t="s">
        <v>453</v>
      </c>
      <c r="BC201" s="1" t="s">
        <v>239</v>
      </c>
      <c r="BD201" s="1" t="s">
        <v>2754</v>
      </c>
      <c r="BE201" s="1">
        <v>74.86</v>
      </c>
      <c r="BF201" s="1">
        <v>7.88</v>
      </c>
      <c r="BG201" s="1"/>
      <c r="BH201" s="1"/>
      <c r="BI201" s="1"/>
      <c r="BJ201" s="1"/>
      <c r="BK201" s="1"/>
      <c r="BL201" s="1"/>
      <c r="BM201" s="1"/>
      <c r="BN201" s="1"/>
      <c r="BO201" s="1" t="s">
        <v>4479</v>
      </c>
      <c r="BP201" s="1"/>
      <c r="BQ201" s="1"/>
      <c r="BR201" s="1" t="s">
        <v>4480</v>
      </c>
      <c r="BS201" s="1">
        <v>17</v>
      </c>
      <c r="BT201" s="1" t="s">
        <v>4481</v>
      </c>
      <c r="BU201" s="1" t="str">
        <f>HYPERLINK("https://nconnect.nicmar.ac.in/storage/profile/6abe0a1b5a555.png","Download")</f>
        <v>0</v>
      </c>
      <c r="BV201" s="1" t="s">
        <v>118</v>
      </c>
      <c r="BW201" s="3"/>
      <c r="BX201" s="3"/>
    </row>
    <row r="202" spans="1:76">
      <c r="A202" s="1" t="s">
        <v>76</v>
      </c>
      <c r="B202" s="1" t="s">
        <v>77</v>
      </c>
      <c r="C202" s="1" t="s">
        <v>4482</v>
      </c>
      <c r="D202" s="1" t="s">
        <v>4483</v>
      </c>
      <c r="E202" s="1"/>
      <c r="F202" s="1" t="s">
        <v>4484</v>
      </c>
      <c r="G202" s="1" t="s">
        <v>4485</v>
      </c>
      <c r="H202" s="1" t="s">
        <v>4486</v>
      </c>
      <c r="I202" s="1" t="s">
        <v>4487</v>
      </c>
      <c r="J202" s="1">
        <v>9063618572</v>
      </c>
      <c r="K202" s="1" t="s">
        <v>85</v>
      </c>
      <c r="L202" s="1" t="s">
        <v>4488</v>
      </c>
      <c r="M202" s="1" t="s">
        <v>87</v>
      </c>
      <c r="N202" s="1" t="s">
        <v>4489</v>
      </c>
      <c r="O202" s="1" t="s">
        <v>4490</v>
      </c>
      <c r="P202" s="1" t="s">
        <v>90</v>
      </c>
      <c r="Q202" s="1">
        <v>874625410625</v>
      </c>
      <c r="R202" s="1" t="s">
        <v>4491</v>
      </c>
      <c r="S202" s="1">
        <v>9177810030</v>
      </c>
      <c r="T202" s="1" t="s">
        <v>92</v>
      </c>
      <c r="U202" s="1" t="s">
        <v>4492</v>
      </c>
      <c r="V202" s="1">
        <v>9177810030</v>
      </c>
      <c r="W202" s="1" t="s">
        <v>4493</v>
      </c>
      <c r="X202" s="1" t="s">
        <v>4494</v>
      </c>
      <c r="Y202" s="1" t="s">
        <v>4495</v>
      </c>
      <c r="Z202" s="1" t="s">
        <v>134</v>
      </c>
      <c r="AA202" s="1" t="s">
        <v>4494</v>
      </c>
      <c r="AB202" s="1" t="s">
        <v>4495</v>
      </c>
      <c r="AC202" s="1" t="s">
        <v>134</v>
      </c>
      <c r="AD202" s="1" t="s">
        <v>98</v>
      </c>
      <c r="AE202" s="1" t="s">
        <v>98</v>
      </c>
      <c r="AF202" s="1" t="s">
        <v>4496</v>
      </c>
      <c r="AG202" s="1" t="s">
        <v>4497</v>
      </c>
      <c r="AH202" s="1" t="s">
        <v>421</v>
      </c>
      <c r="AI202" s="1" t="s">
        <v>138</v>
      </c>
      <c r="AJ202" s="1">
        <v>88</v>
      </c>
      <c r="AK202" s="1">
        <v>8.8</v>
      </c>
      <c r="AL202" s="1" t="s">
        <v>4498</v>
      </c>
      <c r="AM202" s="1" t="s">
        <v>4499</v>
      </c>
      <c r="AN202" s="1" t="s">
        <v>4230</v>
      </c>
      <c r="AO202" s="1" t="s">
        <v>141</v>
      </c>
      <c r="AP202" s="1" t="s">
        <v>314</v>
      </c>
      <c r="AQ202" s="1">
        <v>83.5</v>
      </c>
      <c r="AR202" s="1">
        <v>8.78</v>
      </c>
      <c r="AS202" s="1"/>
      <c r="AT202" s="1"/>
      <c r="AU202" s="1"/>
      <c r="AV202" s="1"/>
      <c r="AW202" s="1"/>
      <c r="AX202" s="1"/>
      <c r="AY202" s="1" t="s">
        <v>4500</v>
      </c>
      <c r="AZ202" s="1" t="s">
        <v>4501</v>
      </c>
      <c r="BA202" s="1" t="s">
        <v>110</v>
      </c>
      <c r="BB202" s="1" t="s">
        <v>111</v>
      </c>
      <c r="BC202" s="1" t="s">
        <v>369</v>
      </c>
      <c r="BD202" s="1" t="s">
        <v>536</v>
      </c>
      <c r="BE202" s="1">
        <v>70.4</v>
      </c>
      <c r="BF202" s="1">
        <v>7.79</v>
      </c>
      <c r="BG202" s="1"/>
      <c r="BH202" s="1"/>
      <c r="BI202" s="1"/>
      <c r="BJ202" s="1"/>
      <c r="BK202" s="1"/>
      <c r="BL202" s="1"/>
      <c r="BM202" s="1"/>
      <c r="BN202" s="1"/>
      <c r="BO202" s="1" t="s">
        <v>4502</v>
      </c>
      <c r="BP202" s="1" t="s">
        <v>4503</v>
      </c>
      <c r="BQ202" s="1" t="s">
        <v>4504</v>
      </c>
      <c r="BR202" s="1" t="s">
        <v>4505</v>
      </c>
      <c r="BS202" s="1">
        <v>4</v>
      </c>
      <c r="BT202" s="1"/>
      <c r="BU202" s="1" t="str">
        <f>HYPERLINK("https://nconnect.nicmar.ac.in/storage/profile/6a85f23169805.png","Download")</f>
        <v>0</v>
      </c>
      <c r="BV202" s="1" t="s">
        <v>118</v>
      </c>
      <c r="BW202" s="3"/>
      <c r="BX202" s="3"/>
    </row>
    <row r="203" spans="1:76">
      <c r="A203" s="1" t="s">
        <v>76</v>
      </c>
      <c r="B203" s="1" t="s">
        <v>77</v>
      </c>
      <c r="C203" s="1" t="s">
        <v>4506</v>
      </c>
      <c r="D203" s="1" t="s">
        <v>4507</v>
      </c>
      <c r="E203" s="1" t="s">
        <v>3150</v>
      </c>
      <c r="F203" s="1" t="s">
        <v>611</v>
      </c>
      <c r="G203" s="1" t="s">
        <v>4508</v>
      </c>
      <c r="H203" s="1" t="s">
        <v>4509</v>
      </c>
      <c r="I203" s="1" t="s">
        <v>4510</v>
      </c>
      <c r="J203" s="1">
        <v>9495552343</v>
      </c>
      <c r="K203" s="1" t="s">
        <v>85</v>
      </c>
      <c r="L203" s="1" t="s">
        <v>4511</v>
      </c>
      <c r="M203" s="1" t="s">
        <v>87</v>
      </c>
      <c r="N203" s="1" t="s">
        <v>4512</v>
      </c>
      <c r="O203" s="1" t="s">
        <v>4513</v>
      </c>
      <c r="P203" s="1" t="s">
        <v>162</v>
      </c>
      <c r="Q203" s="1">
        <v>918322069484</v>
      </c>
      <c r="R203" s="1" t="s">
        <v>4514</v>
      </c>
      <c r="S203" s="1">
        <v>9895332602</v>
      </c>
      <c r="T203" s="1" t="s">
        <v>163</v>
      </c>
      <c r="U203" s="1" t="s">
        <v>4515</v>
      </c>
      <c r="V203" s="1">
        <v>9947912599</v>
      </c>
      <c r="W203" s="1" t="s">
        <v>470</v>
      </c>
      <c r="X203" s="1" t="s">
        <v>4516</v>
      </c>
      <c r="Y203" s="1" t="s">
        <v>4517</v>
      </c>
      <c r="Z203" s="1" t="s">
        <v>392</v>
      </c>
      <c r="AA203" s="1" t="s">
        <v>4518</v>
      </c>
      <c r="AB203" s="1" t="s">
        <v>4517</v>
      </c>
      <c r="AC203" s="1" t="s">
        <v>392</v>
      </c>
      <c r="AD203" s="1" t="s">
        <v>98</v>
      </c>
      <c r="AE203" s="1" t="s">
        <v>98</v>
      </c>
      <c r="AF203" s="1" t="s">
        <v>4519</v>
      </c>
      <c r="AG203" s="1" t="s">
        <v>4520</v>
      </c>
      <c r="AH203" s="1" t="s">
        <v>141</v>
      </c>
      <c r="AI203" s="1" t="s">
        <v>262</v>
      </c>
      <c r="AJ203" s="1">
        <v>72.2</v>
      </c>
      <c r="AK203" s="1"/>
      <c r="AL203" s="1" t="s">
        <v>4521</v>
      </c>
      <c r="AM203" s="1" t="s">
        <v>4520</v>
      </c>
      <c r="AN203" s="1" t="s">
        <v>105</v>
      </c>
      <c r="AO203" s="1" t="s">
        <v>314</v>
      </c>
      <c r="AP203" s="1" t="s">
        <v>240</v>
      </c>
      <c r="AQ203" s="1">
        <v>75.8</v>
      </c>
      <c r="AR203" s="1"/>
      <c r="AS203" s="1"/>
      <c r="AT203" s="1"/>
      <c r="AU203" s="1"/>
      <c r="AV203" s="1"/>
      <c r="AW203" s="1"/>
      <c r="AX203" s="1"/>
      <c r="AY203" s="1" t="s">
        <v>2161</v>
      </c>
      <c r="AZ203" s="1" t="s">
        <v>4522</v>
      </c>
      <c r="BA203" s="1" t="s">
        <v>110</v>
      </c>
      <c r="BB203" s="1" t="s">
        <v>111</v>
      </c>
      <c r="BC203" s="1" t="s">
        <v>1044</v>
      </c>
      <c r="BD203" s="1" t="s">
        <v>999</v>
      </c>
      <c r="BE203" s="1">
        <v>62.8</v>
      </c>
      <c r="BF203" s="1">
        <v>6.28</v>
      </c>
      <c r="BG203" s="1"/>
      <c r="BH203" s="1"/>
      <c r="BI203" s="1"/>
      <c r="BJ203" s="1"/>
      <c r="BK203" s="1"/>
      <c r="BL203" s="1"/>
      <c r="BM203" s="1"/>
      <c r="BN203" s="1"/>
      <c r="BO203" s="1" t="s">
        <v>4523</v>
      </c>
      <c r="BP203" s="1"/>
      <c r="BQ203" s="1"/>
      <c r="BR203" s="1"/>
      <c r="BS203" s="1"/>
      <c r="BT203" s="1" t="s">
        <v>4524</v>
      </c>
      <c r="BU203" s="1" t="str">
        <f>HYPERLINK("https://nconnect.nicmar.ac.in/storage/profile/6aba94e97f6a4.png","Download")</f>
        <v>0</v>
      </c>
      <c r="BV203" s="1" t="s">
        <v>118</v>
      </c>
      <c r="BW203" s="3"/>
      <c r="BX203" s="3"/>
    </row>
    <row r="204" spans="1:76">
      <c r="A204" s="1" t="s">
        <v>76</v>
      </c>
      <c r="B204" s="1" t="s">
        <v>77</v>
      </c>
      <c r="C204" s="1" t="s">
        <v>4525</v>
      </c>
      <c r="D204" s="1" t="s">
        <v>4526</v>
      </c>
      <c r="E204" s="1" t="s">
        <v>4527</v>
      </c>
      <c r="F204" s="1" t="s">
        <v>4528</v>
      </c>
      <c r="G204" s="1" t="s">
        <v>4529</v>
      </c>
      <c r="H204" s="1" t="s">
        <v>4530</v>
      </c>
      <c r="I204" s="1" t="s">
        <v>4531</v>
      </c>
      <c r="J204" s="1">
        <v>8767004523</v>
      </c>
      <c r="K204" s="1" t="s">
        <v>85</v>
      </c>
      <c r="L204" s="1" t="s">
        <v>2425</v>
      </c>
      <c r="M204" s="1" t="s">
        <v>87</v>
      </c>
      <c r="N204" s="1" t="s">
        <v>412</v>
      </c>
      <c r="O204" s="1" t="s">
        <v>4532</v>
      </c>
      <c r="P204" s="1" t="s">
        <v>162</v>
      </c>
      <c r="Q204" s="1">
        <v>558790470629</v>
      </c>
      <c r="R204" s="1" t="s">
        <v>4527</v>
      </c>
      <c r="S204" s="1">
        <v>8888813647</v>
      </c>
      <c r="T204" s="1" t="s">
        <v>4533</v>
      </c>
      <c r="U204" s="1" t="s">
        <v>2428</v>
      </c>
      <c r="V204" s="1">
        <v>9022397986</v>
      </c>
      <c r="W204" s="1" t="s">
        <v>3051</v>
      </c>
      <c r="X204" s="1" t="s">
        <v>4534</v>
      </c>
      <c r="Y204" s="1" t="s">
        <v>4535</v>
      </c>
      <c r="Z204" s="1" t="s">
        <v>97</v>
      </c>
      <c r="AA204" s="1" t="s">
        <v>4536</v>
      </c>
      <c r="AB204" s="1" t="s">
        <v>205</v>
      </c>
      <c r="AC204" s="1" t="s">
        <v>97</v>
      </c>
      <c r="AD204" s="1" t="s">
        <v>98</v>
      </c>
      <c r="AE204" s="1" t="s">
        <v>98</v>
      </c>
      <c r="AF204" s="1" t="s">
        <v>4537</v>
      </c>
      <c r="AG204" s="1" t="s">
        <v>1039</v>
      </c>
      <c r="AH204" s="1" t="s">
        <v>141</v>
      </c>
      <c r="AI204" s="1" t="s">
        <v>262</v>
      </c>
      <c r="AJ204" s="1">
        <v>85</v>
      </c>
      <c r="AK204" s="1"/>
      <c r="AL204" s="1" t="s">
        <v>4538</v>
      </c>
      <c r="AM204" s="1" t="s">
        <v>1039</v>
      </c>
      <c r="AN204" s="1" t="s">
        <v>105</v>
      </c>
      <c r="AO204" s="1" t="s">
        <v>106</v>
      </c>
      <c r="AP204" s="1" t="s">
        <v>292</v>
      </c>
      <c r="AQ204" s="1">
        <v>96</v>
      </c>
      <c r="AR204" s="1"/>
      <c r="AS204" s="1"/>
      <c r="AT204" s="1"/>
      <c r="AU204" s="1"/>
      <c r="AV204" s="1"/>
      <c r="AW204" s="1"/>
      <c r="AX204" s="1"/>
      <c r="AY204" s="1" t="s">
        <v>4539</v>
      </c>
      <c r="AZ204" s="1" t="s">
        <v>4540</v>
      </c>
      <c r="BA204" s="1" t="s">
        <v>110</v>
      </c>
      <c r="BB204" s="1" t="s">
        <v>111</v>
      </c>
      <c r="BC204" s="1" t="s">
        <v>179</v>
      </c>
      <c r="BD204" s="1" t="s">
        <v>344</v>
      </c>
      <c r="BE204" s="1">
        <v>71</v>
      </c>
      <c r="BF204" s="1">
        <v>7.1</v>
      </c>
      <c r="BG204" s="1"/>
      <c r="BH204" s="1"/>
      <c r="BI204" s="1"/>
      <c r="BJ204" s="1"/>
      <c r="BK204" s="1"/>
      <c r="BL204" s="1"/>
      <c r="BM204" s="1"/>
      <c r="BN204" s="1"/>
      <c r="BO204" s="1" t="s">
        <v>4541</v>
      </c>
      <c r="BP204" s="1" t="s">
        <v>4542</v>
      </c>
      <c r="BQ204" s="1" t="s">
        <v>862</v>
      </c>
      <c r="BR204" s="1" t="s">
        <v>4543</v>
      </c>
      <c r="BS204" s="1">
        <v>12</v>
      </c>
      <c r="BT204" s="1" t="s">
        <v>4544</v>
      </c>
      <c r="BU204" s="1" t="str">
        <f>HYPERLINK("https://nconnect.nicmar.ac.in/storage/profile/6a86f650b03c1.png","Download")</f>
        <v>0</v>
      </c>
      <c r="BV204" s="1" t="s">
        <v>118</v>
      </c>
      <c r="BW204" s="3"/>
      <c r="BX204" s="3"/>
    </row>
    <row r="205" spans="1:76">
      <c r="A205" s="1" t="s">
        <v>76</v>
      </c>
      <c r="B205" s="1" t="s">
        <v>77</v>
      </c>
      <c r="C205" s="1" t="s">
        <v>4545</v>
      </c>
      <c r="D205" s="1" t="s">
        <v>4546</v>
      </c>
      <c r="E205" s="1" t="s">
        <v>4547</v>
      </c>
      <c r="F205" s="1" t="s">
        <v>4548</v>
      </c>
      <c r="G205" s="1" t="s">
        <v>4549</v>
      </c>
      <c r="H205" s="1" t="s">
        <v>4550</v>
      </c>
      <c r="I205" s="1" t="s">
        <v>4551</v>
      </c>
      <c r="J205" s="1">
        <v>9373916306</v>
      </c>
      <c r="K205" s="1" t="s">
        <v>85</v>
      </c>
      <c r="L205" s="1" t="s">
        <v>4552</v>
      </c>
      <c r="M205" s="1" t="s">
        <v>87</v>
      </c>
      <c r="N205" s="1" t="s">
        <v>4553</v>
      </c>
      <c r="O205" s="1" t="s">
        <v>4554</v>
      </c>
      <c r="P205" s="1" t="s">
        <v>162</v>
      </c>
      <c r="Q205" s="1">
        <v>943817452644</v>
      </c>
      <c r="R205" s="1" t="s">
        <v>4547</v>
      </c>
      <c r="S205" s="1">
        <v>8698342454</v>
      </c>
      <c r="T205" s="1" t="s">
        <v>92</v>
      </c>
      <c r="U205" s="1" t="s">
        <v>4555</v>
      </c>
      <c r="V205" s="1">
        <v>8554848564</v>
      </c>
      <c r="W205" s="1" t="s">
        <v>283</v>
      </c>
      <c r="X205" s="1" t="s">
        <v>4556</v>
      </c>
      <c r="Y205" s="1" t="s">
        <v>2747</v>
      </c>
      <c r="Z205" s="1" t="s">
        <v>97</v>
      </c>
      <c r="AA205" s="1" t="s">
        <v>4556</v>
      </c>
      <c r="AB205" s="1" t="s">
        <v>2747</v>
      </c>
      <c r="AC205" s="1" t="s">
        <v>97</v>
      </c>
      <c r="AD205" s="1" t="s">
        <v>98</v>
      </c>
      <c r="AE205" s="1" t="s">
        <v>98</v>
      </c>
      <c r="AF205" s="1" t="s">
        <v>4557</v>
      </c>
      <c r="AG205" s="1" t="s">
        <v>4558</v>
      </c>
      <c r="AH205" s="1" t="s">
        <v>106</v>
      </c>
      <c r="AI205" s="1" t="s">
        <v>395</v>
      </c>
      <c r="AJ205" s="1">
        <v>86.0</v>
      </c>
      <c r="AK205" s="1"/>
      <c r="AL205" s="1" t="s">
        <v>4559</v>
      </c>
      <c r="AM205" s="1" t="s">
        <v>4558</v>
      </c>
      <c r="AN205" s="1" t="s">
        <v>174</v>
      </c>
      <c r="AO205" s="1" t="s">
        <v>107</v>
      </c>
      <c r="AP205" s="1" t="s">
        <v>398</v>
      </c>
      <c r="AQ205" s="1">
        <v>62.67</v>
      </c>
      <c r="AR205" s="1"/>
      <c r="AS205" s="1"/>
      <c r="AT205" s="1"/>
      <c r="AU205" s="1"/>
      <c r="AV205" s="1"/>
      <c r="AW205" s="1"/>
      <c r="AX205" s="1"/>
      <c r="AY205" s="1" t="s">
        <v>1271</v>
      </c>
      <c r="AZ205" s="1" t="s">
        <v>4560</v>
      </c>
      <c r="BA205" s="1" t="s">
        <v>110</v>
      </c>
      <c r="BB205" s="1" t="s">
        <v>111</v>
      </c>
      <c r="BC205" s="1" t="s">
        <v>401</v>
      </c>
      <c r="BD205" s="1" t="s">
        <v>319</v>
      </c>
      <c r="BE205" s="1">
        <v>67.4</v>
      </c>
      <c r="BF205" s="1">
        <v>6.74</v>
      </c>
      <c r="BG205" s="1"/>
      <c r="BH205" s="1"/>
      <c r="BI205" s="1"/>
      <c r="BJ205" s="1"/>
      <c r="BK205" s="1"/>
      <c r="BL205" s="1"/>
      <c r="BM205" s="1"/>
      <c r="BN205" s="1"/>
      <c r="BO205" s="1" t="s">
        <v>2887</v>
      </c>
      <c r="BP205" s="1"/>
      <c r="BQ205" s="1"/>
      <c r="BR205" s="1"/>
      <c r="BS205" s="1"/>
      <c r="BT205" s="1"/>
      <c r="BU205" s="1" t="str">
        <f>HYPERLINK("https://nconnect.nicmar.ac.in/storage/profile/6a86ec5e70046.png","Download")</f>
        <v>0</v>
      </c>
      <c r="BV205" s="1" t="s">
        <v>118</v>
      </c>
      <c r="BW205" s="3"/>
      <c r="BX205" s="3"/>
    </row>
    <row r="206" spans="1:76">
      <c r="A206" s="1" t="s">
        <v>76</v>
      </c>
      <c r="B206" s="1" t="s">
        <v>77</v>
      </c>
      <c r="C206" s="1" t="s">
        <v>4561</v>
      </c>
      <c r="D206" s="1" t="s">
        <v>4562</v>
      </c>
      <c r="E206" s="1"/>
      <c r="F206" s="1" t="s">
        <v>4563</v>
      </c>
      <c r="G206" s="1" t="s">
        <v>4564</v>
      </c>
      <c r="H206" s="1" t="s">
        <v>4565</v>
      </c>
      <c r="I206" s="1" t="s">
        <v>4566</v>
      </c>
      <c r="J206" s="1">
        <v>8547741068</v>
      </c>
      <c r="K206" s="1" t="s">
        <v>196</v>
      </c>
      <c r="L206" s="1" t="s">
        <v>4567</v>
      </c>
      <c r="M206" s="1" t="s">
        <v>87</v>
      </c>
      <c r="N206" s="1" t="s">
        <v>4568</v>
      </c>
      <c r="O206" s="1" t="s">
        <v>4569</v>
      </c>
      <c r="P206" s="1" t="s">
        <v>4570</v>
      </c>
      <c r="Q206" s="1">
        <v>967551608382</v>
      </c>
      <c r="R206" s="1" t="s">
        <v>4571</v>
      </c>
      <c r="S206" s="1">
        <v>9895853962</v>
      </c>
      <c r="T206" s="1" t="s">
        <v>468</v>
      </c>
      <c r="U206" s="1" t="s">
        <v>4572</v>
      </c>
      <c r="V206" s="1" t="s">
        <v>3473</v>
      </c>
      <c r="W206" s="1" t="s">
        <v>98</v>
      </c>
      <c r="X206" s="1" t="s">
        <v>4573</v>
      </c>
      <c r="Y206" s="1" t="s">
        <v>4574</v>
      </c>
      <c r="Z206" s="1" t="s">
        <v>392</v>
      </c>
      <c r="AA206" s="1" t="s">
        <v>4575</v>
      </c>
      <c r="AB206" s="1" t="s">
        <v>4576</v>
      </c>
      <c r="AC206" s="1" t="s">
        <v>392</v>
      </c>
      <c r="AD206" s="1" t="s">
        <v>98</v>
      </c>
      <c r="AE206" s="1" t="s">
        <v>98</v>
      </c>
      <c r="AF206" s="1" t="s">
        <v>4577</v>
      </c>
      <c r="AG206" s="1" t="s">
        <v>4578</v>
      </c>
      <c r="AH206" s="1" t="s">
        <v>477</v>
      </c>
      <c r="AI206" s="1" t="s">
        <v>854</v>
      </c>
      <c r="AJ206" s="1">
        <v>95</v>
      </c>
      <c r="AK206" s="1">
        <v>10</v>
      </c>
      <c r="AL206" s="1" t="s">
        <v>4579</v>
      </c>
      <c r="AM206" s="1" t="s">
        <v>4578</v>
      </c>
      <c r="AN206" s="1" t="s">
        <v>678</v>
      </c>
      <c r="AO206" s="1" t="s">
        <v>421</v>
      </c>
      <c r="AP206" s="1" t="s">
        <v>101</v>
      </c>
      <c r="AQ206" s="1">
        <v>74</v>
      </c>
      <c r="AR206" s="1"/>
      <c r="AS206" s="1"/>
      <c r="AT206" s="1"/>
      <c r="AU206" s="1"/>
      <c r="AV206" s="1"/>
      <c r="AW206" s="1"/>
      <c r="AX206" s="1"/>
      <c r="AY206" s="1" t="s">
        <v>4580</v>
      </c>
      <c r="AZ206" s="1" t="s">
        <v>4581</v>
      </c>
      <c r="BA206" s="1" t="s">
        <v>110</v>
      </c>
      <c r="BB206" s="1" t="s">
        <v>111</v>
      </c>
      <c r="BC206" s="1" t="s">
        <v>859</v>
      </c>
      <c r="BD206" s="1" t="s">
        <v>655</v>
      </c>
      <c r="BE206" s="1">
        <v>80</v>
      </c>
      <c r="BF206" s="1">
        <v>8.02</v>
      </c>
      <c r="BG206" s="1"/>
      <c r="BH206" s="1"/>
      <c r="BI206" s="1"/>
      <c r="BJ206" s="1"/>
      <c r="BK206" s="1"/>
      <c r="BL206" s="1"/>
      <c r="BM206" s="1"/>
      <c r="BN206" s="1"/>
      <c r="BO206" s="1" t="s">
        <v>4582</v>
      </c>
      <c r="BP206" s="1" t="s">
        <v>4583</v>
      </c>
      <c r="BQ206" s="1" t="s">
        <v>3388</v>
      </c>
      <c r="BR206" s="1"/>
      <c r="BS206" s="1"/>
      <c r="BT206" s="1"/>
      <c r="BU206" s="1" t="str">
        <f>HYPERLINK("https://nconnect.nicmar.ac.in/storage/profile/6a87078dc6ac5.png","Download")</f>
        <v>0</v>
      </c>
      <c r="BV206" s="1" t="s">
        <v>118</v>
      </c>
      <c r="BW206" s="3"/>
      <c r="BX206" s="3"/>
    </row>
    <row r="207" spans="1:76">
      <c r="A207" s="1" t="s">
        <v>76</v>
      </c>
      <c r="B207" s="1" t="s">
        <v>77</v>
      </c>
      <c r="C207" s="1" t="s">
        <v>4584</v>
      </c>
      <c r="D207" s="1" t="s">
        <v>2735</v>
      </c>
      <c r="E207" s="1" t="s">
        <v>4585</v>
      </c>
      <c r="F207" s="1" t="s">
        <v>4586</v>
      </c>
      <c r="G207" s="1" t="s">
        <v>4587</v>
      </c>
      <c r="H207" s="1" t="s">
        <v>4588</v>
      </c>
      <c r="I207" s="1" t="s">
        <v>4589</v>
      </c>
      <c r="J207" s="1">
        <v>9699407744</v>
      </c>
      <c r="K207" s="1" t="s">
        <v>196</v>
      </c>
      <c r="L207" s="1" t="s">
        <v>4590</v>
      </c>
      <c r="M207" s="1" t="s">
        <v>87</v>
      </c>
      <c r="N207" s="1" t="s">
        <v>4591</v>
      </c>
      <c r="O207" s="1" t="s">
        <v>4592</v>
      </c>
      <c r="P207" s="1" t="s">
        <v>4570</v>
      </c>
      <c r="Q207" s="1">
        <v>227448055193</v>
      </c>
      <c r="R207" s="1" t="s">
        <v>4585</v>
      </c>
      <c r="S207" s="1">
        <v>8805235172</v>
      </c>
      <c r="T207" s="1" t="s">
        <v>4593</v>
      </c>
      <c r="U207" s="1" t="s">
        <v>4594</v>
      </c>
      <c r="V207" s="1">
        <v>9673771661</v>
      </c>
      <c r="W207" s="1" t="s">
        <v>283</v>
      </c>
      <c r="X207" s="1" t="s">
        <v>4595</v>
      </c>
      <c r="Y207" s="1" t="s">
        <v>205</v>
      </c>
      <c r="Z207" s="1" t="s">
        <v>97</v>
      </c>
      <c r="AA207" s="1" t="s">
        <v>4595</v>
      </c>
      <c r="AB207" s="1" t="s">
        <v>205</v>
      </c>
      <c r="AC207" s="1" t="s">
        <v>97</v>
      </c>
      <c r="AD207" s="1" t="s">
        <v>98</v>
      </c>
      <c r="AE207" s="1" t="s">
        <v>98</v>
      </c>
      <c r="AF207" s="1" t="s">
        <v>4596</v>
      </c>
      <c r="AG207" s="1" t="s">
        <v>4597</v>
      </c>
      <c r="AH207" s="1" t="s">
        <v>1823</v>
      </c>
      <c r="AI207" s="1" t="s">
        <v>239</v>
      </c>
      <c r="AJ207" s="1">
        <v>72.4</v>
      </c>
      <c r="AK207" s="1"/>
      <c r="AL207" s="1"/>
      <c r="AM207" s="1"/>
      <c r="AN207" s="1"/>
      <c r="AO207" s="1"/>
      <c r="AP207" s="1"/>
      <c r="AQ207" s="1"/>
      <c r="AR207" s="1"/>
      <c r="AS207" s="1" t="s">
        <v>111</v>
      </c>
      <c r="AT207" s="1" t="s">
        <v>4598</v>
      </c>
      <c r="AU207" s="1" t="s">
        <v>239</v>
      </c>
      <c r="AV207" s="1" t="s">
        <v>370</v>
      </c>
      <c r="AW207" s="1">
        <v>77.84</v>
      </c>
      <c r="AX207" s="1"/>
      <c r="AY207" s="1" t="s">
        <v>3744</v>
      </c>
      <c r="AZ207" s="1" t="s">
        <v>4599</v>
      </c>
      <c r="BA207" s="1" t="s">
        <v>178</v>
      </c>
      <c r="BB207" s="1" t="s">
        <v>111</v>
      </c>
      <c r="BC207" s="1" t="s">
        <v>484</v>
      </c>
      <c r="BD207" s="1" t="s">
        <v>374</v>
      </c>
      <c r="BE207" s="1">
        <v>68.97</v>
      </c>
      <c r="BF207" s="1">
        <v>7.75</v>
      </c>
      <c r="BG207" s="1"/>
      <c r="BH207" s="1"/>
      <c r="BI207" s="1"/>
      <c r="BJ207" s="1"/>
      <c r="BK207" s="1"/>
      <c r="BL207" s="1"/>
      <c r="BM207" s="1"/>
      <c r="BN207" s="1"/>
      <c r="BO207" s="1" t="s">
        <v>3386</v>
      </c>
      <c r="BP207" s="1"/>
      <c r="BQ207" s="1"/>
      <c r="BR207" s="1"/>
      <c r="BS207" s="1"/>
      <c r="BT207" s="1"/>
      <c r="BU207" s="1" t="str">
        <f>HYPERLINK("https://nconnect.nicmar.ac.in/storage/profile/6ac60f4b44b47.png","Download")</f>
        <v>0</v>
      </c>
      <c r="BV207" s="1" t="s">
        <v>118</v>
      </c>
      <c r="BW207" s="3"/>
      <c r="BX207" s="3"/>
    </row>
    <row r="208" spans="1:76">
      <c r="A208" s="1" t="s">
        <v>76</v>
      </c>
      <c r="B208" s="1" t="s">
        <v>77</v>
      </c>
      <c r="C208" s="1" t="s">
        <v>4600</v>
      </c>
      <c r="D208" s="1" t="s">
        <v>4601</v>
      </c>
      <c r="E208" s="1" t="s">
        <v>4602</v>
      </c>
      <c r="F208" s="1" t="s">
        <v>4603</v>
      </c>
      <c r="G208" s="1" t="s">
        <v>4604</v>
      </c>
      <c r="H208" s="1" t="s">
        <v>4605</v>
      </c>
      <c r="I208" s="1" t="s">
        <v>4606</v>
      </c>
      <c r="J208" s="1">
        <v>8421410717</v>
      </c>
      <c r="K208" s="1" t="s">
        <v>85</v>
      </c>
      <c r="L208" s="1" t="s">
        <v>4607</v>
      </c>
      <c r="M208" s="1" t="s">
        <v>87</v>
      </c>
      <c r="N208" s="1" t="s">
        <v>4608</v>
      </c>
      <c r="O208" s="1" t="s">
        <v>4609</v>
      </c>
      <c r="P208" s="1" t="s">
        <v>669</v>
      </c>
      <c r="Q208" s="1">
        <v>422081593849</v>
      </c>
      <c r="R208" s="1" t="s">
        <v>4610</v>
      </c>
      <c r="S208" s="1">
        <v>9823334555</v>
      </c>
      <c r="T208" s="1" t="s">
        <v>4611</v>
      </c>
      <c r="U208" s="1" t="s">
        <v>4612</v>
      </c>
      <c r="V208" s="1">
        <v>9823244555</v>
      </c>
      <c r="W208" s="1" t="s">
        <v>283</v>
      </c>
      <c r="X208" s="1" t="s">
        <v>4613</v>
      </c>
      <c r="Y208" s="1" t="s">
        <v>96</v>
      </c>
      <c r="Z208" s="1" t="s">
        <v>97</v>
      </c>
      <c r="AA208" s="1" t="s">
        <v>4614</v>
      </c>
      <c r="AB208" s="1" t="s">
        <v>205</v>
      </c>
      <c r="AC208" s="1" t="s">
        <v>97</v>
      </c>
      <c r="AD208" s="1" t="s">
        <v>98</v>
      </c>
      <c r="AE208" s="1" t="s">
        <v>98</v>
      </c>
      <c r="AF208" s="1" t="s">
        <v>4615</v>
      </c>
      <c r="AG208" s="1" t="s">
        <v>4616</v>
      </c>
      <c r="AH208" s="1" t="s">
        <v>854</v>
      </c>
      <c r="AI208" s="1" t="s">
        <v>421</v>
      </c>
      <c r="AJ208" s="1">
        <v>82.4</v>
      </c>
      <c r="AK208" s="1"/>
      <c r="AL208" s="1" t="s">
        <v>4617</v>
      </c>
      <c r="AM208" s="1" t="s">
        <v>4616</v>
      </c>
      <c r="AN208" s="1" t="s">
        <v>174</v>
      </c>
      <c r="AO208" s="1" t="s">
        <v>101</v>
      </c>
      <c r="AP208" s="1" t="s">
        <v>102</v>
      </c>
      <c r="AQ208" s="1">
        <v>78.92</v>
      </c>
      <c r="AR208" s="1"/>
      <c r="AS208" s="1"/>
      <c r="AT208" s="1"/>
      <c r="AU208" s="1"/>
      <c r="AV208" s="1"/>
      <c r="AW208" s="1"/>
      <c r="AX208" s="1"/>
      <c r="AY208" s="1" t="s">
        <v>4618</v>
      </c>
      <c r="AZ208" s="1" t="s">
        <v>4619</v>
      </c>
      <c r="BA208" s="1" t="s">
        <v>110</v>
      </c>
      <c r="BB208" s="1" t="s">
        <v>111</v>
      </c>
      <c r="BC208" s="1" t="s">
        <v>747</v>
      </c>
      <c r="BD208" s="1" t="s">
        <v>484</v>
      </c>
      <c r="BE208" s="1">
        <v>69.8</v>
      </c>
      <c r="BF208" s="1">
        <v>7.48</v>
      </c>
      <c r="BG208" s="1"/>
      <c r="BH208" s="1"/>
      <c r="BI208" s="1"/>
      <c r="BJ208" s="1"/>
      <c r="BK208" s="1"/>
      <c r="BL208" s="1"/>
      <c r="BM208" s="1"/>
      <c r="BN208" s="1"/>
      <c r="BO208" s="1" t="s">
        <v>4620</v>
      </c>
      <c r="BP208" s="1"/>
      <c r="BQ208" s="1"/>
      <c r="BR208" s="1"/>
      <c r="BS208" s="1"/>
      <c r="BT208" s="1"/>
      <c r="BU208" s="1" t="str">
        <f>HYPERLINK("https://nconnect.nicmar.ac.in/storage/profile/6a85df69369c0.png","Download")</f>
        <v>0</v>
      </c>
      <c r="BV208" s="1" t="s">
        <v>118</v>
      </c>
      <c r="BW208" s="3"/>
      <c r="BX208" s="3"/>
    </row>
    <row r="209" spans="1:76">
      <c r="A209" s="1" t="s">
        <v>76</v>
      </c>
      <c r="B209" s="1" t="s">
        <v>77</v>
      </c>
      <c r="C209" s="1" t="s">
        <v>4621</v>
      </c>
      <c r="D209" s="1" t="s">
        <v>983</v>
      </c>
      <c r="E209" s="1" t="s">
        <v>4622</v>
      </c>
      <c r="F209" s="1" t="s">
        <v>3254</v>
      </c>
      <c r="G209" s="1" t="s">
        <v>4623</v>
      </c>
      <c r="H209" s="1" t="s">
        <v>4624</v>
      </c>
      <c r="I209" s="1" t="s">
        <v>4625</v>
      </c>
      <c r="J209" s="1">
        <v>9067968087</v>
      </c>
      <c r="K209" s="1" t="s">
        <v>196</v>
      </c>
      <c r="L209" s="1" t="s">
        <v>666</v>
      </c>
      <c r="M209" s="1" t="s">
        <v>87</v>
      </c>
      <c r="N209" s="1" t="s">
        <v>4626</v>
      </c>
      <c r="O209" s="1" t="s">
        <v>4627</v>
      </c>
      <c r="P209" s="1" t="s">
        <v>360</v>
      </c>
      <c r="Q209" s="1">
        <v>228252036894</v>
      </c>
      <c r="R209" s="1" t="s">
        <v>4628</v>
      </c>
      <c r="S209" s="1">
        <v>9225520079</v>
      </c>
      <c r="T209" s="1" t="s">
        <v>468</v>
      </c>
      <c r="U209" s="1" t="s">
        <v>4629</v>
      </c>
      <c r="V209" s="1">
        <v>8329339987</v>
      </c>
      <c r="W209" s="1" t="s">
        <v>283</v>
      </c>
      <c r="X209" s="1" t="s">
        <v>4630</v>
      </c>
      <c r="Y209" s="1" t="s">
        <v>205</v>
      </c>
      <c r="Z209" s="1" t="s">
        <v>97</v>
      </c>
      <c r="AA209" s="1" t="s">
        <v>4630</v>
      </c>
      <c r="AB209" s="1" t="s">
        <v>205</v>
      </c>
      <c r="AC209" s="1" t="s">
        <v>97</v>
      </c>
      <c r="AD209" s="1" t="s">
        <v>98</v>
      </c>
      <c r="AE209" s="1" t="s">
        <v>98</v>
      </c>
      <c r="AF209" s="1" t="s">
        <v>4631</v>
      </c>
      <c r="AG209" s="1" t="s">
        <v>4632</v>
      </c>
      <c r="AH209" s="1" t="s">
        <v>4633</v>
      </c>
      <c r="AI209" s="1" t="s">
        <v>262</v>
      </c>
      <c r="AJ209" s="1">
        <v>66.6</v>
      </c>
      <c r="AK209" s="1"/>
      <c r="AL209" s="1"/>
      <c r="AM209" s="1"/>
      <c r="AN209" s="1"/>
      <c r="AO209" s="1"/>
      <c r="AP209" s="1"/>
      <c r="AQ209" s="1"/>
      <c r="AR209" s="1"/>
      <c r="AS209" s="1" t="s">
        <v>111</v>
      </c>
      <c r="AT209" s="1" t="s">
        <v>4634</v>
      </c>
      <c r="AU209" s="1" t="s">
        <v>747</v>
      </c>
      <c r="AV209" s="1" t="s">
        <v>626</v>
      </c>
      <c r="AW209" s="1">
        <v>73.35</v>
      </c>
      <c r="AX209" s="1"/>
      <c r="AY209" s="1" t="s">
        <v>371</v>
      </c>
      <c r="AZ209" s="1" t="s">
        <v>4635</v>
      </c>
      <c r="BA209" s="1" t="s">
        <v>178</v>
      </c>
      <c r="BB209" s="1" t="s">
        <v>111</v>
      </c>
      <c r="BC209" s="1" t="s">
        <v>905</v>
      </c>
      <c r="BD209" s="1" t="s">
        <v>344</v>
      </c>
      <c r="BE209" s="1">
        <v>53.85</v>
      </c>
      <c r="BF209" s="1">
        <v>6.05</v>
      </c>
      <c r="BG209" s="1"/>
      <c r="BH209" s="1"/>
      <c r="BI209" s="1"/>
      <c r="BJ209" s="1"/>
      <c r="BK209" s="1"/>
      <c r="BL209" s="1"/>
      <c r="BM209" s="1"/>
      <c r="BN209" s="1"/>
      <c r="BO209" s="1" t="s">
        <v>4636</v>
      </c>
      <c r="BP209" s="1"/>
      <c r="BQ209" s="1"/>
      <c r="BR209" s="1"/>
      <c r="BS209" s="1"/>
      <c r="BT209" s="1" t="s">
        <v>431</v>
      </c>
      <c r="BU209" s="1" t="str">
        <f>HYPERLINK("https://nconnect.nicmar.ac.in/storage/profile/6ac87925425c4.png","Download")</f>
        <v>0</v>
      </c>
      <c r="BV209" s="1" t="s">
        <v>118</v>
      </c>
      <c r="BW209" s="3"/>
      <c r="BX209" s="3"/>
    </row>
    <row r="210" spans="1:76">
      <c r="A210" s="1" t="s">
        <v>76</v>
      </c>
      <c r="B210" s="1" t="s">
        <v>77</v>
      </c>
      <c r="C210" s="1" t="s">
        <v>4637</v>
      </c>
      <c r="D210" s="1" t="s">
        <v>4638</v>
      </c>
      <c r="E210" s="1"/>
      <c r="F210" s="1" t="s">
        <v>379</v>
      </c>
      <c r="G210" s="1" t="s">
        <v>4639</v>
      </c>
      <c r="H210" s="1" t="s">
        <v>4640</v>
      </c>
      <c r="I210" s="1" t="s">
        <v>4641</v>
      </c>
      <c r="J210" s="1">
        <v>9789596700</v>
      </c>
      <c r="K210" s="1" t="s">
        <v>85</v>
      </c>
      <c r="L210" s="1" t="s">
        <v>4642</v>
      </c>
      <c r="M210" s="1" t="s">
        <v>87</v>
      </c>
      <c r="N210" s="1" t="s">
        <v>330</v>
      </c>
      <c r="O210" s="1" t="s">
        <v>4643</v>
      </c>
      <c r="P210" s="1" t="s">
        <v>162</v>
      </c>
      <c r="Q210" s="1">
        <v>933458645892</v>
      </c>
      <c r="R210" s="1" t="s">
        <v>4644</v>
      </c>
      <c r="S210" s="1">
        <v>9842825770</v>
      </c>
      <c r="T210" s="1" t="s">
        <v>4645</v>
      </c>
      <c r="U210" s="1" t="s">
        <v>4646</v>
      </c>
      <c r="V210" s="1">
        <v>9688818195</v>
      </c>
      <c r="W210" s="1" t="s">
        <v>165</v>
      </c>
      <c r="X210" s="1" t="s">
        <v>4647</v>
      </c>
      <c r="Y210" s="1" t="s">
        <v>808</v>
      </c>
      <c r="Z210" s="1" t="s">
        <v>338</v>
      </c>
      <c r="AA210" s="1" t="s">
        <v>4648</v>
      </c>
      <c r="AB210" s="1" t="s">
        <v>808</v>
      </c>
      <c r="AC210" s="1" t="s">
        <v>338</v>
      </c>
      <c r="AD210" s="1" t="s">
        <v>98</v>
      </c>
      <c r="AE210" s="1" t="s">
        <v>98</v>
      </c>
      <c r="AF210" s="1" t="s">
        <v>4649</v>
      </c>
      <c r="AG210" s="1" t="s">
        <v>3950</v>
      </c>
      <c r="AH210" s="1" t="s">
        <v>106</v>
      </c>
      <c r="AI210" s="1" t="s">
        <v>142</v>
      </c>
      <c r="AJ210" s="1">
        <v>90</v>
      </c>
      <c r="AK210" s="1"/>
      <c r="AL210" s="1" t="s">
        <v>4650</v>
      </c>
      <c r="AM210" s="1" t="s">
        <v>3950</v>
      </c>
      <c r="AN210" s="1" t="s">
        <v>105</v>
      </c>
      <c r="AO210" s="1" t="s">
        <v>107</v>
      </c>
      <c r="AP210" s="1" t="s">
        <v>626</v>
      </c>
      <c r="AQ210" s="1">
        <v>80</v>
      </c>
      <c r="AR210" s="1"/>
      <c r="AS210" s="1"/>
      <c r="AT210" s="1"/>
      <c r="AU210" s="1"/>
      <c r="AV210" s="1"/>
      <c r="AW210" s="1"/>
      <c r="AX210" s="1"/>
      <c r="AY210" s="1" t="s">
        <v>4651</v>
      </c>
      <c r="AZ210" s="1" t="s">
        <v>4651</v>
      </c>
      <c r="BA210" s="1" t="s">
        <v>110</v>
      </c>
      <c r="BB210" s="1" t="s">
        <v>111</v>
      </c>
      <c r="BC210" s="1" t="s">
        <v>401</v>
      </c>
      <c r="BD210" s="1" t="s">
        <v>374</v>
      </c>
      <c r="BE210" s="1">
        <v>65.3</v>
      </c>
      <c r="BF210" s="1">
        <v>6.41</v>
      </c>
      <c r="BG210" s="1"/>
      <c r="BH210" s="1"/>
      <c r="BI210" s="1"/>
      <c r="BJ210" s="1"/>
      <c r="BK210" s="1"/>
      <c r="BL210" s="1"/>
      <c r="BM210" s="1"/>
      <c r="BN210" s="1"/>
      <c r="BO210" s="1" t="s">
        <v>4652</v>
      </c>
      <c r="BP210" s="1"/>
      <c r="BQ210" s="1"/>
      <c r="BR210" s="1" t="s">
        <v>4653</v>
      </c>
      <c r="BS210" s="1">
        <v>31</v>
      </c>
      <c r="BT210" s="1" t="s">
        <v>4654</v>
      </c>
      <c r="BU210" s="1" t="str">
        <f>HYPERLINK("https://nconnect.nicmar.ac.in/storage/profile/6a86b0f2c889c.png","Download")</f>
        <v>0</v>
      </c>
      <c r="BV210" s="1" t="s">
        <v>118</v>
      </c>
      <c r="BW210" s="3"/>
      <c r="BX210" s="3"/>
    </row>
    <row r="211" spans="1:76">
      <c r="A211" s="1" t="s">
        <v>76</v>
      </c>
      <c r="B211" s="1" t="s">
        <v>77</v>
      </c>
      <c r="C211" s="1" t="s">
        <v>4655</v>
      </c>
      <c r="D211" s="1" t="s">
        <v>4656</v>
      </c>
      <c r="E211" s="1" t="s">
        <v>3087</v>
      </c>
      <c r="F211" s="1" t="s">
        <v>4657</v>
      </c>
      <c r="G211" s="1" t="s">
        <v>4658</v>
      </c>
      <c r="H211" s="1" t="s">
        <v>4659</v>
      </c>
      <c r="I211" s="1" t="s">
        <v>4660</v>
      </c>
      <c r="J211" s="1">
        <v>8668959715</v>
      </c>
      <c r="K211" s="1" t="s">
        <v>85</v>
      </c>
      <c r="L211" s="1" t="s">
        <v>4661</v>
      </c>
      <c r="M211" s="1" t="s">
        <v>87</v>
      </c>
      <c r="N211" s="1" t="s">
        <v>1308</v>
      </c>
      <c r="O211" s="1" t="s">
        <v>4662</v>
      </c>
      <c r="P211" s="1" t="s">
        <v>162</v>
      </c>
      <c r="Q211" s="1">
        <v>899468893487</v>
      </c>
      <c r="R211" s="1" t="s">
        <v>4663</v>
      </c>
      <c r="S211" s="1">
        <v>9823871188</v>
      </c>
      <c r="T211" s="1" t="s">
        <v>4664</v>
      </c>
      <c r="U211" s="1" t="s">
        <v>4665</v>
      </c>
      <c r="V211" s="1">
        <v>9823931188</v>
      </c>
      <c r="W211" s="1" t="s">
        <v>283</v>
      </c>
      <c r="X211" s="1" t="s">
        <v>4666</v>
      </c>
      <c r="Y211" s="1" t="s">
        <v>2681</v>
      </c>
      <c r="Z211" s="1" t="s">
        <v>97</v>
      </c>
      <c r="AA211" s="1" t="s">
        <v>4666</v>
      </c>
      <c r="AB211" s="1" t="s">
        <v>2681</v>
      </c>
      <c r="AC211" s="1" t="s">
        <v>97</v>
      </c>
      <c r="AD211" s="1" t="s">
        <v>98</v>
      </c>
      <c r="AE211" s="1" t="s">
        <v>98</v>
      </c>
      <c r="AF211" s="1" t="s">
        <v>4667</v>
      </c>
      <c r="AG211" s="1" t="s">
        <v>4668</v>
      </c>
      <c r="AH211" s="1" t="s">
        <v>421</v>
      </c>
      <c r="AI211" s="1" t="s">
        <v>530</v>
      </c>
      <c r="AJ211" s="1">
        <v>85.6</v>
      </c>
      <c r="AK211" s="1"/>
      <c r="AL211" s="1"/>
      <c r="AM211" s="1"/>
      <c r="AN211" s="1"/>
      <c r="AO211" s="1"/>
      <c r="AP211" s="1"/>
      <c r="AQ211" s="1"/>
      <c r="AR211" s="1"/>
      <c r="AS211" s="1" t="s">
        <v>367</v>
      </c>
      <c r="AT211" s="1" t="s">
        <v>4669</v>
      </c>
      <c r="AU211" s="1" t="s">
        <v>101</v>
      </c>
      <c r="AV211" s="1" t="s">
        <v>292</v>
      </c>
      <c r="AW211" s="1">
        <v>86.89</v>
      </c>
      <c r="AX211" s="1"/>
      <c r="AY211" s="1" t="s">
        <v>371</v>
      </c>
      <c r="AZ211" s="1" t="s">
        <v>4670</v>
      </c>
      <c r="BA211" s="1" t="s">
        <v>178</v>
      </c>
      <c r="BB211" s="1" t="s">
        <v>111</v>
      </c>
      <c r="BC211" s="1" t="s">
        <v>4671</v>
      </c>
      <c r="BD211" s="1" t="s">
        <v>146</v>
      </c>
      <c r="BE211" s="1">
        <v>63.6</v>
      </c>
      <c r="BF211" s="1">
        <v>7.11</v>
      </c>
      <c r="BG211" s="1"/>
      <c r="BH211" s="1"/>
      <c r="BI211" s="1"/>
      <c r="BJ211" s="1"/>
      <c r="BK211" s="1"/>
      <c r="BL211" s="1"/>
      <c r="BM211" s="1"/>
      <c r="BN211" s="1"/>
      <c r="BO211" s="1" t="s">
        <v>4672</v>
      </c>
      <c r="BP211" s="1"/>
      <c r="BQ211" s="1"/>
      <c r="BR211" s="1" t="s">
        <v>4673</v>
      </c>
      <c r="BS211" s="1">
        <v>31</v>
      </c>
      <c r="BT211" s="1"/>
      <c r="BU211" s="1" t="str">
        <f>HYPERLINK("https://nconnect.nicmar.ac.in/storage/profile/6a87138bbbfea.png","Download")</f>
        <v>0</v>
      </c>
      <c r="BV211" s="1" t="s">
        <v>118</v>
      </c>
      <c r="BW211" s="3"/>
      <c r="BX211" s="3"/>
    </row>
    <row r="212" spans="1:76">
      <c r="A212" s="1" t="s">
        <v>76</v>
      </c>
      <c r="B212" s="1" t="s">
        <v>77</v>
      </c>
      <c r="C212" s="1" t="s">
        <v>4674</v>
      </c>
      <c r="D212" s="1" t="s">
        <v>4675</v>
      </c>
      <c r="E212" s="1" t="s">
        <v>4676</v>
      </c>
      <c r="F212" s="1" t="s">
        <v>4677</v>
      </c>
      <c r="G212" s="1" t="s">
        <v>4678</v>
      </c>
      <c r="H212" s="1" t="s">
        <v>4679</v>
      </c>
      <c r="I212" s="1" t="s">
        <v>4680</v>
      </c>
      <c r="J212" s="1">
        <v>9021740940</v>
      </c>
      <c r="K212" s="1" t="s">
        <v>196</v>
      </c>
      <c r="L212" s="1" t="s">
        <v>3133</v>
      </c>
      <c r="M212" s="1" t="s">
        <v>87</v>
      </c>
      <c r="N212" s="1" t="s">
        <v>412</v>
      </c>
      <c r="O212" s="1" t="s">
        <v>4681</v>
      </c>
      <c r="P212" s="1" t="s">
        <v>669</v>
      </c>
      <c r="Q212" s="1">
        <v>330777693846</v>
      </c>
      <c r="R212" s="1" t="s">
        <v>4682</v>
      </c>
      <c r="S212" s="1">
        <v>9689088747</v>
      </c>
      <c r="T212" s="1" t="s">
        <v>4683</v>
      </c>
      <c r="U212" s="1" t="s">
        <v>2769</v>
      </c>
      <c r="V212" s="1">
        <v>9420716607</v>
      </c>
      <c r="W212" s="1" t="s">
        <v>4684</v>
      </c>
      <c r="X212" s="1" t="s">
        <v>4685</v>
      </c>
      <c r="Y212" s="1" t="s">
        <v>4540</v>
      </c>
      <c r="Z212" s="1" t="s">
        <v>97</v>
      </c>
      <c r="AA212" s="1" t="s">
        <v>4685</v>
      </c>
      <c r="AB212" s="1" t="s">
        <v>4540</v>
      </c>
      <c r="AC212" s="1" t="s">
        <v>97</v>
      </c>
      <c r="AD212" s="1" t="s">
        <v>98</v>
      </c>
      <c r="AE212" s="1" t="s">
        <v>98</v>
      </c>
      <c r="AF212" s="1" t="s">
        <v>4686</v>
      </c>
      <c r="AG212" s="1" t="s">
        <v>4687</v>
      </c>
      <c r="AH212" s="1" t="s">
        <v>480</v>
      </c>
      <c r="AI212" s="1" t="s">
        <v>101</v>
      </c>
      <c r="AJ212" s="1">
        <v>72.2</v>
      </c>
      <c r="AK212" s="1"/>
      <c r="AL212" s="1" t="s">
        <v>4688</v>
      </c>
      <c r="AM212" s="1" t="s">
        <v>4687</v>
      </c>
      <c r="AN212" s="1" t="s">
        <v>105</v>
      </c>
      <c r="AO212" s="1" t="s">
        <v>1201</v>
      </c>
      <c r="AP212" s="1" t="s">
        <v>311</v>
      </c>
      <c r="AQ212" s="1">
        <v>90.7</v>
      </c>
      <c r="AR212" s="1"/>
      <c r="AS212" s="1"/>
      <c r="AT212" s="1"/>
      <c r="AU212" s="1"/>
      <c r="AV212" s="1"/>
      <c r="AW212" s="1"/>
      <c r="AX212" s="1"/>
      <c r="AY212" s="1" t="s">
        <v>4689</v>
      </c>
      <c r="AZ212" s="1" t="s">
        <v>4690</v>
      </c>
      <c r="BA212" s="1" t="s">
        <v>266</v>
      </c>
      <c r="BB212" s="1" t="s">
        <v>453</v>
      </c>
      <c r="BC212" s="1" t="s">
        <v>4691</v>
      </c>
      <c r="BD212" s="1" t="s">
        <v>344</v>
      </c>
      <c r="BE212" s="1">
        <v>79.7</v>
      </c>
      <c r="BF212" s="1">
        <v>7.97</v>
      </c>
      <c r="BG212" s="1"/>
      <c r="BH212" s="1"/>
      <c r="BI212" s="1"/>
      <c r="BJ212" s="1"/>
      <c r="BK212" s="1"/>
      <c r="BL212" s="1"/>
      <c r="BM212" s="1"/>
      <c r="BN212" s="1"/>
      <c r="BO212" s="1" t="s">
        <v>4692</v>
      </c>
      <c r="BP212" s="1" t="s">
        <v>4693</v>
      </c>
      <c r="BQ212" s="1" t="s">
        <v>149</v>
      </c>
      <c r="BR212" s="1" t="s">
        <v>4694</v>
      </c>
      <c r="BS212" s="1">
        <v>25</v>
      </c>
      <c r="BT212" s="1" t="s">
        <v>4695</v>
      </c>
      <c r="BU212" s="1" t="str">
        <f>HYPERLINK("https://nconnect.nicmar.ac.in/storage/profile/6a87152b27a8c.png","Download")</f>
        <v>0</v>
      </c>
      <c r="BV212" s="1" t="s">
        <v>118</v>
      </c>
      <c r="BW212" s="3"/>
      <c r="BX212" s="3"/>
    </row>
    <row r="213" spans="1:76">
      <c r="A213" s="1" t="s">
        <v>76</v>
      </c>
      <c r="B213" s="1" t="s">
        <v>77</v>
      </c>
      <c r="C213" s="1" t="s">
        <v>4696</v>
      </c>
      <c r="D213" s="1" t="s">
        <v>4697</v>
      </c>
      <c r="E213" s="1" t="s">
        <v>1991</v>
      </c>
      <c r="F213" s="1" t="s">
        <v>4698</v>
      </c>
      <c r="G213" s="1" t="s">
        <v>4699</v>
      </c>
      <c r="H213" s="1" t="s">
        <v>4700</v>
      </c>
      <c r="I213" s="1" t="s">
        <v>4701</v>
      </c>
      <c r="J213" s="1">
        <v>7775919822</v>
      </c>
      <c r="K213" s="1" t="s">
        <v>85</v>
      </c>
      <c r="L213" s="1" t="s">
        <v>4702</v>
      </c>
      <c r="M213" s="1" t="s">
        <v>87</v>
      </c>
      <c r="N213" s="1" t="s">
        <v>412</v>
      </c>
      <c r="O213" s="1" t="s">
        <v>4703</v>
      </c>
      <c r="P213" s="1" t="s">
        <v>162</v>
      </c>
      <c r="Q213" s="1">
        <v>463211283362</v>
      </c>
      <c r="R213" s="1" t="s">
        <v>4704</v>
      </c>
      <c r="S213" s="1">
        <v>7774945777</v>
      </c>
      <c r="T213" s="1" t="s">
        <v>92</v>
      </c>
      <c r="U213" s="1" t="s">
        <v>4705</v>
      </c>
      <c r="V213" s="1">
        <v>9309781817</v>
      </c>
      <c r="W213" s="1" t="s">
        <v>203</v>
      </c>
      <c r="X213" s="1" t="s">
        <v>4706</v>
      </c>
      <c r="Y213" s="1" t="s">
        <v>4707</v>
      </c>
      <c r="Z213" s="1" t="s">
        <v>97</v>
      </c>
      <c r="AA213" s="1" t="s">
        <v>4706</v>
      </c>
      <c r="AB213" s="1" t="s">
        <v>4707</v>
      </c>
      <c r="AC213" s="1" t="s">
        <v>97</v>
      </c>
      <c r="AD213" s="1" t="s">
        <v>98</v>
      </c>
      <c r="AE213" s="1" t="s">
        <v>98</v>
      </c>
      <c r="AF213" s="1" t="s">
        <v>4708</v>
      </c>
      <c r="AG213" s="1" t="s">
        <v>2307</v>
      </c>
      <c r="AH213" s="1" t="s">
        <v>138</v>
      </c>
      <c r="AI213" s="1" t="s">
        <v>102</v>
      </c>
      <c r="AJ213" s="1">
        <v>88.4</v>
      </c>
      <c r="AK213" s="1"/>
      <c r="AL213" s="1" t="s">
        <v>4709</v>
      </c>
      <c r="AM213" s="1" t="s">
        <v>4710</v>
      </c>
      <c r="AN213" s="1" t="s">
        <v>105</v>
      </c>
      <c r="AO213" s="1" t="s">
        <v>239</v>
      </c>
      <c r="AP213" s="1" t="s">
        <v>341</v>
      </c>
      <c r="AQ213" s="1">
        <v>90.5</v>
      </c>
      <c r="AR213" s="1"/>
      <c r="AS213" s="1"/>
      <c r="AT213" s="1"/>
      <c r="AU213" s="1"/>
      <c r="AV213" s="1"/>
      <c r="AW213" s="1"/>
      <c r="AX213" s="1"/>
      <c r="AY213" s="1" t="s">
        <v>4711</v>
      </c>
      <c r="AZ213" s="1" t="s">
        <v>371</v>
      </c>
      <c r="BA213" s="1" t="s">
        <v>110</v>
      </c>
      <c r="BB213" s="1" t="s">
        <v>111</v>
      </c>
      <c r="BC213" s="1" t="s">
        <v>179</v>
      </c>
      <c r="BD213" s="1" t="s">
        <v>344</v>
      </c>
      <c r="BE213" s="1">
        <v>70.11</v>
      </c>
      <c r="BF213" s="1">
        <v>7.38</v>
      </c>
      <c r="BG213" s="1"/>
      <c r="BH213" s="1"/>
      <c r="BI213" s="1"/>
      <c r="BJ213" s="1"/>
      <c r="BK213" s="1"/>
      <c r="BL213" s="1"/>
      <c r="BM213" s="1"/>
      <c r="BN213" s="1"/>
      <c r="BO213" s="1" t="s">
        <v>3769</v>
      </c>
      <c r="BP213" s="1"/>
      <c r="BQ213" s="1"/>
      <c r="BR213" s="1" t="s">
        <v>4712</v>
      </c>
      <c r="BS213" s="1">
        <v>4</v>
      </c>
      <c r="BT213" s="1"/>
      <c r="BU213" s="1" t="str">
        <f>HYPERLINK("https://nconnect.nicmar.ac.in/storage/profile/6a8722fe8acf4.png","Download")</f>
        <v>0</v>
      </c>
      <c r="BV213" s="1" t="s">
        <v>118</v>
      </c>
      <c r="BW213" s="3"/>
      <c r="BX213" s="3"/>
    </row>
    <row r="214" spans="1:76">
      <c r="A214" s="1" t="s">
        <v>76</v>
      </c>
      <c r="B214" s="1" t="s">
        <v>77</v>
      </c>
      <c r="C214" s="1" t="s">
        <v>4713</v>
      </c>
      <c r="D214" s="1" t="s">
        <v>4714</v>
      </c>
      <c r="E214" s="1" t="s">
        <v>1303</v>
      </c>
      <c r="F214" s="1" t="s">
        <v>4715</v>
      </c>
      <c r="G214" s="1" t="s">
        <v>4716</v>
      </c>
      <c r="H214" s="1" t="s">
        <v>4717</v>
      </c>
      <c r="I214" s="1" t="s">
        <v>4718</v>
      </c>
      <c r="J214" s="1">
        <v>8491863563</v>
      </c>
      <c r="K214" s="1" t="s">
        <v>85</v>
      </c>
      <c r="L214" s="1" t="s">
        <v>4719</v>
      </c>
      <c r="M214" s="1" t="s">
        <v>87</v>
      </c>
      <c r="N214" s="1" t="s">
        <v>4720</v>
      </c>
      <c r="O214" s="1" t="s">
        <v>4721</v>
      </c>
      <c r="P214" s="1" t="s">
        <v>90</v>
      </c>
      <c r="Q214" s="1" t="s">
        <v>4722</v>
      </c>
      <c r="R214" s="1" t="s">
        <v>4723</v>
      </c>
      <c r="S214" s="1">
        <v>9419138323</v>
      </c>
      <c r="T214" s="1" t="s">
        <v>4724</v>
      </c>
      <c r="U214" s="1" t="s">
        <v>4725</v>
      </c>
      <c r="V214" s="1">
        <v>9419179331</v>
      </c>
      <c r="W214" s="1" t="s">
        <v>131</v>
      </c>
      <c r="X214" s="1" t="s">
        <v>4726</v>
      </c>
      <c r="Y214" s="1" t="s">
        <v>4727</v>
      </c>
      <c r="Z214" s="1" t="s">
        <v>4728</v>
      </c>
      <c r="AA214" s="1" t="s">
        <v>4726</v>
      </c>
      <c r="AB214" s="1" t="s">
        <v>4727</v>
      </c>
      <c r="AC214" s="1" t="s">
        <v>4728</v>
      </c>
      <c r="AD214" s="1" t="s">
        <v>98</v>
      </c>
      <c r="AE214" s="1" t="s">
        <v>98</v>
      </c>
      <c r="AF214" s="1" t="s">
        <v>4729</v>
      </c>
      <c r="AG214" s="1" t="s">
        <v>4730</v>
      </c>
      <c r="AH214" s="1" t="s">
        <v>137</v>
      </c>
      <c r="AI214" s="1" t="s">
        <v>101</v>
      </c>
      <c r="AJ214" s="1">
        <v>75.5</v>
      </c>
      <c r="AK214" s="1"/>
      <c r="AL214" s="1" t="s">
        <v>4729</v>
      </c>
      <c r="AM214" s="1" t="s">
        <v>4730</v>
      </c>
      <c r="AN214" s="1" t="s">
        <v>105</v>
      </c>
      <c r="AO214" s="1" t="s">
        <v>171</v>
      </c>
      <c r="AP214" s="1" t="s">
        <v>239</v>
      </c>
      <c r="AQ214" s="1">
        <v>72.83</v>
      </c>
      <c r="AR214" s="1"/>
      <c r="AS214" s="1"/>
      <c r="AT214" s="1"/>
      <c r="AU214" s="1"/>
      <c r="AV214" s="1"/>
      <c r="AW214" s="1"/>
      <c r="AX214" s="1"/>
      <c r="AY214" s="1" t="s">
        <v>4731</v>
      </c>
      <c r="AZ214" s="1" t="s">
        <v>4732</v>
      </c>
      <c r="BA214" s="1" t="s">
        <v>110</v>
      </c>
      <c r="BB214" s="1" t="s">
        <v>111</v>
      </c>
      <c r="BC214" s="1" t="s">
        <v>211</v>
      </c>
      <c r="BD214" s="1" t="s">
        <v>1047</v>
      </c>
      <c r="BE214" s="1">
        <v>79.4</v>
      </c>
      <c r="BF214" s="1">
        <v>7.94</v>
      </c>
      <c r="BG214" s="1"/>
      <c r="BH214" s="1"/>
      <c r="BI214" s="1"/>
      <c r="BJ214" s="1"/>
      <c r="BK214" s="1"/>
      <c r="BL214" s="1"/>
      <c r="BM214" s="1"/>
      <c r="BN214" s="1"/>
      <c r="BO214" s="1" t="s">
        <v>4733</v>
      </c>
      <c r="BP214" s="1" t="s">
        <v>4734</v>
      </c>
      <c r="BQ214" s="1" t="s">
        <v>2009</v>
      </c>
      <c r="BR214" s="1" t="s">
        <v>4735</v>
      </c>
      <c r="BS214" s="1">
        <v>7</v>
      </c>
      <c r="BT214" s="1" t="s">
        <v>4736</v>
      </c>
      <c r="BU214" s="1" t="str">
        <f>HYPERLINK("https://nconnect.nicmar.ac.in/storage/profile/6a859845c38be.png","Download")</f>
        <v>0</v>
      </c>
      <c r="BV214" s="1" t="s">
        <v>118</v>
      </c>
      <c r="BW214" s="3"/>
      <c r="BX214" s="3"/>
    </row>
    <row r="215" spans="1:76">
      <c r="A215" s="1" t="s">
        <v>76</v>
      </c>
      <c r="B215" s="1" t="s">
        <v>77</v>
      </c>
      <c r="C215" s="1" t="s">
        <v>4737</v>
      </c>
      <c r="D215" s="1" t="s">
        <v>4738</v>
      </c>
      <c r="E215" s="1"/>
      <c r="F215" s="1" t="s">
        <v>685</v>
      </c>
      <c r="G215" s="1" t="s">
        <v>4739</v>
      </c>
      <c r="H215" s="1" t="s">
        <v>4740</v>
      </c>
      <c r="I215" s="1" t="s">
        <v>4741</v>
      </c>
      <c r="J215" s="1">
        <v>8340754065</v>
      </c>
      <c r="K215" s="1" t="s">
        <v>85</v>
      </c>
      <c r="L215" s="1" t="s">
        <v>4742</v>
      </c>
      <c r="M215" s="1" t="s">
        <v>87</v>
      </c>
      <c r="N215" s="1" t="s">
        <v>4743</v>
      </c>
      <c r="O215" s="1" t="s">
        <v>4744</v>
      </c>
      <c r="P215" s="1" t="s">
        <v>669</v>
      </c>
      <c r="Q215" s="1">
        <v>737266382420</v>
      </c>
      <c r="R215" s="1" t="s">
        <v>4745</v>
      </c>
      <c r="S215" s="1">
        <v>8969282520</v>
      </c>
      <c r="T215" s="1" t="s">
        <v>522</v>
      </c>
      <c r="U215" s="1" t="s">
        <v>4746</v>
      </c>
      <c r="V215" s="1">
        <v>9304070650</v>
      </c>
      <c r="W215" s="1" t="s">
        <v>444</v>
      </c>
      <c r="X215" s="1" t="s">
        <v>4747</v>
      </c>
      <c r="Y215" s="1" t="s">
        <v>4748</v>
      </c>
      <c r="Z215" s="1" t="s">
        <v>1913</v>
      </c>
      <c r="AA215" s="1" t="s">
        <v>4749</v>
      </c>
      <c r="AB215" s="1" t="s">
        <v>205</v>
      </c>
      <c r="AC215" s="1" t="s">
        <v>97</v>
      </c>
      <c r="AD215" s="1" t="s">
        <v>98</v>
      </c>
      <c r="AE215" s="1" t="s">
        <v>98</v>
      </c>
      <c r="AF215" s="1" t="s">
        <v>4750</v>
      </c>
      <c r="AG215" s="1" t="s">
        <v>1623</v>
      </c>
      <c r="AH215" s="1" t="s">
        <v>171</v>
      </c>
      <c r="AI215" s="1" t="s">
        <v>289</v>
      </c>
      <c r="AJ215" s="1">
        <v>70</v>
      </c>
      <c r="AK215" s="1"/>
      <c r="AL215" s="1" t="s">
        <v>4750</v>
      </c>
      <c r="AM215" s="1" t="s">
        <v>1623</v>
      </c>
      <c r="AN215" s="1" t="s">
        <v>105</v>
      </c>
      <c r="AO215" s="1" t="s">
        <v>532</v>
      </c>
      <c r="AP215" s="1" t="s">
        <v>789</v>
      </c>
      <c r="AQ215" s="1">
        <v>70</v>
      </c>
      <c r="AR215" s="1"/>
      <c r="AS215" s="1"/>
      <c r="AT215" s="1"/>
      <c r="AU215" s="1"/>
      <c r="AV215" s="1"/>
      <c r="AW215" s="1"/>
      <c r="AX215" s="1"/>
      <c r="AY215" s="1" t="s">
        <v>3744</v>
      </c>
      <c r="AZ215" s="1" t="s">
        <v>205</v>
      </c>
      <c r="BA215" s="1" t="s">
        <v>178</v>
      </c>
      <c r="BB215" s="1" t="s">
        <v>111</v>
      </c>
      <c r="BC215" s="1" t="s">
        <v>628</v>
      </c>
      <c r="BD215" s="1" t="s">
        <v>374</v>
      </c>
      <c r="BE215" s="1">
        <v>79.64</v>
      </c>
      <c r="BF215" s="1">
        <v>8.72</v>
      </c>
      <c r="BG215" s="1"/>
      <c r="BH215" s="1"/>
      <c r="BI215" s="1"/>
      <c r="BJ215" s="1"/>
      <c r="BK215" s="1"/>
      <c r="BL215" s="1"/>
      <c r="BM215" s="1"/>
      <c r="BN215" s="1"/>
      <c r="BO215" s="1" t="s">
        <v>4751</v>
      </c>
      <c r="BP215" s="1"/>
      <c r="BQ215" s="1"/>
      <c r="BR215" s="1" t="s">
        <v>4752</v>
      </c>
      <c r="BS215" s="1">
        <v>8</v>
      </c>
      <c r="BT215" s="1" t="s">
        <v>4753</v>
      </c>
      <c r="BU215" s="1" t="str">
        <f>HYPERLINK("https://nconnect.nicmar.ac.in/storage/profile/6a85f219795fa.png","Download")</f>
        <v>0</v>
      </c>
      <c r="BV215" s="1" t="s">
        <v>118</v>
      </c>
      <c r="BW215" s="3"/>
      <c r="BX215" s="3"/>
    </row>
    <row r="216" spans="1:76">
      <c r="A216" s="1" t="s">
        <v>76</v>
      </c>
      <c r="B216" s="1" t="s">
        <v>77</v>
      </c>
      <c r="C216" s="1" t="s">
        <v>4754</v>
      </c>
      <c r="D216" s="1" t="s">
        <v>4755</v>
      </c>
      <c r="E216" s="1" t="s">
        <v>4756</v>
      </c>
      <c r="F216" s="1" t="s">
        <v>4757</v>
      </c>
      <c r="G216" s="1" t="s">
        <v>4758</v>
      </c>
      <c r="H216" s="1" t="s">
        <v>4759</v>
      </c>
      <c r="I216" s="1" t="s">
        <v>4760</v>
      </c>
      <c r="J216" s="1">
        <v>9930673265</v>
      </c>
      <c r="K216" s="1" t="s">
        <v>85</v>
      </c>
      <c r="L216" s="1" t="s">
        <v>1126</v>
      </c>
      <c r="M216" s="1" t="s">
        <v>87</v>
      </c>
      <c r="N216" s="1" t="s">
        <v>1308</v>
      </c>
      <c r="O216" s="1" t="s">
        <v>4761</v>
      </c>
      <c r="P216" s="1" t="s">
        <v>90</v>
      </c>
      <c r="Q216" s="1">
        <v>497179753210</v>
      </c>
      <c r="R216" s="1" t="s">
        <v>4762</v>
      </c>
      <c r="S216" s="1">
        <v>9833907383</v>
      </c>
      <c r="T216" s="1" t="s">
        <v>4763</v>
      </c>
      <c r="U216" s="1" t="s">
        <v>4764</v>
      </c>
      <c r="V216" s="1">
        <v>8850130322</v>
      </c>
      <c r="W216" s="1" t="s">
        <v>1063</v>
      </c>
      <c r="X216" s="1" t="s">
        <v>4765</v>
      </c>
      <c r="Y216" s="1" t="s">
        <v>647</v>
      </c>
      <c r="Z216" s="1" t="s">
        <v>97</v>
      </c>
      <c r="AA216" s="1" t="s">
        <v>4765</v>
      </c>
      <c r="AB216" s="1" t="s">
        <v>647</v>
      </c>
      <c r="AC216" s="1" t="s">
        <v>97</v>
      </c>
      <c r="AD216" s="1" t="s">
        <v>98</v>
      </c>
      <c r="AE216" s="1" t="s">
        <v>98</v>
      </c>
      <c r="AF216" s="1" t="s">
        <v>4766</v>
      </c>
      <c r="AG216" s="1" t="s">
        <v>4767</v>
      </c>
      <c r="AH216" s="1" t="s">
        <v>859</v>
      </c>
      <c r="AI216" s="1" t="s">
        <v>289</v>
      </c>
      <c r="AJ216" s="1">
        <v>83.6</v>
      </c>
      <c r="AK216" s="1"/>
      <c r="AL216" s="1" t="s">
        <v>4768</v>
      </c>
      <c r="AM216" s="1" t="s">
        <v>4769</v>
      </c>
      <c r="AN216" s="1" t="s">
        <v>105</v>
      </c>
      <c r="AO216" s="1" t="s">
        <v>175</v>
      </c>
      <c r="AP216" s="1" t="s">
        <v>789</v>
      </c>
      <c r="AQ216" s="1">
        <v>79.4</v>
      </c>
      <c r="AR216" s="1"/>
      <c r="AS216" s="1"/>
      <c r="AT216" s="1"/>
      <c r="AU216" s="1"/>
      <c r="AV216" s="1"/>
      <c r="AW216" s="1"/>
      <c r="AX216" s="1"/>
      <c r="AY216" s="1" t="s">
        <v>4770</v>
      </c>
      <c r="AZ216" s="1" t="s">
        <v>4771</v>
      </c>
      <c r="BA216" s="1" t="s">
        <v>110</v>
      </c>
      <c r="BB216" s="1" t="s">
        <v>111</v>
      </c>
      <c r="BC216" s="1" t="s">
        <v>655</v>
      </c>
      <c r="BD216" s="1" t="s">
        <v>813</v>
      </c>
      <c r="BE216" s="1">
        <v>79.75</v>
      </c>
      <c r="BF216" s="1">
        <v>3.19</v>
      </c>
      <c r="BG216" s="1"/>
      <c r="BH216" s="1"/>
      <c r="BI216" s="1"/>
      <c r="BJ216" s="1"/>
      <c r="BK216" s="1"/>
      <c r="BL216" s="1"/>
      <c r="BM216" s="1"/>
      <c r="BN216" s="1"/>
      <c r="BO216" s="1" t="s">
        <v>4772</v>
      </c>
      <c r="BP216" s="1"/>
      <c r="BQ216" s="1"/>
      <c r="BR216" s="1" t="s">
        <v>4773</v>
      </c>
      <c r="BS216" s="1">
        <v>33</v>
      </c>
      <c r="BT216" s="1"/>
      <c r="BU216" s="1" t="str">
        <f>HYPERLINK("https://nconnect.nicmar.ac.in/storage/profile/6a870b9a232ac.png","Download")</f>
        <v>0</v>
      </c>
      <c r="BV216" s="1" t="s">
        <v>118</v>
      </c>
      <c r="BW216" s="3"/>
      <c r="BX216" s="3"/>
    </row>
    <row r="217" spans="1:76">
      <c r="A217" s="1" t="s">
        <v>76</v>
      </c>
      <c r="B217" s="1" t="s">
        <v>77</v>
      </c>
      <c r="C217" s="1" t="s">
        <v>4774</v>
      </c>
      <c r="D217" s="1" t="s">
        <v>4775</v>
      </c>
      <c r="E217" s="1" t="s">
        <v>4776</v>
      </c>
      <c r="F217" s="1" t="s">
        <v>4777</v>
      </c>
      <c r="G217" s="1" t="s">
        <v>4778</v>
      </c>
      <c r="H217" s="1" t="s">
        <v>4779</v>
      </c>
      <c r="I217" s="1" t="s">
        <v>4780</v>
      </c>
      <c r="J217" s="1">
        <v>9930551255</v>
      </c>
      <c r="K217" s="1" t="s">
        <v>85</v>
      </c>
      <c r="L217" s="1" t="s">
        <v>4781</v>
      </c>
      <c r="M217" s="1" t="s">
        <v>87</v>
      </c>
      <c r="N217" s="1" t="s">
        <v>822</v>
      </c>
      <c r="O217" s="1" t="s">
        <v>4782</v>
      </c>
      <c r="P217" s="1" t="s">
        <v>90</v>
      </c>
      <c r="Q217" s="1">
        <v>641984924763</v>
      </c>
      <c r="R217" s="1" t="s">
        <v>4783</v>
      </c>
      <c r="S217" s="1">
        <v>9819551255</v>
      </c>
      <c r="T217" s="1" t="s">
        <v>805</v>
      </c>
      <c r="U217" s="1" t="s">
        <v>4784</v>
      </c>
      <c r="V217" s="1">
        <v>9833931256</v>
      </c>
      <c r="W217" s="1" t="s">
        <v>4785</v>
      </c>
      <c r="X217" s="1" t="s">
        <v>4786</v>
      </c>
      <c r="Y217" s="1" t="s">
        <v>877</v>
      </c>
      <c r="Z217" s="1" t="s">
        <v>97</v>
      </c>
      <c r="AA217" s="1" t="s">
        <v>4786</v>
      </c>
      <c r="AB217" s="1" t="s">
        <v>877</v>
      </c>
      <c r="AC217" s="1" t="s">
        <v>97</v>
      </c>
      <c r="AD217" s="1" t="s">
        <v>98</v>
      </c>
      <c r="AE217" s="1" t="s">
        <v>98</v>
      </c>
      <c r="AF217" s="1" t="s">
        <v>4787</v>
      </c>
      <c r="AG217" s="1" t="s">
        <v>877</v>
      </c>
      <c r="AH217" s="1" t="s">
        <v>4788</v>
      </c>
      <c r="AI217" s="1" t="s">
        <v>311</v>
      </c>
      <c r="AJ217" s="1">
        <v>94.17</v>
      </c>
      <c r="AK217" s="1"/>
      <c r="AL217" s="1" t="s">
        <v>4787</v>
      </c>
      <c r="AM217" s="1" t="s">
        <v>877</v>
      </c>
      <c r="AN217" s="1" t="s">
        <v>174</v>
      </c>
      <c r="AO217" s="1" t="s">
        <v>289</v>
      </c>
      <c r="AP217" s="1" t="s">
        <v>789</v>
      </c>
      <c r="AQ217" s="1">
        <v>78.2</v>
      </c>
      <c r="AR217" s="1"/>
      <c r="AS217" s="1"/>
      <c r="AT217" s="1"/>
      <c r="AU217" s="1"/>
      <c r="AV217" s="1"/>
      <c r="AW217" s="1"/>
      <c r="AX217" s="1"/>
      <c r="AY217" s="1" t="s">
        <v>4789</v>
      </c>
      <c r="AZ217" s="1" t="s">
        <v>237</v>
      </c>
      <c r="BA217" s="1" t="s">
        <v>110</v>
      </c>
      <c r="BB217" s="1" t="s">
        <v>111</v>
      </c>
      <c r="BC217" s="1" t="s">
        <v>789</v>
      </c>
      <c r="BD217" s="1" t="s">
        <v>374</v>
      </c>
      <c r="BE217" s="1">
        <v>84.25</v>
      </c>
      <c r="BF217" s="1">
        <v>8.43</v>
      </c>
      <c r="BG217" s="1"/>
      <c r="BH217" s="1"/>
      <c r="BI217" s="1"/>
      <c r="BJ217" s="1"/>
      <c r="BK217" s="1"/>
      <c r="BL217" s="1"/>
      <c r="BM217" s="1"/>
      <c r="BN217" s="1"/>
      <c r="BO217" s="1" t="s">
        <v>4790</v>
      </c>
      <c r="BP217" s="1"/>
      <c r="BQ217" s="1"/>
      <c r="BR217" s="1" t="s">
        <v>4791</v>
      </c>
      <c r="BS217" s="1">
        <v>15</v>
      </c>
      <c r="BT217" s="1"/>
      <c r="BU217" s="1" t="str">
        <f>HYPERLINK("https://nconnect.nicmar.ac.in/storage/profile/6a85e5e119bb5.png","Download")</f>
        <v>0</v>
      </c>
      <c r="BV217" s="1" t="s">
        <v>118</v>
      </c>
      <c r="BW217" s="3"/>
      <c r="BX217" s="3"/>
    </row>
    <row r="218" spans="1:76">
      <c r="A218" s="1" t="s">
        <v>76</v>
      </c>
      <c r="B218" s="1" t="s">
        <v>77</v>
      </c>
      <c r="C218" s="1" t="s">
        <v>4792</v>
      </c>
      <c r="D218" s="1" t="s">
        <v>4793</v>
      </c>
      <c r="E218" s="1" t="s">
        <v>4794</v>
      </c>
      <c r="F218" s="1" t="s">
        <v>4795</v>
      </c>
      <c r="G218" s="1" t="s">
        <v>4796</v>
      </c>
      <c r="H218" s="1" t="s">
        <v>4797</v>
      </c>
      <c r="I218" s="1" t="s">
        <v>4798</v>
      </c>
      <c r="J218" s="1">
        <v>7498228082</v>
      </c>
      <c r="K218" s="1" t="s">
        <v>85</v>
      </c>
      <c r="L218" s="1" t="s">
        <v>4799</v>
      </c>
      <c r="M218" s="1" t="s">
        <v>87</v>
      </c>
      <c r="N218" s="1" t="s">
        <v>88</v>
      </c>
      <c r="O218" s="1" t="s">
        <v>4800</v>
      </c>
      <c r="P218" s="1" t="s">
        <v>90</v>
      </c>
      <c r="Q218" s="1">
        <v>565051672344</v>
      </c>
      <c r="R218" s="1" t="s">
        <v>4801</v>
      </c>
      <c r="S218" s="1">
        <v>9822026654</v>
      </c>
      <c r="T218" s="1" t="s">
        <v>4763</v>
      </c>
      <c r="U218" s="1" t="s">
        <v>4802</v>
      </c>
      <c r="V218" s="1">
        <v>9823066554</v>
      </c>
      <c r="W218" s="1" t="s">
        <v>131</v>
      </c>
      <c r="X218" s="1" t="s">
        <v>4803</v>
      </c>
      <c r="Y218" s="1" t="s">
        <v>1381</v>
      </c>
      <c r="Z218" s="1" t="s">
        <v>97</v>
      </c>
      <c r="AA218" s="1" t="s">
        <v>4803</v>
      </c>
      <c r="AB218" s="1" t="s">
        <v>1381</v>
      </c>
      <c r="AC218" s="1" t="s">
        <v>97</v>
      </c>
      <c r="AD218" s="1" t="s">
        <v>98</v>
      </c>
      <c r="AE218" s="1" t="s">
        <v>98</v>
      </c>
      <c r="AF218" s="1" t="s">
        <v>4804</v>
      </c>
      <c r="AG218" s="1" t="s">
        <v>4805</v>
      </c>
      <c r="AH218" s="1" t="s">
        <v>106</v>
      </c>
      <c r="AI218" s="1" t="s">
        <v>289</v>
      </c>
      <c r="AJ218" s="1">
        <v>90.8</v>
      </c>
      <c r="AK218" s="1"/>
      <c r="AL218" s="1" t="s">
        <v>4806</v>
      </c>
      <c r="AM218" s="1" t="s">
        <v>4807</v>
      </c>
      <c r="AN218" s="1" t="s">
        <v>105</v>
      </c>
      <c r="AO218" s="1" t="s">
        <v>107</v>
      </c>
      <c r="AP218" s="1" t="s">
        <v>626</v>
      </c>
      <c r="AQ218" s="1">
        <v>71.0</v>
      </c>
      <c r="AR218" s="1"/>
      <c r="AS218" s="1"/>
      <c r="AT218" s="1"/>
      <c r="AU218" s="1"/>
      <c r="AV218" s="1"/>
      <c r="AW218" s="1"/>
      <c r="AX218" s="1"/>
      <c r="AY218" s="1" t="s">
        <v>2947</v>
      </c>
      <c r="AZ218" s="1" t="s">
        <v>4808</v>
      </c>
      <c r="BA218" s="1" t="s">
        <v>110</v>
      </c>
      <c r="BB218" s="1" t="s">
        <v>111</v>
      </c>
      <c r="BC218" s="1" t="s">
        <v>401</v>
      </c>
      <c r="BD218" s="1" t="s">
        <v>319</v>
      </c>
      <c r="BE218" s="1">
        <v>65.93</v>
      </c>
      <c r="BF218" s="1">
        <v>6.94</v>
      </c>
      <c r="BG218" s="1"/>
      <c r="BH218" s="1"/>
      <c r="BI218" s="1"/>
      <c r="BJ218" s="1"/>
      <c r="BK218" s="1"/>
      <c r="BL218" s="1"/>
      <c r="BM218" s="1"/>
      <c r="BN218" s="1"/>
      <c r="BO218" s="1" t="s">
        <v>4809</v>
      </c>
      <c r="BP218" s="1"/>
      <c r="BQ218" s="1"/>
      <c r="BR218" s="1" t="s">
        <v>4810</v>
      </c>
      <c r="BS218" s="1">
        <v>4</v>
      </c>
      <c r="BT218" s="1"/>
      <c r="BU218" s="1" t="str">
        <f>HYPERLINK("https://nconnect.nicmar.ac.in/storage/profile/6a85f8bbd0f17.png","Download")</f>
        <v>0</v>
      </c>
      <c r="BV218" s="1" t="s">
        <v>118</v>
      </c>
      <c r="BW218" s="3"/>
      <c r="BX218" s="3"/>
    </row>
    <row r="219" spans="1:76">
      <c r="A219" s="1" t="s">
        <v>76</v>
      </c>
      <c r="B219" s="1" t="s">
        <v>77</v>
      </c>
      <c r="C219" s="1" t="s">
        <v>4811</v>
      </c>
      <c r="D219" s="1" t="s">
        <v>4812</v>
      </c>
      <c r="E219" s="1" t="s">
        <v>4813</v>
      </c>
      <c r="F219" s="1" t="s">
        <v>4814</v>
      </c>
      <c r="G219" s="1" t="s">
        <v>4815</v>
      </c>
      <c r="H219" s="1" t="s">
        <v>4816</v>
      </c>
      <c r="I219" s="1" t="s">
        <v>4817</v>
      </c>
      <c r="J219" s="1">
        <v>7045699758</v>
      </c>
      <c r="K219" s="1" t="s">
        <v>196</v>
      </c>
      <c r="L219" s="1" t="s">
        <v>4818</v>
      </c>
      <c r="M219" s="1" t="s">
        <v>87</v>
      </c>
      <c r="N219" s="1" t="s">
        <v>4819</v>
      </c>
      <c r="O219" s="1" t="s">
        <v>4820</v>
      </c>
      <c r="P219" s="1" t="s">
        <v>669</v>
      </c>
      <c r="Q219" s="1">
        <v>567044203445</v>
      </c>
      <c r="R219" s="1" t="s">
        <v>4813</v>
      </c>
      <c r="S219" s="1">
        <v>9769900524</v>
      </c>
      <c r="T219" s="1" t="s">
        <v>3717</v>
      </c>
      <c r="U219" s="1" t="s">
        <v>4821</v>
      </c>
      <c r="V219" s="1">
        <v>9819341813</v>
      </c>
      <c r="W219" s="1" t="s">
        <v>1522</v>
      </c>
      <c r="X219" s="1" t="s">
        <v>4822</v>
      </c>
      <c r="Y219" s="1" t="s">
        <v>647</v>
      </c>
      <c r="Z219" s="1" t="s">
        <v>97</v>
      </c>
      <c r="AA219" s="1" t="s">
        <v>4822</v>
      </c>
      <c r="AB219" s="1" t="s">
        <v>647</v>
      </c>
      <c r="AC219" s="1" t="s">
        <v>97</v>
      </c>
      <c r="AD219" s="1" t="s">
        <v>98</v>
      </c>
      <c r="AE219" s="1" t="s">
        <v>98</v>
      </c>
      <c r="AF219" s="1" t="s">
        <v>4823</v>
      </c>
      <c r="AG219" s="1" t="s">
        <v>4824</v>
      </c>
      <c r="AH219" s="1" t="s">
        <v>421</v>
      </c>
      <c r="AI219" s="1" t="s">
        <v>530</v>
      </c>
      <c r="AJ219" s="1">
        <v>93.4</v>
      </c>
      <c r="AK219" s="1"/>
      <c r="AL219" s="1" t="s">
        <v>4825</v>
      </c>
      <c r="AM219" s="1" t="s">
        <v>4824</v>
      </c>
      <c r="AN219" s="1" t="s">
        <v>105</v>
      </c>
      <c r="AO219" s="1" t="s">
        <v>106</v>
      </c>
      <c r="AP219" s="1" t="s">
        <v>395</v>
      </c>
      <c r="AQ219" s="1">
        <v>75.85</v>
      </c>
      <c r="AR219" s="1"/>
      <c r="AS219" s="1"/>
      <c r="AT219" s="1"/>
      <c r="AU219" s="1"/>
      <c r="AV219" s="1"/>
      <c r="AW219" s="1"/>
      <c r="AX219" s="1"/>
      <c r="AY219" s="1" t="s">
        <v>4826</v>
      </c>
      <c r="AZ219" s="1" t="s">
        <v>4824</v>
      </c>
      <c r="BA219" s="1" t="s">
        <v>266</v>
      </c>
      <c r="BB219" s="1" t="s">
        <v>267</v>
      </c>
      <c r="BC219" s="1" t="s">
        <v>239</v>
      </c>
      <c r="BD219" s="1" t="s">
        <v>2754</v>
      </c>
      <c r="BE219" s="1">
        <v>74.01</v>
      </c>
      <c r="BF219" s="1">
        <v>8.38</v>
      </c>
      <c r="BG219" s="1"/>
      <c r="BH219" s="1"/>
      <c r="BI219" s="1"/>
      <c r="BJ219" s="1"/>
      <c r="BK219" s="1"/>
      <c r="BL219" s="1"/>
      <c r="BM219" s="1"/>
      <c r="BN219" s="1"/>
      <c r="BO219" s="1" t="s">
        <v>4827</v>
      </c>
      <c r="BP219" s="1" t="s">
        <v>4828</v>
      </c>
      <c r="BQ219" s="1" t="s">
        <v>862</v>
      </c>
      <c r="BR219" s="1" t="s">
        <v>4829</v>
      </c>
      <c r="BS219" s="1">
        <v>23</v>
      </c>
      <c r="BT219" s="1" t="s">
        <v>4830</v>
      </c>
      <c r="BU219" s="1" t="str">
        <f>HYPERLINK("https://nconnect.nicmar.ac.in/storage/profile/6a85eb29466df.png","Download")</f>
        <v>0</v>
      </c>
      <c r="BV219" s="1" t="s">
        <v>118</v>
      </c>
      <c r="BW219" s="3"/>
      <c r="BX219" s="3"/>
    </row>
    <row r="220" spans="1:76">
      <c r="A220" s="1" t="s">
        <v>76</v>
      </c>
      <c r="B220" s="1" t="s">
        <v>77</v>
      </c>
      <c r="C220" s="1" t="s">
        <v>4831</v>
      </c>
      <c r="D220" s="1" t="s">
        <v>4832</v>
      </c>
      <c r="E220" s="1"/>
      <c r="F220" s="1" t="s">
        <v>4833</v>
      </c>
      <c r="G220" s="1" t="s">
        <v>4834</v>
      </c>
      <c r="H220" s="1" t="s">
        <v>4835</v>
      </c>
      <c r="I220" s="1" t="s">
        <v>4836</v>
      </c>
      <c r="J220" s="1">
        <v>8610223599</v>
      </c>
      <c r="K220" s="1" t="s">
        <v>85</v>
      </c>
      <c r="L220" s="1" t="s">
        <v>4837</v>
      </c>
      <c r="M220" s="1" t="s">
        <v>87</v>
      </c>
      <c r="N220" s="1" t="s">
        <v>4838</v>
      </c>
      <c r="O220" s="1" t="s">
        <v>4839</v>
      </c>
      <c r="P220" s="1" t="s">
        <v>90</v>
      </c>
      <c r="Q220" s="1">
        <v>815501714648</v>
      </c>
      <c r="R220" s="1" t="s">
        <v>4840</v>
      </c>
      <c r="S220" s="1">
        <v>6381291743</v>
      </c>
      <c r="T220" s="1" t="s">
        <v>4841</v>
      </c>
      <c r="U220" s="1" t="s">
        <v>4842</v>
      </c>
      <c r="V220" s="1">
        <v>9489013015</v>
      </c>
      <c r="W220" s="1" t="s">
        <v>946</v>
      </c>
      <c r="X220" s="1" t="s">
        <v>4843</v>
      </c>
      <c r="Y220" s="1" t="s">
        <v>4844</v>
      </c>
      <c r="Z220" s="1" t="s">
        <v>338</v>
      </c>
      <c r="AA220" s="1" t="s">
        <v>4843</v>
      </c>
      <c r="AB220" s="1" t="s">
        <v>4844</v>
      </c>
      <c r="AC220" s="1" t="s">
        <v>338</v>
      </c>
      <c r="AD220" s="1" t="s">
        <v>98</v>
      </c>
      <c r="AE220" s="1" t="s">
        <v>98</v>
      </c>
      <c r="AF220" s="1" t="s">
        <v>4845</v>
      </c>
      <c r="AG220" s="1" t="s">
        <v>4846</v>
      </c>
      <c r="AH220" s="1" t="s">
        <v>102</v>
      </c>
      <c r="AI220" s="1" t="s">
        <v>289</v>
      </c>
      <c r="AJ220" s="1">
        <v>78.8</v>
      </c>
      <c r="AK220" s="1"/>
      <c r="AL220" s="1" t="s">
        <v>4845</v>
      </c>
      <c r="AM220" s="1" t="s">
        <v>4846</v>
      </c>
      <c r="AN220" s="1" t="s">
        <v>174</v>
      </c>
      <c r="AO220" s="1" t="s">
        <v>341</v>
      </c>
      <c r="AP220" s="1" t="s">
        <v>789</v>
      </c>
      <c r="AQ220" s="1">
        <v>73.0</v>
      </c>
      <c r="AR220" s="1"/>
      <c r="AS220" s="1"/>
      <c r="AT220" s="1"/>
      <c r="AU220" s="1"/>
      <c r="AV220" s="1"/>
      <c r="AW220" s="1"/>
      <c r="AX220" s="1"/>
      <c r="AY220" s="1" t="s">
        <v>4847</v>
      </c>
      <c r="AZ220" s="1" t="s">
        <v>4848</v>
      </c>
      <c r="BA220" s="1" t="s">
        <v>178</v>
      </c>
      <c r="BB220" s="1" t="s">
        <v>111</v>
      </c>
      <c r="BC220" s="1" t="s">
        <v>655</v>
      </c>
      <c r="BD220" s="1" t="s">
        <v>374</v>
      </c>
      <c r="BE220" s="1">
        <v>66.0</v>
      </c>
      <c r="BF220" s="1">
        <v>6.6</v>
      </c>
      <c r="BG220" s="1"/>
      <c r="BH220" s="1"/>
      <c r="BI220" s="1"/>
      <c r="BJ220" s="1"/>
      <c r="BK220" s="1"/>
      <c r="BL220" s="1"/>
      <c r="BM220" s="1"/>
      <c r="BN220" s="1"/>
      <c r="BO220" s="1" t="s">
        <v>4849</v>
      </c>
      <c r="BP220" s="1"/>
      <c r="BQ220" s="1"/>
      <c r="BR220" s="1" t="s">
        <v>4850</v>
      </c>
      <c r="BS220" s="1">
        <v>1</v>
      </c>
      <c r="BT220" s="1"/>
      <c r="BU220" s="1" t="str">
        <f>HYPERLINK("https://nconnect.nicmar.ac.in/storage/profile/6a85ee6a5a3dd.png","Download")</f>
        <v>0</v>
      </c>
      <c r="BV220" s="1" t="s">
        <v>118</v>
      </c>
      <c r="BW220" s="3"/>
      <c r="BX220" s="3"/>
    </row>
    <row r="221" spans="1:76">
      <c r="A221" s="1" t="s">
        <v>76</v>
      </c>
      <c r="B221" s="1" t="s">
        <v>77</v>
      </c>
      <c r="C221" s="1" t="s">
        <v>4851</v>
      </c>
      <c r="D221" s="1" t="s">
        <v>4852</v>
      </c>
      <c r="E221" s="1" t="s">
        <v>2736</v>
      </c>
      <c r="F221" s="1" t="s">
        <v>4853</v>
      </c>
      <c r="G221" s="1" t="s">
        <v>4854</v>
      </c>
      <c r="H221" s="1" t="s">
        <v>4855</v>
      </c>
      <c r="I221" s="1" t="s">
        <v>4856</v>
      </c>
      <c r="J221" s="1">
        <v>9356716645</v>
      </c>
      <c r="K221" s="1" t="s">
        <v>85</v>
      </c>
      <c r="L221" s="1" t="s">
        <v>4857</v>
      </c>
      <c r="M221" s="1" t="s">
        <v>87</v>
      </c>
      <c r="N221" s="1" t="s">
        <v>88</v>
      </c>
      <c r="O221" s="1" t="s">
        <v>4858</v>
      </c>
      <c r="P221" s="1" t="s">
        <v>669</v>
      </c>
      <c r="Q221" s="1">
        <v>540067145104</v>
      </c>
      <c r="R221" s="1" t="s">
        <v>4859</v>
      </c>
      <c r="S221" s="1">
        <v>9423072747</v>
      </c>
      <c r="T221" s="1" t="s">
        <v>4860</v>
      </c>
      <c r="U221" s="1" t="s">
        <v>4861</v>
      </c>
      <c r="V221" s="1">
        <v>8605273674</v>
      </c>
      <c r="W221" s="1" t="s">
        <v>203</v>
      </c>
      <c r="X221" s="1" t="s">
        <v>4862</v>
      </c>
      <c r="Y221" s="1" t="s">
        <v>205</v>
      </c>
      <c r="Z221" s="1" t="s">
        <v>97</v>
      </c>
      <c r="AA221" s="1" t="s">
        <v>4862</v>
      </c>
      <c r="AB221" s="1" t="s">
        <v>205</v>
      </c>
      <c r="AC221" s="1" t="s">
        <v>97</v>
      </c>
      <c r="AD221" s="1" t="s">
        <v>98</v>
      </c>
      <c r="AE221" s="1" t="s">
        <v>98</v>
      </c>
      <c r="AF221" s="1" t="s">
        <v>4863</v>
      </c>
      <c r="AG221" s="1" t="s">
        <v>4864</v>
      </c>
      <c r="AH221" s="1" t="s">
        <v>529</v>
      </c>
      <c r="AI221" s="1" t="s">
        <v>530</v>
      </c>
      <c r="AJ221" s="1">
        <v>69.4</v>
      </c>
      <c r="AK221" s="1"/>
      <c r="AL221" s="1" t="s">
        <v>4864</v>
      </c>
      <c r="AM221" s="1" t="s">
        <v>4864</v>
      </c>
      <c r="AN221" s="1" t="s">
        <v>105</v>
      </c>
      <c r="AO221" s="1" t="s">
        <v>1201</v>
      </c>
      <c r="AP221" s="1" t="s">
        <v>311</v>
      </c>
      <c r="AQ221" s="1">
        <v>63.23</v>
      </c>
      <c r="AR221" s="1"/>
      <c r="AS221" s="1"/>
      <c r="AT221" s="1"/>
      <c r="AU221" s="1"/>
      <c r="AV221" s="1"/>
      <c r="AW221" s="1"/>
      <c r="AX221" s="1"/>
      <c r="AY221" s="1" t="s">
        <v>371</v>
      </c>
      <c r="AZ221" s="1" t="s">
        <v>4865</v>
      </c>
      <c r="BA221" s="1" t="s">
        <v>110</v>
      </c>
      <c r="BB221" s="1" t="s">
        <v>111</v>
      </c>
      <c r="BC221" s="1" t="s">
        <v>426</v>
      </c>
      <c r="BD221" s="1" t="s">
        <v>724</v>
      </c>
      <c r="BE221" s="1">
        <v>81.8</v>
      </c>
      <c r="BF221" s="1">
        <v>8.93</v>
      </c>
      <c r="BG221" s="1"/>
      <c r="BH221" s="1"/>
      <c r="BI221" s="1"/>
      <c r="BJ221" s="1"/>
      <c r="BK221" s="1"/>
      <c r="BL221" s="1"/>
      <c r="BM221" s="1"/>
      <c r="BN221" s="1"/>
      <c r="BO221" s="1" t="s">
        <v>4866</v>
      </c>
      <c r="BP221" s="1" t="s">
        <v>4867</v>
      </c>
      <c r="BQ221" s="1"/>
      <c r="BR221" s="1" t="s">
        <v>4868</v>
      </c>
      <c r="BS221" s="1">
        <v>21</v>
      </c>
      <c r="BT221" s="1"/>
      <c r="BU221" s="1" t="str">
        <f>HYPERLINK("https://nconnect.nicmar.ac.in/storage/profile/6a8675db4bfc1.png","Download")</f>
        <v>0</v>
      </c>
      <c r="BV221" s="1" t="s">
        <v>118</v>
      </c>
      <c r="BW221" s="3"/>
      <c r="BX221" s="3"/>
    </row>
    <row r="222" spans="1:76">
      <c r="A222" s="1" t="s">
        <v>76</v>
      </c>
      <c r="B222" s="1" t="s">
        <v>77</v>
      </c>
      <c r="C222" s="1" t="s">
        <v>4869</v>
      </c>
      <c r="D222" s="1" t="s">
        <v>4870</v>
      </c>
      <c r="E222" s="1" t="s">
        <v>4871</v>
      </c>
      <c r="F222" s="1" t="s">
        <v>4872</v>
      </c>
      <c r="G222" s="1" t="s">
        <v>4873</v>
      </c>
      <c r="H222" s="1" t="s">
        <v>4874</v>
      </c>
      <c r="I222" s="1" t="s">
        <v>4875</v>
      </c>
      <c r="J222" s="1">
        <v>9970721620</v>
      </c>
      <c r="K222" s="1" t="s">
        <v>85</v>
      </c>
      <c r="L222" s="1" t="s">
        <v>4876</v>
      </c>
      <c r="M222" s="1" t="s">
        <v>87</v>
      </c>
      <c r="N222" s="1" t="s">
        <v>4877</v>
      </c>
      <c r="O222" s="1" t="s">
        <v>4878</v>
      </c>
      <c r="P222" s="1" t="s">
        <v>162</v>
      </c>
      <c r="Q222" s="1">
        <v>496022245684</v>
      </c>
      <c r="R222" s="1" t="s">
        <v>4879</v>
      </c>
      <c r="S222" s="1">
        <v>8421878011</v>
      </c>
      <c r="T222" s="1" t="s">
        <v>3989</v>
      </c>
      <c r="U222" s="1" t="s">
        <v>4880</v>
      </c>
      <c r="V222" s="1">
        <v>8421046527</v>
      </c>
      <c r="W222" s="1" t="s">
        <v>283</v>
      </c>
      <c r="X222" s="1" t="s">
        <v>4881</v>
      </c>
      <c r="Y222" s="1" t="s">
        <v>847</v>
      </c>
      <c r="Z222" s="1" t="s">
        <v>97</v>
      </c>
      <c r="AA222" s="1" t="s">
        <v>4881</v>
      </c>
      <c r="AB222" s="1" t="s">
        <v>847</v>
      </c>
      <c r="AC222" s="1" t="s">
        <v>97</v>
      </c>
      <c r="AD222" s="1" t="s">
        <v>98</v>
      </c>
      <c r="AE222" s="1" t="s">
        <v>98</v>
      </c>
      <c r="AF222" s="1" t="s">
        <v>4882</v>
      </c>
      <c r="AG222" s="1" t="s">
        <v>4883</v>
      </c>
      <c r="AH222" s="1" t="s">
        <v>106</v>
      </c>
      <c r="AI222" s="1" t="s">
        <v>395</v>
      </c>
      <c r="AJ222" s="1">
        <v>71.6</v>
      </c>
      <c r="AK222" s="1"/>
      <c r="AL222" s="1"/>
      <c r="AM222" s="1"/>
      <c r="AN222" s="1"/>
      <c r="AO222" s="1"/>
      <c r="AP222" s="1"/>
      <c r="AQ222" s="1"/>
      <c r="AR222" s="1"/>
      <c r="AS222" s="1" t="s">
        <v>649</v>
      </c>
      <c r="AT222" s="1" t="s">
        <v>4884</v>
      </c>
      <c r="AU222" s="1" t="s">
        <v>145</v>
      </c>
      <c r="AV222" s="1" t="s">
        <v>370</v>
      </c>
      <c r="AW222" s="1">
        <v>85.32</v>
      </c>
      <c r="AX222" s="1"/>
      <c r="AY222" s="1" t="s">
        <v>4885</v>
      </c>
      <c r="AZ222" s="1" t="s">
        <v>4886</v>
      </c>
      <c r="BA222" s="1" t="s">
        <v>110</v>
      </c>
      <c r="BB222" s="1" t="s">
        <v>111</v>
      </c>
      <c r="BC222" s="1" t="s">
        <v>426</v>
      </c>
      <c r="BD222" s="1" t="s">
        <v>319</v>
      </c>
      <c r="BE222" s="1">
        <v>88.8</v>
      </c>
      <c r="BF222" s="1">
        <v>9.67</v>
      </c>
      <c r="BG222" s="1"/>
      <c r="BH222" s="1"/>
      <c r="BI222" s="1"/>
      <c r="BJ222" s="1"/>
      <c r="BK222" s="1"/>
      <c r="BL222" s="1"/>
      <c r="BM222" s="1"/>
      <c r="BN222" s="1"/>
      <c r="BO222" s="1" t="s">
        <v>4887</v>
      </c>
      <c r="BP222" s="1"/>
      <c r="BQ222" s="1"/>
      <c r="BR222" s="1" t="s">
        <v>4888</v>
      </c>
      <c r="BS222" s="1">
        <v>19</v>
      </c>
      <c r="BT222" s="1" t="s">
        <v>4889</v>
      </c>
      <c r="BU222" s="1" t="str">
        <f>HYPERLINK("https://nconnect.nicmar.ac.in/storage/profile/6a85f49006c96.png","Download")</f>
        <v>0</v>
      </c>
      <c r="BV222" s="1" t="s">
        <v>118</v>
      </c>
      <c r="BW222" s="3"/>
      <c r="BX222" s="3"/>
    </row>
    <row r="223" spans="1:76">
      <c r="A223" s="1" t="s">
        <v>76</v>
      </c>
      <c r="B223" s="1" t="s">
        <v>77</v>
      </c>
      <c r="C223" s="1" t="s">
        <v>4890</v>
      </c>
      <c r="D223" s="1" t="s">
        <v>4891</v>
      </c>
      <c r="E223" s="1"/>
      <c r="F223" s="1" t="s">
        <v>4892</v>
      </c>
      <c r="G223" s="1" t="s">
        <v>4893</v>
      </c>
      <c r="H223" s="1" t="s">
        <v>4894</v>
      </c>
      <c r="I223" s="1" t="s">
        <v>4895</v>
      </c>
      <c r="J223" s="1">
        <v>9740365382</v>
      </c>
      <c r="K223" s="1" t="s">
        <v>85</v>
      </c>
      <c r="L223" s="1" t="s">
        <v>4896</v>
      </c>
      <c r="M223" s="1" t="s">
        <v>87</v>
      </c>
      <c r="N223" s="1" t="s">
        <v>4897</v>
      </c>
      <c r="O223" s="1" t="s">
        <v>4898</v>
      </c>
      <c r="P223" s="1" t="s">
        <v>162</v>
      </c>
      <c r="Q223" s="1">
        <v>565663782996</v>
      </c>
      <c r="R223" s="1" t="s">
        <v>4899</v>
      </c>
      <c r="S223" s="1">
        <v>9448448963</v>
      </c>
      <c r="T223" s="1" t="s">
        <v>4900</v>
      </c>
      <c r="U223" s="1" t="s">
        <v>4901</v>
      </c>
      <c r="V223" s="1">
        <v>8892828586</v>
      </c>
      <c r="W223" s="1" t="s">
        <v>444</v>
      </c>
      <c r="X223" s="1" t="s">
        <v>4902</v>
      </c>
      <c r="Y223" s="1" t="s">
        <v>446</v>
      </c>
      <c r="Z223" s="1" t="s">
        <v>168</v>
      </c>
      <c r="AA223" s="1" t="s">
        <v>4902</v>
      </c>
      <c r="AB223" s="1" t="s">
        <v>446</v>
      </c>
      <c r="AC223" s="1" t="s">
        <v>168</v>
      </c>
      <c r="AD223" s="1" t="s">
        <v>98</v>
      </c>
      <c r="AE223" s="1" t="s">
        <v>98</v>
      </c>
      <c r="AF223" s="1" t="s">
        <v>4903</v>
      </c>
      <c r="AG223" s="1" t="s">
        <v>4904</v>
      </c>
      <c r="AH223" s="1" t="s">
        <v>1470</v>
      </c>
      <c r="AI223" s="1" t="s">
        <v>101</v>
      </c>
      <c r="AJ223" s="1">
        <v>70</v>
      </c>
      <c r="AK223" s="1"/>
      <c r="AL223" s="1" t="s">
        <v>4905</v>
      </c>
      <c r="AM223" s="1" t="s">
        <v>4906</v>
      </c>
      <c r="AN223" s="1" t="s">
        <v>174</v>
      </c>
      <c r="AO223" s="1" t="s">
        <v>141</v>
      </c>
      <c r="AP223" s="1" t="s">
        <v>395</v>
      </c>
      <c r="AQ223" s="1">
        <v>62.8</v>
      </c>
      <c r="AR223" s="1"/>
      <c r="AS223" s="1"/>
      <c r="AT223" s="1"/>
      <c r="AU223" s="1"/>
      <c r="AV223" s="1"/>
      <c r="AW223" s="1"/>
      <c r="AX223" s="1"/>
      <c r="AY223" s="1" t="s">
        <v>2617</v>
      </c>
      <c r="AZ223" s="1" t="s">
        <v>4907</v>
      </c>
      <c r="BA223" s="1" t="s">
        <v>178</v>
      </c>
      <c r="BB223" s="1" t="s">
        <v>111</v>
      </c>
      <c r="BC223" s="1" t="s">
        <v>369</v>
      </c>
      <c r="BD223" s="1" t="s">
        <v>978</v>
      </c>
      <c r="BE223" s="1">
        <v>61.4</v>
      </c>
      <c r="BF223" s="1">
        <v>6.89</v>
      </c>
      <c r="BG223" s="1"/>
      <c r="BH223" s="1"/>
      <c r="BI223" s="1"/>
      <c r="BJ223" s="1"/>
      <c r="BK223" s="1"/>
      <c r="BL223" s="1"/>
      <c r="BM223" s="1"/>
      <c r="BN223" s="1"/>
      <c r="BO223" s="1" t="s">
        <v>4908</v>
      </c>
      <c r="BP223" s="1"/>
      <c r="BQ223" s="1"/>
      <c r="BR223" s="1" t="s">
        <v>4909</v>
      </c>
      <c r="BS223" s="1">
        <v>7</v>
      </c>
      <c r="BT223" s="1"/>
      <c r="BU223" s="1" t="str">
        <f>HYPERLINK("https://nconnect.nicmar.ac.in/storage/profile/6a8801a0253d7.png","Download")</f>
        <v>0</v>
      </c>
      <c r="BV223" s="1" t="s">
        <v>118</v>
      </c>
      <c r="BW223" s="3"/>
      <c r="BX223" s="3"/>
    </row>
    <row r="224" spans="1:76">
      <c r="A224" s="1" t="s">
        <v>76</v>
      </c>
      <c r="B224" s="1" t="s">
        <v>77</v>
      </c>
      <c r="C224" s="1" t="s">
        <v>4910</v>
      </c>
      <c r="D224" s="1" t="s">
        <v>4911</v>
      </c>
      <c r="E224" s="1" t="s">
        <v>4912</v>
      </c>
      <c r="F224" s="1" t="s">
        <v>4913</v>
      </c>
      <c r="G224" s="1" t="s">
        <v>4914</v>
      </c>
      <c r="H224" s="1" t="s">
        <v>4915</v>
      </c>
      <c r="I224" s="1" t="s">
        <v>4916</v>
      </c>
      <c r="J224" s="1">
        <v>9322113409</v>
      </c>
      <c r="K224" s="1" t="s">
        <v>196</v>
      </c>
      <c r="L224" s="1" t="s">
        <v>4917</v>
      </c>
      <c r="M224" s="1" t="s">
        <v>87</v>
      </c>
      <c r="N224" s="1" t="s">
        <v>1885</v>
      </c>
      <c r="O224" s="1" t="s">
        <v>4918</v>
      </c>
      <c r="P224" s="1" t="s">
        <v>162</v>
      </c>
      <c r="Q224" s="1">
        <v>917193304807</v>
      </c>
      <c r="R224" s="1" t="s">
        <v>4919</v>
      </c>
      <c r="S224" s="1">
        <v>9850540531</v>
      </c>
      <c r="T224" s="1" t="s">
        <v>3436</v>
      </c>
      <c r="U224" s="1" t="s">
        <v>4920</v>
      </c>
      <c r="V224" s="1">
        <v>9325087936</v>
      </c>
      <c r="W224" s="1" t="s">
        <v>283</v>
      </c>
      <c r="X224" s="1" t="s">
        <v>4921</v>
      </c>
      <c r="Y224" s="1" t="s">
        <v>96</v>
      </c>
      <c r="Z224" s="1" t="s">
        <v>97</v>
      </c>
      <c r="AA224" s="1" t="s">
        <v>4921</v>
      </c>
      <c r="AB224" s="1" t="s">
        <v>96</v>
      </c>
      <c r="AC224" s="1" t="s">
        <v>97</v>
      </c>
      <c r="AD224" s="1" t="s">
        <v>98</v>
      </c>
      <c r="AE224" s="1" t="s">
        <v>98</v>
      </c>
      <c r="AF224" s="1" t="s">
        <v>4922</v>
      </c>
      <c r="AG224" s="1" t="s">
        <v>4923</v>
      </c>
      <c r="AH224" s="1" t="s">
        <v>2516</v>
      </c>
      <c r="AI224" s="1" t="s">
        <v>289</v>
      </c>
      <c r="AJ224" s="1">
        <v>84.88</v>
      </c>
      <c r="AK224" s="1"/>
      <c r="AL224" s="1" t="s">
        <v>4924</v>
      </c>
      <c r="AM224" s="1" t="s">
        <v>366</v>
      </c>
      <c r="AN224" s="1" t="s">
        <v>105</v>
      </c>
      <c r="AO224" s="1" t="s">
        <v>605</v>
      </c>
      <c r="AP224" s="1" t="s">
        <v>398</v>
      </c>
      <c r="AQ224" s="1">
        <v>86.83</v>
      </c>
      <c r="AR224" s="1"/>
      <c r="AS224" s="1"/>
      <c r="AT224" s="1"/>
      <c r="AU224" s="1"/>
      <c r="AV224" s="1"/>
      <c r="AW224" s="1"/>
      <c r="AX224" s="1"/>
      <c r="AY224" s="1" t="s">
        <v>4925</v>
      </c>
      <c r="AZ224" s="1" t="s">
        <v>4926</v>
      </c>
      <c r="BA224" s="1" t="s">
        <v>110</v>
      </c>
      <c r="BB224" s="1" t="s">
        <v>111</v>
      </c>
      <c r="BC224" s="1" t="s">
        <v>401</v>
      </c>
      <c r="BD224" s="1" t="s">
        <v>319</v>
      </c>
      <c r="BE224" s="1">
        <v>68.97</v>
      </c>
      <c r="BF224" s="1"/>
      <c r="BG224" s="1"/>
      <c r="BH224" s="1"/>
      <c r="BI224" s="1"/>
      <c r="BJ224" s="1"/>
      <c r="BK224" s="1"/>
      <c r="BL224" s="1"/>
      <c r="BM224" s="1"/>
      <c r="BN224" s="1"/>
      <c r="BO224" s="1" t="s">
        <v>4927</v>
      </c>
      <c r="BP224" s="1"/>
      <c r="BQ224" s="1"/>
      <c r="BR224" s="1"/>
      <c r="BS224" s="1"/>
      <c r="BT224" s="1"/>
      <c r="BU224" s="1" t="str">
        <f>HYPERLINK("https://nconnect.nicmar.ac.in/storage/profile/6a869f51564c3.png","Download")</f>
        <v>0</v>
      </c>
      <c r="BV224" s="1" t="s">
        <v>118</v>
      </c>
      <c r="BW224" s="3"/>
      <c r="BX224" s="3"/>
    </row>
    <row r="225" spans="1:76">
      <c r="A225" s="1" t="s">
        <v>76</v>
      </c>
      <c r="B225" s="1" t="s">
        <v>77</v>
      </c>
      <c r="C225" s="1" t="s">
        <v>4928</v>
      </c>
      <c r="D225" s="1" t="s">
        <v>4929</v>
      </c>
      <c r="E225" s="1"/>
      <c r="F225" s="1" t="s">
        <v>4930</v>
      </c>
      <c r="G225" s="1" t="s">
        <v>4931</v>
      </c>
      <c r="H225" s="1" t="s">
        <v>4932</v>
      </c>
      <c r="I225" s="1" t="s">
        <v>4933</v>
      </c>
      <c r="J225" s="1">
        <v>8617288981</v>
      </c>
      <c r="K225" s="1" t="s">
        <v>85</v>
      </c>
      <c r="L225" s="1" t="s">
        <v>4934</v>
      </c>
      <c r="M225" s="1" t="s">
        <v>87</v>
      </c>
      <c r="N225" s="1" t="s">
        <v>4935</v>
      </c>
      <c r="O225" s="1" t="s">
        <v>4936</v>
      </c>
      <c r="P225" s="1" t="s">
        <v>669</v>
      </c>
      <c r="Q225" s="1">
        <v>751841768030</v>
      </c>
      <c r="R225" s="1" t="s">
        <v>4937</v>
      </c>
      <c r="S225" s="1">
        <v>9475746601</v>
      </c>
      <c r="T225" s="1" t="s">
        <v>4938</v>
      </c>
      <c r="U225" s="1" t="s">
        <v>4939</v>
      </c>
      <c r="V225" s="1">
        <v>9475050767</v>
      </c>
      <c r="W225" s="1" t="s">
        <v>4940</v>
      </c>
      <c r="X225" s="1" t="s">
        <v>4941</v>
      </c>
      <c r="Y225" s="1" t="s">
        <v>4942</v>
      </c>
      <c r="Z225" s="1" t="s">
        <v>1338</v>
      </c>
      <c r="AA225" s="1" t="s">
        <v>4941</v>
      </c>
      <c r="AB225" s="1" t="s">
        <v>4942</v>
      </c>
      <c r="AC225" s="1" t="s">
        <v>1338</v>
      </c>
      <c r="AD225" s="1" t="s">
        <v>98</v>
      </c>
      <c r="AE225" s="1" t="s">
        <v>98</v>
      </c>
      <c r="AF225" s="1" t="s">
        <v>4943</v>
      </c>
      <c r="AG225" s="1" t="s">
        <v>4944</v>
      </c>
      <c r="AH225" s="1" t="s">
        <v>4945</v>
      </c>
      <c r="AI225" s="1" t="s">
        <v>1936</v>
      </c>
      <c r="AJ225" s="1">
        <v>62.14</v>
      </c>
      <c r="AK225" s="1"/>
      <c r="AL225" s="1" t="s">
        <v>4946</v>
      </c>
      <c r="AM225" s="1" t="s">
        <v>4947</v>
      </c>
      <c r="AN225" s="1" t="s">
        <v>4948</v>
      </c>
      <c r="AO225" s="1" t="s">
        <v>1116</v>
      </c>
      <c r="AP225" s="1" t="s">
        <v>854</v>
      </c>
      <c r="AQ225" s="1">
        <v>63.17</v>
      </c>
      <c r="AR225" s="1">
        <v>6.95</v>
      </c>
      <c r="AS225" s="1" t="s">
        <v>4949</v>
      </c>
      <c r="AT225" s="1" t="s">
        <v>4950</v>
      </c>
      <c r="AU225" s="1" t="s">
        <v>4951</v>
      </c>
      <c r="AV225" s="1" t="s">
        <v>106</v>
      </c>
      <c r="AW225" s="1">
        <v>71.5</v>
      </c>
      <c r="AX225" s="1">
        <v>7.4</v>
      </c>
      <c r="AY225" s="1" t="s">
        <v>4952</v>
      </c>
      <c r="AZ225" s="1" t="s">
        <v>4953</v>
      </c>
      <c r="BA225" s="1" t="s">
        <v>110</v>
      </c>
      <c r="BB225" s="1" t="s">
        <v>111</v>
      </c>
      <c r="BC225" s="1" t="s">
        <v>747</v>
      </c>
      <c r="BD225" s="1" t="s">
        <v>883</v>
      </c>
      <c r="BE225" s="1">
        <v>62</v>
      </c>
      <c r="BF225" s="1">
        <v>6.95</v>
      </c>
      <c r="BG225" s="1"/>
      <c r="BH225" s="1"/>
      <c r="BI225" s="1"/>
      <c r="BJ225" s="1"/>
      <c r="BK225" s="1"/>
      <c r="BL225" s="1"/>
      <c r="BM225" s="1"/>
      <c r="BN225" s="1"/>
      <c r="BO225" s="1" t="s">
        <v>4954</v>
      </c>
      <c r="BP225" s="1"/>
      <c r="BQ225" s="1"/>
      <c r="BR225" s="1" t="s">
        <v>4955</v>
      </c>
      <c r="BS225" s="1">
        <v>4</v>
      </c>
      <c r="BT225" s="1" t="s">
        <v>4956</v>
      </c>
      <c r="BU225" s="1" t="str">
        <f>HYPERLINK("https://nconnect.nicmar.ac.in/storage/profile/6a81fcd407b8d.png","Download")</f>
        <v>0</v>
      </c>
      <c r="BV225" s="1" t="s">
        <v>118</v>
      </c>
      <c r="BW225" s="3"/>
      <c r="BX225" s="3"/>
    </row>
    <row r="226" spans="1:76">
      <c r="A226" s="1" t="s">
        <v>76</v>
      </c>
      <c r="B226" s="1" t="s">
        <v>77</v>
      </c>
      <c r="C226" s="1" t="s">
        <v>4957</v>
      </c>
      <c r="D226" s="1" t="s">
        <v>4958</v>
      </c>
      <c r="E226" s="1" t="s">
        <v>4959</v>
      </c>
      <c r="F226" s="1" t="s">
        <v>4960</v>
      </c>
      <c r="G226" s="1" t="s">
        <v>4961</v>
      </c>
      <c r="H226" s="1" t="s">
        <v>4962</v>
      </c>
      <c r="I226" s="1" t="s">
        <v>4963</v>
      </c>
      <c r="J226" s="1">
        <v>9405387240</v>
      </c>
      <c r="K226" s="1" t="s">
        <v>85</v>
      </c>
      <c r="L226" s="1" t="s">
        <v>4964</v>
      </c>
      <c r="M226" s="1" t="s">
        <v>87</v>
      </c>
      <c r="N226" s="1" t="s">
        <v>4965</v>
      </c>
      <c r="O226" s="1" t="s">
        <v>4966</v>
      </c>
      <c r="P226" s="1" t="s">
        <v>669</v>
      </c>
      <c r="Q226" s="1">
        <v>581652451783</v>
      </c>
      <c r="R226" s="1" t="s">
        <v>4967</v>
      </c>
      <c r="S226" s="1">
        <v>9372611699</v>
      </c>
      <c r="T226" s="1" t="s">
        <v>4968</v>
      </c>
      <c r="U226" s="1" t="s">
        <v>4969</v>
      </c>
      <c r="V226" s="1">
        <v>8830726079</v>
      </c>
      <c r="W226" s="1" t="s">
        <v>4970</v>
      </c>
      <c r="X226" s="1" t="s">
        <v>4971</v>
      </c>
      <c r="Y226" s="1" t="s">
        <v>4707</v>
      </c>
      <c r="Z226" s="1" t="s">
        <v>97</v>
      </c>
      <c r="AA226" s="1" t="s">
        <v>4972</v>
      </c>
      <c r="AB226" s="1" t="s">
        <v>205</v>
      </c>
      <c r="AC226" s="1" t="s">
        <v>97</v>
      </c>
      <c r="AD226" s="1" t="s">
        <v>98</v>
      </c>
      <c r="AE226" s="1" t="s">
        <v>98</v>
      </c>
      <c r="AF226" s="1" t="s">
        <v>4973</v>
      </c>
      <c r="AG226" s="1" t="s">
        <v>3950</v>
      </c>
      <c r="AH226" s="1" t="s">
        <v>1293</v>
      </c>
      <c r="AI226" s="1" t="s">
        <v>2516</v>
      </c>
      <c r="AJ226" s="1">
        <v>76</v>
      </c>
      <c r="AK226" s="1">
        <v>8</v>
      </c>
      <c r="AL226" s="1"/>
      <c r="AM226" s="1"/>
      <c r="AN226" s="1"/>
      <c r="AO226" s="1"/>
      <c r="AP226" s="1"/>
      <c r="AQ226" s="1"/>
      <c r="AR226" s="1"/>
      <c r="AS226" s="1" t="s">
        <v>4974</v>
      </c>
      <c r="AT226" s="1" t="s">
        <v>4975</v>
      </c>
      <c r="AU226" s="1" t="s">
        <v>3142</v>
      </c>
      <c r="AV226" s="1" t="s">
        <v>477</v>
      </c>
      <c r="AW226" s="1">
        <v>77.33</v>
      </c>
      <c r="AX226" s="1"/>
      <c r="AY226" s="1" t="s">
        <v>4976</v>
      </c>
      <c r="AZ226" s="1" t="s">
        <v>4977</v>
      </c>
      <c r="BA226" s="1" t="s">
        <v>178</v>
      </c>
      <c r="BB226" s="1" t="s">
        <v>111</v>
      </c>
      <c r="BC226" s="1" t="s">
        <v>4978</v>
      </c>
      <c r="BD226" s="1" t="s">
        <v>859</v>
      </c>
      <c r="BE226" s="1">
        <v>79.5</v>
      </c>
      <c r="BF226" s="1">
        <v>8.39</v>
      </c>
      <c r="BG226" s="1"/>
      <c r="BH226" s="1"/>
      <c r="BI226" s="1"/>
      <c r="BJ226" s="1"/>
      <c r="BK226" s="1"/>
      <c r="BL226" s="1"/>
      <c r="BM226" s="1"/>
      <c r="BN226" s="1"/>
      <c r="BO226" s="1" t="s">
        <v>4979</v>
      </c>
      <c r="BP226" s="1" t="s">
        <v>4980</v>
      </c>
      <c r="BQ226" s="1"/>
      <c r="BR226" s="1"/>
      <c r="BS226" s="1"/>
      <c r="BT226" s="1"/>
      <c r="BU226" s="1" t="str">
        <f>HYPERLINK("https://nconnect.nicmar.ac.in/storage/profile/6ac9edb07988d.png","Download")</f>
        <v>0</v>
      </c>
      <c r="BV226" s="1" t="s">
        <v>188</v>
      </c>
      <c r="BW226" s="3"/>
      <c r="BX226" s="3"/>
    </row>
    <row r="227" spans="1:76">
      <c r="A227" s="1" t="s">
        <v>76</v>
      </c>
      <c r="B227" s="1" t="s">
        <v>77</v>
      </c>
      <c r="C227" s="1" t="s">
        <v>4981</v>
      </c>
      <c r="D227" s="1" t="s">
        <v>4173</v>
      </c>
      <c r="E227" s="1"/>
      <c r="F227" s="1" t="s">
        <v>3088</v>
      </c>
      <c r="G227" s="1" t="s">
        <v>4982</v>
      </c>
      <c r="H227" s="1" t="s">
        <v>4983</v>
      </c>
      <c r="I227" s="1" t="s">
        <v>4984</v>
      </c>
      <c r="J227" s="1">
        <v>8848191739</v>
      </c>
      <c r="K227" s="1" t="s">
        <v>85</v>
      </c>
      <c r="L227" s="1" t="s">
        <v>4985</v>
      </c>
      <c r="M227" s="1" t="s">
        <v>87</v>
      </c>
      <c r="N227" s="1" t="s">
        <v>4986</v>
      </c>
      <c r="O227" s="1" t="s">
        <v>4987</v>
      </c>
      <c r="P227" s="1" t="s">
        <v>90</v>
      </c>
      <c r="Q227" s="1">
        <v>418296612069</v>
      </c>
      <c r="R227" s="1" t="s">
        <v>4988</v>
      </c>
      <c r="S227" s="1">
        <v>9447379459</v>
      </c>
      <c r="T227" s="1" t="s">
        <v>163</v>
      </c>
      <c r="U227" s="1" t="s">
        <v>4989</v>
      </c>
      <c r="V227" s="1">
        <v>9495256452</v>
      </c>
      <c r="W227" s="1" t="s">
        <v>470</v>
      </c>
      <c r="X227" s="1" t="s">
        <v>4990</v>
      </c>
      <c r="Y227" s="1" t="s">
        <v>675</v>
      </c>
      <c r="Z227" s="1" t="s">
        <v>392</v>
      </c>
      <c r="AA227" s="1" t="s">
        <v>4990</v>
      </c>
      <c r="AB227" s="1" t="s">
        <v>675</v>
      </c>
      <c r="AC227" s="1" t="s">
        <v>392</v>
      </c>
      <c r="AD227" s="1" t="s">
        <v>98</v>
      </c>
      <c r="AE227" s="1" t="s">
        <v>98</v>
      </c>
      <c r="AF227" s="1" t="s">
        <v>4991</v>
      </c>
      <c r="AG227" s="1" t="s">
        <v>625</v>
      </c>
      <c r="AH227" s="1" t="s">
        <v>1936</v>
      </c>
      <c r="AI227" s="1" t="s">
        <v>853</v>
      </c>
      <c r="AJ227" s="1">
        <v>93.1</v>
      </c>
      <c r="AK227" s="1">
        <v>9.8</v>
      </c>
      <c r="AL227" s="1" t="s">
        <v>4991</v>
      </c>
      <c r="AM227" s="1" t="s">
        <v>625</v>
      </c>
      <c r="AN227" s="1" t="s">
        <v>174</v>
      </c>
      <c r="AO227" s="1" t="s">
        <v>854</v>
      </c>
      <c r="AP227" s="1" t="s">
        <v>480</v>
      </c>
      <c r="AQ227" s="1">
        <v>73</v>
      </c>
      <c r="AR227" s="1"/>
      <c r="AS227" s="1"/>
      <c r="AT227" s="1"/>
      <c r="AU227" s="1"/>
      <c r="AV227" s="1"/>
      <c r="AW227" s="1"/>
      <c r="AX227" s="1"/>
      <c r="AY227" s="1" t="s">
        <v>2161</v>
      </c>
      <c r="AZ227" s="1" t="s">
        <v>4992</v>
      </c>
      <c r="BA227" s="1" t="s">
        <v>110</v>
      </c>
      <c r="BB227" s="1" t="s">
        <v>111</v>
      </c>
      <c r="BC227" s="1" t="s">
        <v>141</v>
      </c>
      <c r="BD227" s="1" t="s">
        <v>883</v>
      </c>
      <c r="BE227" s="1">
        <v>71.4</v>
      </c>
      <c r="BF227" s="1">
        <v>7.14</v>
      </c>
      <c r="BG227" s="1"/>
      <c r="BH227" s="1"/>
      <c r="BI227" s="1"/>
      <c r="BJ227" s="1"/>
      <c r="BK227" s="1"/>
      <c r="BL227" s="1"/>
      <c r="BM227" s="1"/>
      <c r="BN227" s="1"/>
      <c r="BO227" s="1" t="s">
        <v>4993</v>
      </c>
      <c r="BP227" s="1" t="s">
        <v>4994</v>
      </c>
      <c r="BQ227" s="1" t="s">
        <v>4995</v>
      </c>
      <c r="BR227" s="1"/>
      <c r="BS227" s="1"/>
      <c r="BT227" s="1"/>
      <c r="BU227" s="1" t="str">
        <f>HYPERLINK("https://nconnect.nicmar.ac.in/storage/profile/6a86ad197866c.png","Download")</f>
        <v>0</v>
      </c>
      <c r="BV227" s="1" t="s">
        <v>118</v>
      </c>
      <c r="BW227" s="3"/>
      <c r="BX227" s="3"/>
    </row>
    <row r="228" spans="1:76">
      <c r="A228" s="1" t="s">
        <v>76</v>
      </c>
      <c r="B228" s="1" t="s">
        <v>77</v>
      </c>
      <c r="C228" s="1" t="s">
        <v>4996</v>
      </c>
      <c r="D228" s="1" t="s">
        <v>4997</v>
      </c>
      <c r="E228" s="1" t="s">
        <v>4998</v>
      </c>
      <c r="F228" s="1" t="s">
        <v>4999</v>
      </c>
      <c r="G228" s="1" t="s">
        <v>5000</v>
      </c>
      <c r="H228" s="1" t="s">
        <v>5001</v>
      </c>
      <c r="I228" s="1" t="s">
        <v>5002</v>
      </c>
      <c r="J228" s="1">
        <v>7276693122</v>
      </c>
      <c r="K228" s="1" t="s">
        <v>85</v>
      </c>
      <c r="L228" s="1" t="s">
        <v>5003</v>
      </c>
      <c r="M228" s="1" t="s">
        <v>87</v>
      </c>
      <c r="N228" s="1" t="s">
        <v>5004</v>
      </c>
      <c r="O228" s="1" t="s">
        <v>5005</v>
      </c>
      <c r="P228" s="1" t="s">
        <v>669</v>
      </c>
      <c r="Q228" s="1">
        <v>222080112451</v>
      </c>
      <c r="R228" s="1" t="s">
        <v>5006</v>
      </c>
      <c r="S228" s="1">
        <v>9423402480</v>
      </c>
      <c r="T228" s="1" t="s">
        <v>3457</v>
      </c>
      <c r="U228" s="1" t="s">
        <v>5007</v>
      </c>
      <c r="V228" s="1">
        <v>9767760801</v>
      </c>
      <c r="W228" s="1" t="s">
        <v>1617</v>
      </c>
      <c r="X228" s="1" t="s">
        <v>5008</v>
      </c>
      <c r="Y228" s="1" t="s">
        <v>1268</v>
      </c>
      <c r="Z228" s="1" t="s">
        <v>97</v>
      </c>
      <c r="AA228" s="1" t="s">
        <v>5009</v>
      </c>
      <c r="AB228" s="1" t="s">
        <v>205</v>
      </c>
      <c r="AC228" s="1" t="s">
        <v>97</v>
      </c>
      <c r="AD228" s="1" t="s">
        <v>98</v>
      </c>
      <c r="AE228" s="1" t="s">
        <v>98</v>
      </c>
      <c r="AF228" s="1" t="s">
        <v>5010</v>
      </c>
      <c r="AG228" s="1" t="s">
        <v>5011</v>
      </c>
      <c r="AH228" s="1" t="s">
        <v>1385</v>
      </c>
      <c r="AI228" s="1" t="s">
        <v>529</v>
      </c>
      <c r="AJ228" s="1">
        <v>68.4</v>
      </c>
      <c r="AK228" s="1"/>
      <c r="AL228" s="1" t="s">
        <v>5012</v>
      </c>
      <c r="AM228" s="1" t="s">
        <v>5013</v>
      </c>
      <c r="AN228" s="1" t="s">
        <v>105</v>
      </c>
      <c r="AO228" s="1" t="s">
        <v>3518</v>
      </c>
      <c r="AP228" s="1" t="s">
        <v>1201</v>
      </c>
      <c r="AQ228" s="1">
        <v>71.54</v>
      </c>
      <c r="AR228" s="1"/>
      <c r="AS228" s="1"/>
      <c r="AT228" s="1"/>
      <c r="AU228" s="1"/>
      <c r="AV228" s="1"/>
      <c r="AW228" s="1"/>
      <c r="AX228" s="1"/>
      <c r="AY228" s="1" t="s">
        <v>5014</v>
      </c>
      <c r="AZ228" s="1" t="s">
        <v>5015</v>
      </c>
      <c r="BA228" s="1" t="s">
        <v>266</v>
      </c>
      <c r="BB228" s="1" t="s">
        <v>453</v>
      </c>
      <c r="BC228" s="1" t="s">
        <v>747</v>
      </c>
      <c r="BD228" s="1" t="s">
        <v>146</v>
      </c>
      <c r="BE228" s="1">
        <v>71.9</v>
      </c>
      <c r="BF228" s="1"/>
      <c r="BG228" s="1"/>
      <c r="BH228" s="1"/>
      <c r="BI228" s="1"/>
      <c r="BJ228" s="1"/>
      <c r="BK228" s="1"/>
      <c r="BL228" s="1"/>
      <c r="BM228" s="1"/>
      <c r="BN228" s="1"/>
      <c r="BO228" s="1" t="s">
        <v>5016</v>
      </c>
      <c r="BP228" s="1" t="s">
        <v>5017</v>
      </c>
      <c r="BQ228" s="1"/>
      <c r="BR228" s="1" t="s">
        <v>5018</v>
      </c>
      <c r="BS228" s="1">
        <v>38</v>
      </c>
      <c r="BT228" s="1"/>
      <c r="BU228" s="1" t="str">
        <f>HYPERLINK("https://nconnect.nicmar.ac.in/storage/profile/6a8740581a578.png","Download")</f>
        <v>0</v>
      </c>
      <c r="BV228" s="1" t="s">
        <v>118</v>
      </c>
      <c r="BW228" s="3"/>
      <c r="BX228" s="3"/>
    </row>
    <row r="229" spans="1:76">
      <c r="A229" s="1" t="s">
        <v>76</v>
      </c>
      <c r="B229" s="1" t="s">
        <v>77</v>
      </c>
      <c r="C229" s="1" t="s">
        <v>5019</v>
      </c>
      <c r="D229" s="1" t="s">
        <v>5020</v>
      </c>
      <c r="E229" s="1"/>
      <c r="F229" s="1" t="s">
        <v>5021</v>
      </c>
      <c r="G229" s="1" t="s">
        <v>5022</v>
      </c>
      <c r="H229" s="1" t="s">
        <v>5023</v>
      </c>
      <c r="I229" s="1" t="s">
        <v>5024</v>
      </c>
      <c r="J229" s="1">
        <v>6002806503</v>
      </c>
      <c r="K229" s="1" t="s">
        <v>196</v>
      </c>
      <c r="L229" s="1" t="s">
        <v>5025</v>
      </c>
      <c r="M229" s="1" t="s">
        <v>87</v>
      </c>
      <c r="N229" s="1" t="s">
        <v>5026</v>
      </c>
      <c r="O229" s="1" t="s">
        <v>5027</v>
      </c>
      <c r="P229" s="1" t="s">
        <v>90</v>
      </c>
      <c r="Q229" s="1">
        <v>285395346590</v>
      </c>
      <c r="R229" s="1" t="s">
        <v>5028</v>
      </c>
      <c r="S229" s="1">
        <v>9101472337</v>
      </c>
      <c r="T229" s="1" t="s">
        <v>5029</v>
      </c>
      <c r="U229" s="1" t="s">
        <v>5030</v>
      </c>
      <c r="V229" s="1">
        <v>7002833858</v>
      </c>
      <c r="W229" s="1" t="s">
        <v>5029</v>
      </c>
      <c r="X229" s="1" t="s">
        <v>5031</v>
      </c>
      <c r="Y229" s="1" t="s">
        <v>5032</v>
      </c>
      <c r="Z229" s="1" t="s">
        <v>5033</v>
      </c>
      <c r="AA229" s="1" t="s">
        <v>5034</v>
      </c>
      <c r="AB229" s="1" t="s">
        <v>5032</v>
      </c>
      <c r="AC229" s="1" t="s">
        <v>5033</v>
      </c>
      <c r="AD229" s="1" t="s">
        <v>98</v>
      </c>
      <c r="AE229" s="1" t="s">
        <v>98</v>
      </c>
      <c r="AF229" s="1" t="s">
        <v>5035</v>
      </c>
      <c r="AG229" s="1" t="s">
        <v>5036</v>
      </c>
      <c r="AH229" s="1" t="s">
        <v>137</v>
      </c>
      <c r="AI229" s="1" t="s">
        <v>530</v>
      </c>
      <c r="AJ229" s="1">
        <v>82.8</v>
      </c>
      <c r="AK229" s="1"/>
      <c r="AL229" s="1" t="s">
        <v>5037</v>
      </c>
      <c r="AM229" s="1" t="s">
        <v>5038</v>
      </c>
      <c r="AN229" s="1" t="s">
        <v>174</v>
      </c>
      <c r="AO229" s="1" t="s">
        <v>314</v>
      </c>
      <c r="AP229" s="1" t="s">
        <v>107</v>
      </c>
      <c r="AQ229" s="1">
        <v>81.66</v>
      </c>
      <c r="AR229" s="1"/>
      <c r="AS229" s="1"/>
      <c r="AT229" s="1"/>
      <c r="AU229" s="1"/>
      <c r="AV229" s="1"/>
      <c r="AW229" s="1"/>
      <c r="AX229" s="1"/>
      <c r="AY229" s="1" t="s">
        <v>5039</v>
      </c>
      <c r="AZ229" s="1" t="s">
        <v>5040</v>
      </c>
      <c r="BA229" s="1" t="s">
        <v>110</v>
      </c>
      <c r="BB229" s="1" t="s">
        <v>111</v>
      </c>
      <c r="BC229" s="1" t="s">
        <v>107</v>
      </c>
      <c r="BD229" s="1" t="s">
        <v>344</v>
      </c>
      <c r="BE229" s="1">
        <v>80.2</v>
      </c>
      <c r="BF229" s="1">
        <v>8.02</v>
      </c>
      <c r="BG229" s="1"/>
      <c r="BH229" s="1"/>
      <c r="BI229" s="1"/>
      <c r="BJ229" s="1"/>
      <c r="BK229" s="1"/>
      <c r="BL229" s="1"/>
      <c r="BM229" s="1"/>
      <c r="BN229" s="1"/>
      <c r="BO229" s="1" t="s">
        <v>5041</v>
      </c>
      <c r="BP229" s="1" t="s">
        <v>5042</v>
      </c>
      <c r="BQ229" s="1" t="s">
        <v>149</v>
      </c>
      <c r="BR229" s="1" t="s">
        <v>5043</v>
      </c>
      <c r="BS229" s="1">
        <v>36</v>
      </c>
      <c r="BT229" s="1" t="s">
        <v>5044</v>
      </c>
      <c r="BU229" s="1" t="str">
        <f>HYPERLINK("https://nconnect.nicmar.ac.in/storage/profile/6acc7757de93a.png","Download")</f>
        <v>0</v>
      </c>
      <c r="BV229" s="1" t="s">
        <v>118</v>
      </c>
      <c r="BW229" s="3"/>
      <c r="BX229" s="3"/>
    </row>
    <row r="230" spans="1:76">
      <c r="A230" s="1" t="s">
        <v>76</v>
      </c>
      <c r="B230" s="1" t="s">
        <v>77</v>
      </c>
      <c r="C230" s="1" t="s">
        <v>5045</v>
      </c>
      <c r="D230" s="1" t="s">
        <v>5046</v>
      </c>
      <c r="E230" s="1"/>
      <c r="F230" s="1" t="s">
        <v>707</v>
      </c>
      <c r="G230" s="1" t="s">
        <v>5047</v>
      </c>
      <c r="H230" s="1" t="s">
        <v>5048</v>
      </c>
      <c r="I230" s="1" t="s">
        <v>5049</v>
      </c>
      <c r="J230" s="1">
        <v>7012172305</v>
      </c>
      <c r="K230" s="1" t="s">
        <v>196</v>
      </c>
      <c r="L230" s="1" t="s">
        <v>5050</v>
      </c>
      <c r="M230" s="1" t="s">
        <v>87</v>
      </c>
      <c r="N230" s="1" t="s">
        <v>2957</v>
      </c>
      <c r="O230" s="1" t="s">
        <v>5051</v>
      </c>
      <c r="P230" s="1" t="s">
        <v>90</v>
      </c>
      <c r="Q230" s="1">
        <v>542083130677</v>
      </c>
      <c r="R230" s="1" t="s">
        <v>5052</v>
      </c>
      <c r="S230" s="1">
        <v>9446324119</v>
      </c>
      <c r="T230" s="1" t="s">
        <v>468</v>
      </c>
      <c r="U230" s="1" t="s">
        <v>5053</v>
      </c>
      <c r="V230" s="1">
        <v>9446541119</v>
      </c>
      <c r="W230" s="1" t="s">
        <v>468</v>
      </c>
      <c r="X230" s="1" t="s">
        <v>5054</v>
      </c>
      <c r="Y230" s="1" t="s">
        <v>4576</v>
      </c>
      <c r="Z230" s="1" t="s">
        <v>392</v>
      </c>
      <c r="AA230" s="1" t="s">
        <v>5055</v>
      </c>
      <c r="AB230" s="1" t="s">
        <v>205</v>
      </c>
      <c r="AC230" s="1" t="s">
        <v>97</v>
      </c>
      <c r="AD230" s="1" t="s">
        <v>98</v>
      </c>
      <c r="AE230" s="1" t="s">
        <v>98</v>
      </c>
      <c r="AF230" s="1" t="s">
        <v>5056</v>
      </c>
      <c r="AG230" s="1" t="s">
        <v>5057</v>
      </c>
      <c r="AH230" s="1" t="s">
        <v>262</v>
      </c>
      <c r="AI230" s="1" t="s">
        <v>395</v>
      </c>
      <c r="AJ230" s="1">
        <v>96.83</v>
      </c>
      <c r="AK230" s="1"/>
      <c r="AL230" s="1" t="s">
        <v>5056</v>
      </c>
      <c r="AM230" s="1" t="s">
        <v>5057</v>
      </c>
      <c r="AN230" s="1" t="s">
        <v>105</v>
      </c>
      <c r="AO230" s="1" t="s">
        <v>240</v>
      </c>
      <c r="AP230" s="1" t="s">
        <v>883</v>
      </c>
      <c r="AQ230" s="1">
        <v>94.8</v>
      </c>
      <c r="AR230" s="1"/>
      <c r="AS230" s="1"/>
      <c r="AT230" s="1"/>
      <c r="AU230" s="1"/>
      <c r="AV230" s="1"/>
      <c r="AW230" s="1"/>
      <c r="AX230" s="1"/>
      <c r="AY230" s="1" t="s">
        <v>5058</v>
      </c>
      <c r="AZ230" s="1" t="s">
        <v>5059</v>
      </c>
      <c r="BA230" s="1" t="s">
        <v>110</v>
      </c>
      <c r="BB230" s="1" t="s">
        <v>111</v>
      </c>
      <c r="BC230" s="1" t="s">
        <v>628</v>
      </c>
      <c r="BD230" s="1" t="s">
        <v>268</v>
      </c>
      <c r="BE230" s="1">
        <v>84.3</v>
      </c>
      <c r="BF230" s="1">
        <v>8.43</v>
      </c>
      <c r="BG230" s="1"/>
      <c r="BH230" s="1"/>
      <c r="BI230" s="1"/>
      <c r="BJ230" s="1"/>
      <c r="BK230" s="1"/>
      <c r="BL230" s="1"/>
      <c r="BM230" s="1"/>
      <c r="BN230" s="1"/>
      <c r="BO230" s="1" t="s">
        <v>5060</v>
      </c>
      <c r="BP230" s="1"/>
      <c r="BQ230" s="1"/>
      <c r="BR230" s="1" t="s">
        <v>5061</v>
      </c>
      <c r="BS230" s="1">
        <v>3</v>
      </c>
      <c r="BT230" s="1" t="s">
        <v>5062</v>
      </c>
      <c r="BU230" s="1" t="str">
        <f>HYPERLINK("https://nconnect.nicmar.ac.in/storage/profile/6a86e56992510.png","Download")</f>
        <v>0</v>
      </c>
      <c r="BV230" s="1" t="s">
        <v>118</v>
      </c>
      <c r="BW230" s="3"/>
      <c r="BX230" s="3"/>
    </row>
    <row r="231" spans="1:76">
      <c r="A231" s="1" t="s">
        <v>76</v>
      </c>
      <c r="B231" s="1" t="s">
        <v>77</v>
      </c>
      <c r="C231" s="1" t="s">
        <v>5063</v>
      </c>
      <c r="D231" s="1" t="s">
        <v>5064</v>
      </c>
      <c r="E231" s="1"/>
      <c r="F231" s="1" t="s">
        <v>379</v>
      </c>
      <c r="G231" s="1" t="s">
        <v>5065</v>
      </c>
      <c r="H231" s="1" t="s">
        <v>5066</v>
      </c>
      <c r="I231" s="1" t="s">
        <v>5067</v>
      </c>
      <c r="J231" s="1">
        <v>7904545981</v>
      </c>
      <c r="K231" s="1" t="s">
        <v>85</v>
      </c>
      <c r="L231" s="1" t="s">
        <v>5068</v>
      </c>
      <c r="M231" s="1" t="s">
        <v>87</v>
      </c>
      <c r="N231" s="1" t="s">
        <v>5069</v>
      </c>
      <c r="O231" s="1" t="s">
        <v>5070</v>
      </c>
      <c r="P231" s="1" t="s">
        <v>90</v>
      </c>
      <c r="Q231" s="1">
        <v>800969352452</v>
      </c>
      <c r="R231" s="1" t="s">
        <v>5071</v>
      </c>
      <c r="S231" s="1">
        <v>9443377887</v>
      </c>
      <c r="T231" s="1" t="s">
        <v>163</v>
      </c>
      <c r="U231" s="1" t="s">
        <v>5072</v>
      </c>
      <c r="V231" s="1">
        <v>9443798637</v>
      </c>
      <c r="W231" s="1" t="s">
        <v>5073</v>
      </c>
      <c r="X231" s="1" t="s">
        <v>5074</v>
      </c>
      <c r="Y231" s="1" t="s">
        <v>5075</v>
      </c>
      <c r="Z231" s="1" t="s">
        <v>338</v>
      </c>
      <c r="AA231" s="1" t="s">
        <v>5074</v>
      </c>
      <c r="AB231" s="1" t="s">
        <v>5075</v>
      </c>
      <c r="AC231" s="1" t="s">
        <v>338</v>
      </c>
      <c r="AD231" s="1" t="s">
        <v>98</v>
      </c>
      <c r="AE231" s="1" t="s">
        <v>98</v>
      </c>
      <c r="AF231" s="1" t="s">
        <v>5076</v>
      </c>
      <c r="AG231" s="1" t="s">
        <v>5077</v>
      </c>
      <c r="AH231" s="1" t="s">
        <v>106</v>
      </c>
      <c r="AI231" s="1" t="s">
        <v>314</v>
      </c>
      <c r="AJ231" s="1">
        <v>74</v>
      </c>
      <c r="AK231" s="1">
        <v>7.4</v>
      </c>
      <c r="AL231" s="1" t="s">
        <v>5076</v>
      </c>
      <c r="AM231" s="1" t="s">
        <v>5077</v>
      </c>
      <c r="AN231" s="1" t="s">
        <v>105</v>
      </c>
      <c r="AO231" s="1" t="s">
        <v>175</v>
      </c>
      <c r="AP231" s="1" t="s">
        <v>883</v>
      </c>
      <c r="AQ231" s="1">
        <v>72.83</v>
      </c>
      <c r="AR231" s="1">
        <v>7.28</v>
      </c>
      <c r="AS231" s="1"/>
      <c r="AT231" s="1"/>
      <c r="AU231" s="1"/>
      <c r="AV231" s="1"/>
      <c r="AW231" s="1"/>
      <c r="AX231" s="1"/>
      <c r="AY231" s="1" t="s">
        <v>5078</v>
      </c>
      <c r="AZ231" s="1" t="s">
        <v>627</v>
      </c>
      <c r="BA231" s="1" t="s">
        <v>178</v>
      </c>
      <c r="BB231" s="1" t="s">
        <v>111</v>
      </c>
      <c r="BC231" s="1" t="s">
        <v>628</v>
      </c>
      <c r="BD231" s="1" t="s">
        <v>268</v>
      </c>
      <c r="BE231" s="1">
        <v>75.5</v>
      </c>
      <c r="BF231" s="1">
        <v>7.55</v>
      </c>
      <c r="BG231" s="1"/>
      <c r="BH231" s="1"/>
      <c r="BI231" s="1"/>
      <c r="BJ231" s="1"/>
      <c r="BK231" s="1"/>
      <c r="BL231" s="1"/>
      <c r="BM231" s="1"/>
      <c r="BN231" s="1"/>
      <c r="BO231" s="1" t="s">
        <v>5079</v>
      </c>
      <c r="BP231" s="1"/>
      <c r="BQ231" s="1"/>
      <c r="BR231" s="1" t="s">
        <v>5080</v>
      </c>
      <c r="BS231" s="1">
        <v>8</v>
      </c>
      <c r="BT231" s="1" t="s">
        <v>5081</v>
      </c>
      <c r="BU231" s="1" t="str">
        <f>HYPERLINK("https://nconnect.nicmar.ac.in/storage/profile/6a867c835da40.png","Download")</f>
        <v>0</v>
      </c>
      <c r="BV231" s="1" t="s">
        <v>118</v>
      </c>
      <c r="BW231" s="3"/>
      <c r="BX231" s="3"/>
    </row>
    <row r="232" spans="1:76">
      <c r="A232" s="1" t="s">
        <v>76</v>
      </c>
      <c r="B232" s="1" t="s">
        <v>77</v>
      </c>
      <c r="C232" s="1" t="s">
        <v>5082</v>
      </c>
      <c r="D232" s="1" t="s">
        <v>5083</v>
      </c>
      <c r="E232" s="1"/>
      <c r="F232" s="1" t="s">
        <v>3064</v>
      </c>
      <c r="G232" s="1" t="s">
        <v>5084</v>
      </c>
      <c r="H232" s="1" t="s">
        <v>5085</v>
      </c>
      <c r="I232" s="1" t="s">
        <v>5086</v>
      </c>
      <c r="J232" s="1">
        <v>6238717526</v>
      </c>
      <c r="K232" s="1" t="s">
        <v>85</v>
      </c>
      <c r="L232" s="1" t="s">
        <v>5087</v>
      </c>
      <c r="M232" s="1" t="s">
        <v>87</v>
      </c>
      <c r="N232" s="1" t="s">
        <v>384</v>
      </c>
      <c r="O232" s="1" t="s">
        <v>5088</v>
      </c>
      <c r="P232" s="1" t="s">
        <v>90</v>
      </c>
      <c r="Q232" s="1">
        <v>935678685241</v>
      </c>
      <c r="R232" s="1" t="s">
        <v>5089</v>
      </c>
      <c r="S232" s="1">
        <v>9446707372</v>
      </c>
      <c r="T232" s="1" t="s">
        <v>5090</v>
      </c>
      <c r="U232" s="1" t="s">
        <v>5091</v>
      </c>
      <c r="V232" s="1">
        <v>9446566844</v>
      </c>
      <c r="W232" s="1" t="s">
        <v>5092</v>
      </c>
      <c r="X232" s="1" t="s">
        <v>5093</v>
      </c>
      <c r="Y232" s="1" t="s">
        <v>391</v>
      </c>
      <c r="Z232" s="1" t="s">
        <v>392</v>
      </c>
      <c r="AA232" s="1" t="s">
        <v>5093</v>
      </c>
      <c r="AB232" s="1" t="s">
        <v>391</v>
      </c>
      <c r="AC232" s="1" t="s">
        <v>392</v>
      </c>
      <c r="AD232" s="1" t="s">
        <v>98</v>
      </c>
      <c r="AE232" s="1" t="s">
        <v>98</v>
      </c>
      <c r="AF232" s="1" t="s">
        <v>5094</v>
      </c>
      <c r="AG232" s="1" t="s">
        <v>3950</v>
      </c>
      <c r="AH232" s="1" t="s">
        <v>141</v>
      </c>
      <c r="AI232" s="1" t="s">
        <v>102</v>
      </c>
      <c r="AJ232" s="1">
        <v>90.6</v>
      </c>
      <c r="AK232" s="1"/>
      <c r="AL232" s="1" t="s">
        <v>5094</v>
      </c>
      <c r="AM232" s="1" t="s">
        <v>3950</v>
      </c>
      <c r="AN232" s="1" t="s">
        <v>174</v>
      </c>
      <c r="AO232" s="1" t="s">
        <v>239</v>
      </c>
      <c r="AP232" s="1" t="s">
        <v>175</v>
      </c>
      <c r="AQ232" s="1">
        <v>82.2</v>
      </c>
      <c r="AR232" s="1"/>
      <c r="AS232" s="1"/>
      <c r="AT232" s="1"/>
      <c r="AU232" s="1"/>
      <c r="AV232" s="1"/>
      <c r="AW232" s="1"/>
      <c r="AX232" s="1"/>
      <c r="AY232" s="1" t="s">
        <v>5095</v>
      </c>
      <c r="AZ232" s="1" t="s">
        <v>5096</v>
      </c>
      <c r="BA232" s="1" t="s">
        <v>110</v>
      </c>
      <c r="BB232" s="1" t="s">
        <v>111</v>
      </c>
      <c r="BC232" s="1" t="s">
        <v>175</v>
      </c>
      <c r="BD232" s="1" t="s">
        <v>344</v>
      </c>
      <c r="BE232" s="1">
        <v>65.9</v>
      </c>
      <c r="BF232" s="1"/>
      <c r="BG232" s="1"/>
      <c r="BH232" s="1"/>
      <c r="BI232" s="1"/>
      <c r="BJ232" s="1"/>
      <c r="BK232" s="1"/>
      <c r="BL232" s="1"/>
      <c r="BM232" s="1"/>
      <c r="BN232" s="1"/>
      <c r="BO232" s="1" t="s">
        <v>5097</v>
      </c>
      <c r="BP232" s="1"/>
      <c r="BQ232" s="1"/>
      <c r="BR232" s="1" t="s">
        <v>5098</v>
      </c>
      <c r="BS232" s="1">
        <v>2</v>
      </c>
      <c r="BT232" s="1" t="s">
        <v>5099</v>
      </c>
      <c r="BU232" s="1" t="str">
        <f>HYPERLINK("https://nconnect.nicmar.ac.in/storage/profile/6a86ea7bbf976.png","Download")</f>
        <v>0</v>
      </c>
      <c r="BV232" s="1" t="s">
        <v>118</v>
      </c>
      <c r="BW232" s="3"/>
      <c r="BX232" s="3"/>
    </row>
    <row r="233" spans="1:76">
      <c r="A233" s="1" t="s">
        <v>76</v>
      </c>
      <c r="B233" s="1" t="s">
        <v>77</v>
      </c>
      <c r="C233" s="1" t="s">
        <v>5100</v>
      </c>
      <c r="D233" s="1" t="s">
        <v>5101</v>
      </c>
      <c r="E233" s="1"/>
      <c r="F233" s="1" t="s">
        <v>5102</v>
      </c>
      <c r="G233" s="1" t="s">
        <v>5103</v>
      </c>
      <c r="H233" s="1" t="s">
        <v>5104</v>
      </c>
      <c r="I233" s="1" t="s">
        <v>5105</v>
      </c>
      <c r="J233" s="1">
        <v>7993379066</v>
      </c>
      <c r="K233" s="1" t="s">
        <v>85</v>
      </c>
      <c r="L233" s="1" t="s">
        <v>5106</v>
      </c>
      <c r="M233" s="1" t="s">
        <v>87</v>
      </c>
      <c r="N233" s="1" t="s">
        <v>5107</v>
      </c>
      <c r="O233" s="1" t="s">
        <v>5108</v>
      </c>
      <c r="P233" s="1" t="s">
        <v>90</v>
      </c>
      <c r="Q233" s="1">
        <v>518527154404</v>
      </c>
      <c r="R233" s="1" t="s">
        <v>5109</v>
      </c>
      <c r="S233" s="1">
        <v>7675951103</v>
      </c>
      <c r="T233" s="1" t="s">
        <v>304</v>
      </c>
      <c r="U233" s="1" t="s">
        <v>5110</v>
      </c>
      <c r="V233" s="1">
        <v>9490250144</v>
      </c>
      <c r="W233" s="1" t="s">
        <v>444</v>
      </c>
      <c r="X233" s="1" t="s">
        <v>5111</v>
      </c>
      <c r="Y233" s="1" t="s">
        <v>5112</v>
      </c>
      <c r="Z233" s="1" t="s">
        <v>134</v>
      </c>
      <c r="AA233" s="1" t="s">
        <v>5111</v>
      </c>
      <c r="AB233" s="1" t="s">
        <v>5112</v>
      </c>
      <c r="AC233" s="1" t="s">
        <v>134</v>
      </c>
      <c r="AD233" s="1" t="s">
        <v>98</v>
      </c>
      <c r="AE233" s="1" t="s">
        <v>98</v>
      </c>
      <c r="AF233" s="1" t="s">
        <v>5113</v>
      </c>
      <c r="AG233" s="1" t="s">
        <v>5114</v>
      </c>
      <c r="AH233" s="1" t="s">
        <v>421</v>
      </c>
      <c r="AI233" s="1" t="s">
        <v>138</v>
      </c>
      <c r="AJ233" s="1">
        <v>63.6</v>
      </c>
      <c r="AK233" s="1"/>
      <c r="AL233" s="1" t="s">
        <v>5115</v>
      </c>
      <c r="AM233" s="1" t="s">
        <v>5116</v>
      </c>
      <c r="AN233" s="1" t="s">
        <v>105</v>
      </c>
      <c r="AO233" s="1" t="s">
        <v>141</v>
      </c>
      <c r="AP233" s="1" t="s">
        <v>395</v>
      </c>
      <c r="AQ233" s="1">
        <v>86.3</v>
      </c>
      <c r="AR233" s="1"/>
      <c r="AS233" s="1"/>
      <c r="AT233" s="1"/>
      <c r="AU233" s="1"/>
      <c r="AV233" s="1"/>
      <c r="AW233" s="1"/>
      <c r="AX233" s="1"/>
      <c r="AY233" s="1" t="s">
        <v>5117</v>
      </c>
      <c r="AZ233" s="1" t="s">
        <v>5118</v>
      </c>
      <c r="BA233" s="1" t="s">
        <v>110</v>
      </c>
      <c r="BB233" s="1" t="s">
        <v>111</v>
      </c>
      <c r="BC233" s="1" t="s">
        <v>605</v>
      </c>
      <c r="BD233" s="1" t="s">
        <v>146</v>
      </c>
      <c r="BE233" s="1">
        <v>65.5</v>
      </c>
      <c r="BF233" s="1"/>
      <c r="BG233" s="1"/>
      <c r="BH233" s="1"/>
      <c r="BI233" s="1"/>
      <c r="BJ233" s="1"/>
      <c r="BK233" s="1"/>
      <c r="BL233" s="1"/>
      <c r="BM233" s="1"/>
      <c r="BN233" s="1"/>
      <c r="BO233" s="1" t="s">
        <v>5119</v>
      </c>
      <c r="BP233" s="1" t="s">
        <v>5120</v>
      </c>
      <c r="BQ233" s="1" t="s">
        <v>217</v>
      </c>
      <c r="BR233" s="1" t="s">
        <v>5121</v>
      </c>
      <c r="BS233" s="1">
        <v>1</v>
      </c>
      <c r="BT233" s="1" t="s">
        <v>5122</v>
      </c>
      <c r="BU233" s="1" t="str">
        <f>HYPERLINK("https://nconnect.nicmar.ac.in/storage/profile/6a87012c5d057.png","Download")</f>
        <v>0</v>
      </c>
      <c r="BV233" s="1" t="s">
        <v>118</v>
      </c>
      <c r="BW233" s="3"/>
      <c r="BX233" s="3"/>
    </row>
    <row r="234" spans="1:76">
      <c r="A234" s="1" t="s">
        <v>76</v>
      </c>
      <c r="B234" s="1" t="s">
        <v>77</v>
      </c>
      <c r="C234" s="1" t="s">
        <v>5123</v>
      </c>
      <c r="D234" s="1" t="s">
        <v>5124</v>
      </c>
      <c r="E234" s="1"/>
      <c r="F234" s="1" t="s">
        <v>5125</v>
      </c>
      <c r="G234" s="1" t="s">
        <v>5126</v>
      </c>
      <c r="H234" s="1" t="s">
        <v>5127</v>
      </c>
      <c r="I234" s="1" t="s">
        <v>5128</v>
      </c>
      <c r="J234" s="1">
        <v>9818774128</v>
      </c>
      <c r="K234" s="1" t="s">
        <v>85</v>
      </c>
      <c r="L234" s="1" t="s">
        <v>5129</v>
      </c>
      <c r="M234" s="1" t="s">
        <v>87</v>
      </c>
      <c r="N234" s="1" t="s">
        <v>1594</v>
      </c>
      <c r="O234" s="1" t="s">
        <v>5130</v>
      </c>
      <c r="P234" s="1" t="s">
        <v>669</v>
      </c>
      <c r="Q234" s="1">
        <v>843967006716</v>
      </c>
      <c r="R234" s="1" t="s">
        <v>5131</v>
      </c>
      <c r="S234" s="1">
        <v>7310191019</v>
      </c>
      <c r="T234" s="1" t="s">
        <v>4763</v>
      </c>
      <c r="U234" s="1" t="s">
        <v>5132</v>
      </c>
      <c r="V234" s="1">
        <v>9818774508</v>
      </c>
      <c r="W234" s="1" t="s">
        <v>5133</v>
      </c>
      <c r="X234" s="1" t="s">
        <v>5134</v>
      </c>
      <c r="Y234" s="1" t="s">
        <v>2495</v>
      </c>
      <c r="Z234" s="1" t="s">
        <v>697</v>
      </c>
      <c r="AA234" s="1" t="s">
        <v>5135</v>
      </c>
      <c r="AB234" s="1" t="s">
        <v>2495</v>
      </c>
      <c r="AC234" s="1" t="s">
        <v>697</v>
      </c>
      <c r="AD234" s="1" t="s">
        <v>98</v>
      </c>
      <c r="AE234" s="1" t="s">
        <v>98</v>
      </c>
      <c r="AF234" s="1" t="s">
        <v>5136</v>
      </c>
      <c r="AG234" s="1" t="s">
        <v>5137</v>
      </c>
      <c r="AH234" s="1" t="s">
        <v>138</v>
      </c>
      <c r="AI234" s="1" t="s">
        <v>102</v>
      </c>
      <c r="AJ234" s="1">
        <v>83</v>
      </c>
      <c r="AK234" s="1">
        <v>8.73</v>
      </c>
      <c r="AL234" s="1" t="s">
        <v>5136</v>
      </c>
      <c r="AM234" s="1" t="s">
        <v>5137</v>
      </c>
      <c r="AN234" s="1" t="s">
        <v>105</v>
      </c>
      <c r="AO234" s="1" t="s">
        <v>314</v>
      </c>
      <c r="AP234" s="1" t="s">
        <v>175</v>
      </c>
      <c r="AQ234" s="1">
        <v>81.6</v>
      </c>
      <c r="AR234" s="1">
        <v>8.58</v>
      </c>
      <c r="AS234" s="1"/>
      <c r="AT234" s="1"/>
      <c r="AU234" s="1"/>
      <c r="AV234" s="1"/>
      <c r="AW234" s="1"/>
      <c r="AX234" s="1"/>
      <c r="AY234" s="1" t="s">
        <v>5138</v>
      </c>
      <c r="AZ234" s="1" t="s">
        <v>5139</v>
      </c>
      <c r="BA234" s="1" t="s">
        <v>110</v>
      </c>
      <c r="BB234" s="1" t="s">
        <v>111</v>
      </c>
      <c r="BC234" s="1" t="s">
        <v>628</v>
      </c>
      <c r="BD234" s="1" t="s">
        <v>813</v>
      </c>
      <c r="BE234" s="1">
        <v>84.4</v>
      </c>
      <c r="BF234" s="1">
        <v>8.44</v>
      </c>
      <c r="BG234" s="1"/>
      <c r="BH234" s="1"/>
      <c r="BI234" s="1"/>
      <c r="BJ234" s="1"/>
      <c r="BK234" s="1"/>
      <c r="BL234" s="1"/>
      <c r="BM234" s="1"/>
      <c r="BN234" s="1"/>
      <c r="BO234" s="1" t="s">
        <v>5140</v>
      </c>
      <c r="BP234" s="1"/>
      <c r="BQ234" s="1"/>
      <c r="BR234" s="1" t="s">
        <v>5141</v>
      </c>
      <c r="BS234" s="1">
        <v>8</v>
      </c>
      <c r="BT234" s="1" t="s">
        <v>5142</v>
      </c>
      <c r="BU234" s="1" t="str">
        <f>HYPERLINK("https://nconnect.nicmar.ac.in/storage/profile/6a85f0971ea53.png","Download")</f>
        <v>0</v>
      </c>
      <c r="BV234" s="1" t="s">
        <v>118</v>
      </c>
      <c r="BW234" s="3"/>
      <c r="BX234" s="3"/>
    </row>
    <row r="235" spans="1:76">
      <c r="A235" s="1" t="s">
        <v>76</v>
      </c>
      <c r="B235" s="1" t="s">
        <v>77</v>
      </c>
      <c r="C235" s="1" t="s">
        <v>5143</v>
      </c>
      <c r="D235" s="1" t="s">
        <v>5144</v>
      </c>
      <c r="E235" s="1" t="s">
        <v>5145</v>
      </c>
      <c r="F235" s="1" t="s">
        <v>5146</v>
      </c>
      <c r="G235" s="1" t="s">
        <v>5147</v>
      </c>
      <c r="H235" s="1" t="s">
        <v>5148</v>
      </c>
      <c r="I235" s="1" t="s">
        <v>5149</v>
      </c>
      <c r="J235" s="1">
        <v>9106623250</v>
      </c>
      <c r="K235" s="1" t="s">
        <v>85</v>
      </c>
      <c r="L235" s="1" t="s">
        <v>5150</v>
      </c>
      <c r="M235" s="1" t="s">
        <v>87</v>
      </c>
      <c r="N235" s="1" t="s">
        <v>5151</v>
      </c>
      <c r="O235" s="1" t="s">
        <v>5152</v>
      </c>
      <c r="P235" s="1" t="s">
        <v>162</v>
      </c>
      <c r="Q235" s="1">
        <v>914350641783</v>
      </c>
      <c r="R235" s="1" t="s">
        <v>5153</v>
      </c>
      <c r="S235" s="1">
        <v>9426582209</v>
      </c>
      <c r="T235" s="1" t="s">
        <v>573</v>
      </c>
      <c r="U235" s="1" t="s">
        <v>5154</v>
      </c>
      <c r="V235" s="1">
        <v>9727075429</v>
      </c>
      <c r="W235" s="1" t="s">
        <v>283</v>
      </c>
      <c r="X235" s="1" t="s">
        <v>5155</v>
      </c>
      <c r="Y235" s="1" t="s">
        <v>5156</v>
      </c>
      <c r="Z235" s="1" t="s">
        <v>577</v>
      </c>
      <c r="AA235" s="1" t="s">
        <v>5155</v>
      </c>
      <c r="AB235" s="1" t="s">
        <v>5156</v>
      </c>
      <c r="AC235" s="1" t="s">
        <v>577</v>
      </c>
      <c r="AD235" s="1" t="s">
        <v>98</v>
      </c>
      <c r="AE235" s="1" t="s">
        <v>98</v>
      </c>
      <c r="AF235" s="1" t="s">
        <v>5157</v>
      </c>
      <c r="AG235" s="1" t="s">
        <v>5158</v>
      </c>
      <c r="AH235" s="1" t="s">
        <v>425</v>
      </c>
      <c r="AI235" s="1" t="s">
        <v>289</v>
      </c>
      <c r="AJ235" s="1">
        <v>91.16</v>
      </c>
      <c r="AK235" s="1"/>
      <c r="AL235" s="1" t="s">
        <v>5157</v>
      </c>
      <c r="AM235" s="1" t="s">
        <v>5159</v>
      </c>
      <c r="AN235" s="1" t="s">
        <v>105</v>
      </c>
      <c r="AO235" s="1" t="s">
        <v>175</v>
      </c>
      <c r="AP235" s="1" t="s">
        <v>789</v>
      </c>
      <c r="AQ235" s="1">
        <v>83.6</v>
      </c>
      <c r="AR235" s="1"/>
      <c r="AS235" s="1"/>
      <c r="AT235" s="1"/>
      <c r="AU235" s="1"/>
      <c r="AV235" s="1"/>
      <c r="AW235" s="1"/>
      <c r="AX235" s="1"/>
      <c r="AY235" s="1" t="s">
        <v>5160</v>
      </c>
      <c r="AZ235" s="1" t="s">
        <v>5161</v>
      </c>
      <c r="BA235" s="1" t="s">
        <v>110</v>
      </c>
      <c r="BB235" s="1" t="s">
        <v>111</v>
      </c>
      <c r="BC235" s="1" t="s">
        <v>626</v>
      </c>
      <c r="BD235" s="1" t="s">
        <v>319</v>
      </c>
      <c r="BE235" s="1">
        <v>86.81</v>
      </c>
      <c r="BF235" s="1">
        <v>9.18</v>
      </c>
      <c r="BG235" s="1"/>
      <c r="BH235" s="1"/>
      <c r="BI235" s="1"/>
      <c r="BJ235" s="1"/>
      <c r="BK235" s="1"/>
      <c r="BL235" s="1"/>
      <c r="BM235" s="1"/>
      <c r="BN235" s="1"/>
      <c r="BO235" s="1" t="s">
        <v>5162</v>
      </c>
      <c r="BP235" s="1"/>
      <c r="BQ235" s="1"/>
      <c r="BR235" s="1" t="s">
        <v>5163</v>
      </c>
      <c r="BS235" s="1">
        <v>17</v>
      </c>
      <c r="BT235" s="1"/>
      <c r="BU235" s="1" t="str">
        <f>HYPERLINK("https://nconnect.nicmar.ac.in/storage/profile/6a872a558f51f.png","Download")</f>
        <v>0</v>
      </c>
      <c r="BV235" s="1" t="s">
        <v>118</v>
      </c>
      <c r="BW235" s="3"/>
      <c r="BX235" s="3"/>
    </row>
    <row r="236" spans="1:76">
      <c r="A236" s="1" t="s">
        <v>76</v>
      </c>
      <c r="B236" s="1" t="s">
        <v>77</v>
      </c>
      <c r="C236" s="1" t="s">
        <v>5164</v>
      </c>
      <c r="D236" s="1" t="s">
        <v>5165</v>
      </c>
      <c r="E236" s="1"/>
      <c r="F236" s="1" t="s">
        <v>2030</v>
      </c>
      <c r="G236" s="1" t="s">
        <v>5166</v>
      </c>
      <c r="H236" s="1" t="s">
        <v>5167</v>
      </c>
      <c r="I236" s="1" t="s">
        <v>5168</v>
      </c>
      <c r="J236" s="1">
        <v>7259722613</v>
      </c>
      <c r="K236" s="1" t="s">
        <v>85</v>
      </c>
      <c r="L236" s="1" t="s">
        <v>4133</v>
      </c>
      <c r="M236" s="1" t="s">
        <v>87</v>
      </c>
      <c r="N236" s="1" t="s">
        <v>5169</v>
      </c>
      <c r="O236" s="1" t="s">
        <v>5170</v>
      </c>
      <c r="P236" s="1" t="s">
        <v>90</v>
      </c>
      <c r="Q236" s="1">
        <v>458476464538</v>
      </c>
      <c r="R236" s="1" t="s">
        <v>5171</v>
      </c>
      <c r="S236" s="1">
        <v>9535905347</v>
      </c>
      <c r="T236" s="1" t="s">
        <v>5172</v>
      </c>
      <c r="U236" s="1" t="s">
        <v>5173</v>
      </c>
      <c r="V236" s="1">
        <v>9538885347</v>
      </c>
      <c r="W236" s="1" t="s">
        <v>470</v>
      </c>
      <c r="X236" s="1" t="s">
        <v>5174</v>
      </c>
      <c r="Y236" s="1" t="s">
        <v>446</v>
      </c>
      <c r="Z236" s="1" t="s">
        <v>168</v>
      </c>
      <c r="AA236" s="1" t="s">
        <v>5174</v>
      </c>
      <c r="AB236" s="1" t="s">
        <v>446</v>
      </c>
      <c r="AC236" s="1" t="s">
        <v>168</v>
      </c>
      <c r="AD236" s="1" t="s">
        <v>98</v>
      </c>
      <c r="AE236" s="1" t="s">
        <v>98</v>
      </c>
      <c r="AF236" s="1" t="s">
        <v>5175</v>
      </c>
      <c r="AG236" s="1" t="s">
        <v>5176</v>
      </c>
      <c r="AH236" s="1" t="s">
        <v>208</v>
      </c>
      <c r="AI236" s="1" t="s">
        <v>421</v>
      </c>
      <c r="AJ236" s="1">
        <v>68.4</v>
      </c>
      <c r="AK236" s="1">
        <v>7.2</v>
      </c>
      <c r="AL236" s="1" t="s">
        <v>5177</v>
      </c>
      <c r="AM236" s="1" t="s">
        <v>5178</v>
      </c>
      <c r="AN236" s="1" t="s">
        <v>174</v>
      </c>
      <c r="AO236" s="1" t="s">
        <v>141</v>
      </c>
      <c r="AP236" s="1" t="s">
        <v>102</v>
      </c>
      <c r="AQ236" s="1">
        <v>61.33</v>
      </c>
      <c r="AR236" s="1">
        <v>6.46</v>
      </c>
      <c r="AS236" s="1"/>
      <c r="AT236" s="1"/>
      <c r="AU236" s="1"/>
      <c r="AV236" s="1"/>
      <c r="AW236" s="1"/>
      <c r="AX236" s="1"/>
      <c r="AY236" s="1" t="s">
        <v>5179</v>
      </c>
      <c r="AZ236" s="1" t="s">
        <v>5180</v>
      </c>
      <c r="BA236" s="1" t="s">
        <v>110</v>
      </c>
      <c r="BB236" s="1" t="s">
        <v>111</v>
      </c>
      <c r="BC236" s="1" t="s">
        <v>106</v>
      </c>
      <c r="BD236" s="1" t="s">
        <v>214</v>
      </c>
      <c r="BE236" s="1">
        <v>75.7</v>
      </c>
      <c r="BF236" s="1">
        <v>7.57</v>
      </c>
      <c r="BG236" s="1"/>
      <c r="BH236" s="1"/>
      <c r="BI236" s="1"/>
      <c r="BJ236" s="1"/>
      <c r="BK236" s="1"/>
      <c r="BL236" s="1"/>
      <c r="BM236" s="1"/>
      <c r="BN236" s="1"/>
      <c r="BO236" s="1" t="s">
        <v>5181</v>
      </c>
      <c r="BP236" s="1" t="s">
        <v>5182</v>
      </c>
      <c r="BQ236" s="1" t="s">
        <v>2165</v>
      </c>
      <c r="BR236" s="1" t="s">
        <v>5183</v>
      </c>
      <c r="BS236" s="1">
        <v>29</v>
      </c>
      <c r="BT236" s="1"/>
      <c r="BU236" s="1" t="str">
        <f>HYPERLINK("https://nconnect.nicmar.ac.in/storage/profile/6a81bd68de39a.png","Download")</f>
        <v>0</v>
      </c>
      <c r="BV236" s="1" t="s">
        <v>118</v>
      </c>
      <c r="BW236" s="3"/>
      <c r="BX236" s="3"/>
    </row>
    <row r="237" spans="1:76">
      <c r="A237" s="1" t="s">
        <v>76</v>
      </c>
      <c r="B237" s="1" t="s">
        <v>77</v>
      </c>
      <c r="C237" s="1" t="s">
        <v>5184</v>
      </c>
      <c r="D237" s="1" t="s">
        <v>5185</v>
      </c>
      <c r="E237" s="1"/>
      <c r="F237" s="1" t="s">
        <v>5186</v>
      </c>
      <c r="G237" s="1" t="s">
        <v>5187</v>
      </c>
      <c r="H237" s="1" t="s">
        <v>5188</v>
      </c>
      <c r="I237" s="1" t="s">
        <v>5189</v>
      </c>
      <c r="J237" s="1">
        <v>7978418281</v>
      </c>
      <c r="K237" s="1" t="s">
        <v>196</v>
      </c>
      <c r="L237" s="1" t="s">
        <v>5190</v>
      </c>
      <c r="M237" s="1" t="s">
        <v>87</v>
      </c>
      <c r="N237" s="1" t="s">
        <v>5191</v>
      </c>
      <c r="O237" s="1" t="s">
        <v>5192</v>
      </c>
      <c r="P237" s="1" t="s">
        <v>360</v>
      </c>
      <c r="Q237" s="1">
        <v>954633742527</v>
      </c>
      <c r="R237" s="1" t="s">
        <v>5193</v>
      </c>
      <c r="S237" s="1">
        <v>9437111426</v>
      </c>
      <c r="T237" s="1" t="s">
        <v>5194</v>
      </c>
      <c r="U237" s="1" t="s">
        <v>5195</v>
      </c>
      <c r="V237" s="1">
        <v>7894177628</v>
      </c>
      <c r="W237" s="1" t="s">
        <v>131</v>
      </c>
      <c r="X237" s="1" t="s">
        <v>5196</v>
      </c>
      <c r="Y237" s="1" t="s">
        <v>307</v>
      </c>
      <c r="Z237" s="1" t="s">
        <v>308</v>
      </c>
      <c r="AA237" s="1" t="s">
        <v>5196</v>
      </c>
      <c r="AB237" s="1" t="s">
        <v>307</v>
      </c>
      <c r="AC237" s="1" t="s">
        <v>308</v>
      </c>
      <c r="AD237" s="1" t="s">
        <v>98</v>
      </c>
      <c r="AE237" s="1" t="s">
        <v>98</v>
      </c>
      <c r="AF237" s="1" t="s">
        <v>5197</v>
      </c>
      <c r="AG237" s="1" t="s">
        <v>5198</v>
      </c>
      <c r="AH237" s="1" t="s">
        <v>530</v>
      </c>
      <c r="AI237" s="1" t="s">
        <v>262</v>
      </c>
      <c r="AJ237" s="1">
        <v>94</v>
      </c>
      <c r="AK237" s="1"/>
      <c r="AL237" s="1" t="s">
        <v>5199</v>
      </c>
      <c r="AM237" s="1" t="s">
        <v>5200</v>
      </c>
      <c r="AN237" s="1" t="s">
        <v>174</v>
      </c>
      <c r="AO237" s="1" t="s">
        <v>171</v>
      </c>
      <c r="AP237" s="1" t="s">
        <v>341</v>
      </c>
      <c r="AQ237" s="1">
        <v>87.8</v>
      </c>
      <c r="AR237" s="1"/>
      <c r="AS237" s="1"/>
      <c r="AT237" s="1"/>
      <c r="AU237" s="1"/>
      <c r="AV237" s="1"/>
      <c r="AW237" s="1"/>
      <c r="AX237" s="1"/>
      <c r="AY237" s="1" t="s">
        <v>5201</v>
      </c>
      <c r="AZ237" s="1" t="s">
        <v>5202</v>
      </c>
      <c r="BA237" s="1" t="s">
        <v>110</v>
      </c>
      <c r="BB237" s="1" t="s">
        <v>111</v>
      </c>
      <c r="BC237" s="1" t="s">
        <v>175</v>
      </c>
      <c r="BD237" s="1" t="s">
        <v>344</v>
      </c>
      <c r="BE237" s="1">
        <v>82.5</v>
      </c>
      <c r="BF237" s="1">
        <v>8.25</v>
      </c>
      <c r="BG237" s="1"/>
      <c r="BH237" s="1"/>
      <c r="BI237" s="1"/>
      <c r="BJ237" s="1"/>
      <c r="BK237" s="1"/>
      <c r="BL237" s="1"/>
      <c r="BM237" s="1"/>
      <c r="BN237" s="1"/>
      <c r="BO237" s="1" t="s">
        <v>5203</v>
      </c>
      <c r="BP237" s="1" t="s">
        <v>5204</v>
      </c>
      <c r="BQ237" s="1" t="s">
        <v>1986</v>
      </c>
      <c r="BR237" s="1" t="s">
        <v>5205</v>
      </c>
      <c r="BS237" s="1">
        <v>84</v>
      </c>
      <c r="BT237" s="1"/>
      <c r="BU237" s="1" t="str">
        <f>HYPERLINK("https://nconnect.nicmar.ac.in/storage/profile/6a873f96017a3.png","Download")</f>
        <v>0</v>
      </c>
      <c r="BV237" s="1" t="s">
        <v>118</v>
      </c>
      <c r="BW237" s="3"/>
      <c r="BX237" s="3"/>
    </row>
    <row r="238" spans="1:76">
      <c r="A238" s="1" t="s">
        <v>76</v>
      </c>
      <c r="B238" s="1" t="s">
        <v>77</v>
      </c>
      <c r="C238" s="1" t="s">
        <v>5206</v>
      </c>
      <c r="D238" s="1" t="s">
        <v>5207</v>
      </c>
      <c r="E238" s="1"/>
      <c r="F238" s="1" t="s">
        <v>3064</v>
      </c>
      <c r="G238" s="1" t="s">
        <v>5208</v>
      </c>
      <c r="H238" s="1" t="s">
        <v>5209</v>
      </c>
      <c r="I238" s="1" t="s">
        <v>5210</v>
      </c>
      <c r="J238" s="1">
        <v>9944346351</v>
      </c>
      <c r="K238" s="1" t="s">
        <v>85</v>
      </c>
      <c r="L238" s="1" t="s">
        <v>5211</v>
      </c>
      <c r="M238" s="1" t="s">
        <v>87</v>
      </c>
      <c r="N238" s="1" t="s">
        <v>5212</v>
      </c>
      <c r="O238" s="1" t="s">
        <v>5213</v>
      </c>
      <c r="P238" s="1" t="s">
        <v>90</v>
      </c>
      <c r="Q238" s="1">
        <v>232874936025</v>
      </c>
      <c r="R238" s="1" t="s">
        <v>5214</v>
      </c>
      <c r="S238" s="1">
        <v>9443314590</v>
      </c>
      <c r="T238" s="1" t="s">
        <v>5215</v>
      </c>
      <c r="U238" s="1" t="s">
        <v>5216</v>
      </c>
      <c r="V238" s="1">
        <v>9443314598</v>
      </c>
      <c r="W238" s="1" t="s">
        <v>131</v>
      </c>
      <c r="X238" s="1" t="s">
        <v>5217</v>
      </c>
      <c r="Y238" s="1" t="s">
        <v>3163</v>
      </c>
      <c r="Z238" s="1" t="s">
        <v>338</v>
      </c>
      <c r="AA238" s="1" t="s">
        <v>5217</v>
      </c>
      <c r="AB238" s="1" t="s">
        <v>3163</v>
      </c>
      <c r="AC238" s="1" t="s">
        <v>338</v>
      </c>
      <c r="AD238" s="1" t="s">
        <v>98</v>
      </c>
      <c r="AE238" s="1" t="s">
        <v>98</v>
      </c>
      <c r="AF238" s="1" t="s">
        <v>5218</v>
      </c>
      <c r="AG238" s="1" t="s">
        <v>5219</v>
      </c>
      <c r="AH238" s="1" t="s">
        <v>141</v>
      </c>
      <c r="AI238" s="1" t="s">
        <v>171</v>
      </c>
      <c r="AJ238" s="1">
        <v>91.6</v>
      </c>
      <c r="AK238" s="1"/>
      <c r="AL238" s="1" t="s">
        <v>5218</v>
      </c>
      <c r="AM238" s="1" t="s">
        <v>5220</v>
      </c>
      <c r="AN238" s="1" t="s">
        <v>174</v>
      </c>
      <c r="AO238" s="1" t="s">
        <v>239</v>
      </c>
      <c r="AP238" s="1" t="s">
        <v>341</v>
      </c>
      <c r="AQ238" s="1">
        <v>91.15</v>
      </c>
      <c r="AR238" s="1"/>
      <c r="AS238" s="1"/>
      <c r="AT238" s="1"/>
      <c r="AU238" s="1"/>
      <c r="AV238" s="1"/>
      <c r="AW238" s="1"/>
      <c r="AX238" s="1"/>
      <c r="AY238" s="1" t="s">
        <v>5117</v>
      </c>
      <c r="AZ238" s="1" t="s">
        <v>5221</v>
      </c>
      <c r="BA238" s="1" t="s">
        <v>110</v>
      </c>
      <c r="BB238" s="1" t="s">
        <v>111</v>
      </c>
      <c r="BC238" s="1" t="s">
        <v>535</v>
      </c>
      <c r="BD238" s="1" t="s">
        <v>2544</v>
      </c>
      <c r="BE238" s="1">
        <v>81.2</v>
      </c>
      <c r="BF238" s="1">
        <v>8.11</v>
      </c>
      <c r="BG238" s="1"/>
      <c r="BH238" s="1"/>
      <c r="BI238" s="1"/>
      <c r="BJ238" s="1"/>
      <c r="BK238" s="1"/>
      <c r="BL238" s="1"/>
      <c r="BM238" s="1"/>
      <c r="BN238" s="1"/>
      <c r="BO238" s="1" t="s">
        <v>5222</v>
      </c>
      <c r="BP238" s="1" t="s">
        <v>5223</v>
      </c>
      <c r="BQ238" s="1" t="s">
        <v>862</v>
      </c>
      <c r="BR238" s="1" t="s">
        <v>5224</v>
      </c>
      <c r="BS238" s="1">
        <v>6</v>
      </c>
      <c r="BT238" s="1"/>
      <c r="BU238" s="1" t="str">
        <f>HYPERLINK("https://nconnect.nicmar.ac.in/storage/profile/6a992a4c76527.png","Download")</f>
        <v>0</v>
      </c>
      <c r="BV238" s="1" t="s">
        <v>118</v>
      </c>
      <c r="BW238" s="3"/>
      <c r="BX238" s="3"/>
    </row>
    <row r="239" spans="1:76">
      <c r="A239" s="1" t="s">
        <v>76</v>
      </c>
      <c r="B239" s="1" t="s">
        <v>77</v>
      </c>
      <c r="C239" s="1" t="s">
        <v>5225</v>
      </c>
      <c r="D239" s="1" t="s">
        <v>5226</v>
      </c>
      <c r="E239" s="1" t="s">
        <v>5227</v>
      </c>
      <c r="F239" s="1" t="s">
        <v>5228</v>
      </c>
      <c r="G239" s="1" t="s">
        <v>5229</v>
      </c>
      <c r="H239" s="1" t="s">
        <v>5230</v>
      </c>
      <c r="I239" s="1" t="s">
        <v>5231</v>
      </c>
      <c r="J239" s="1">
        <v>9767711557</v>
      </c>
      <c r="K239" s="1" t="s">
        <v>85</v>
      </c>
      <c r="L239" s="1" t="s">
        <v>5232</v>
      </c>
      <c r="M239" s="1" t="s">
        <v>87</v>
      </c>
      <c r="N239" s="1" t="s">
        <v>5233</v>
      </c>
      <c r="O239" s="1" t="s">
        <v>5234</v>
      </c>
      <c r="P239" s="1" t="s">
        <v>669</v>
      </c>
      <c r="Q239" s="1">
        <v>949055468467</v>
      </c>
      <c r="R239" s="1" t="s">
        <v>5227</v>
      </c>
      <c r="S239" s="1">
        <v>9823011557</v>
      </c>
      <c r="T239" s="1" t="s">
        <v>5235</v>
      </c>
      <c r="U239" s="1" t="s">
        <v>5236</v>
      </c>
      <c r="V239" s="1">
        <v>9373211557</v>
      </c>
      <c r="W239" s="1" t="s">
        <v>283</v>
      </c>
      <c r="X239" s="1" t="s">
        <v>5237</v>
      </c>
      <c r="Y239" s="1" t="s">
        <v>826</v>
      </c>
      <c r="Z239" s="1" t="s">
        <v>97</v>
      </c>
      <c r="AA239" s="1" t="s">
        <v>5237</v>
      </c>
      <c r="AB239" s="1" t="s">
        <v>826</v>
      </c>
      <c r="AC239" s="1" t="s">
        <v>97</v>
      </c>
      <c r="AD239" s="1" t="s">
        <v>98</v>
      </c>
      <c r="AE239" s="1" t="s">
        <v>98</v>
      </c>
      <c r="AF239" s="1" t="s">
        <v>5238</v>
      </c>
      <c r="AG239" s="1" t="s">
        <v>5239</v>
      </c>
      <c r="AH239" s="1" t="s">
        <v>171</v>
      </c>
      <c r="AI239" s="1" t="s">
        <v>395</v>
      </c>
      <c r="AJ239" s="1">
        <v>84.0</v>
      </c>
      <c r="AK239" s="1"/>
      <c r="AL239" s="1" t="s">
        <v>5240</v>
      </c>
      <c r="AM239" s="1" t="s">
        <v>5241</v>
      </c>
      <c r="AN239" s="1" t="s">
        <v>105</v>
      </c>
      <c r="AO239" s="1" t="s">
        <v>240</v>
      </c>
      <c r="AP239" s="1" t="s">
        <v>398</v>
      </c>
      <c r="AQ239" s="1">
        <v>67.33</v>
      </c>
      <c r="AR239" s="1"/>
      <c r="AS239" s="1"/>
      <c r="AT239" s="1"/>
      <c r="AU239" s="1"/>
      <c r="AV239" s="1"/>
      <c r="AW239" s="1"/>
      <c r="AX239" s="1"/>
      <c r="AY239" s="1" t="s">
        <v>371</v>
      </c>
      <c r="AZ239" s="1" t="s">
        <v>5242</v>
      </c>
      <c r="BA239" s="1" t="s">
        <v>178</v>
      </c>
      <c r="BB239" s="1" t="s">
        <v>111</v>
      </c>
      <c r="BC239" s="1" t="s">
        <v>655</v>
      </c>
      <c r="BD239" s="1" t="s">
        <v>374</v>
      </c>
      <c r="BE239" s="1">
        <v>70.3</v>
      </c>
      <c r="BF239" s="1">
        <v>7.78</v>
      </c>
      <c r="BG239" s="1"/>
      <c r="BH239" s="1"/>
      <c r="BI239" s="1"/>
      <c r="BJ239" s="1"/>
      <c r="BK239" s="1"/>
      <c r="BL239" s="1"/>
      <c r="BM239" s="1"/>
      <c r="BN239" s="1"/>
      <c r="BO239" s="1" t="s">
        <v>5243</v>
      </c>
      <c r="BP239" s="1"/>
      <c r="BQ239" s="1"/>
      <c r="BR239" s="1" t="s">
        <v>5244</v>
      </c>
      <c r="BS239" s="1">
        <v>4</v>
      </c>
      <c r="BT239" s="1" t="s">
        <v>5245</v>
      </c>
      <c r="BU239" s="1" t="str">
        <f>HYPERLINK("https://nconnect.nicmar.ac.in/storage/profile/6a86fca550493.png","Download")</f>
        <v>0</v>
      </c>
      <c r="BV239" s="1" t="s">
        <v>118</v>
      </c>
      <c r="BW239" s="3"/>
      <c r="BX239" s="3"/>
    </row>
    <row r="240" spans="1:76">
      <c r="A240" s="1" t="s">
        <v>76</v>
      </c>
      <c r="B240" s="1" t="s">
        <v>77</v>
      </c>
      <c r="C240" s="1" t="s">
        <v>5246</v>
      </c>
      <c r="D240" s="1" t="s">
        <v>5247</v>
      </c>
      <c r="E240" s="1"/>
      <c r="F240" s="1" t="s">
        <v>5248</v>
      </c>
      <c r="G240" s="1" t="s">
        <v>5249</v>
      </c>
      <c r="H240" s="1" t="s">
        <v>5250</v>
      </c>
      <c r="I240" s="1" t="s">
        <v>5251</v>
      </c>
      <c r="J240" s="1">
        <v>7297972175</v>
      </c>
      <c r="K240" s="1" t="s">
        <v>85</v>
      </c>
      <c r="L240" s="1" t="s">
        <v>5252</v>
      </c>
      <c r="M240" s="1" t="s">
        <v>87</v>
      </c>
      <c r="N240" s="1" t="s">
        <v>1308</v>
      </c>
      <c r="O240" s="1" t="s">
        <v>5253</v>
      </c>
      <c r="P240" s="1" t="s">
        <v>90</v>
      </c>
      <c r="Q240" s="1">
        <v>405578294446</v>
      </c>
      <c r="R240" s="1" t="s">
        <v>5254</v>
      </c>
      <c r="S240" s="1">
        <v>9214036616</v>
      </c>
      <c r="T240" s="1" t="s">
        <v>1168</v>
      </c>
      <c r="U240" s="1" t="s">
        <v>5255</v>
      </c>
      <c r="V240" s="1">
        <v>7297993132</v>
      </c>
      <c r="W240" s="1" t="s">
        <v>1617</v>
      </c>
      <c r="X240" s="1" t="s">
        <v>5256</v>
      </c>
      <c r="Y240" s="1" t="s">
        <v>3760</v>
      </c>
      <c r="Z240" s="1" t="s">
        <v>3761</v>
      </c>
      <c r="AA240" s="1" t="s">
        <v>5256</v>
      </c>
      <c r="AB240" s="1" t="s">
        <v>3760</v>
      </c>
      <c r="AC240" s="1" t="s">
        <v>3761</v>
      </c>
      <c r="AD240" s="1" t="s">
        <v>98</v>
      </c>
      <c r="AE240" s="1" t="s">
        <v>98</v>
      </c>
      <c r="AF240" s="1" t="s">
        <v>5257</v>
      </c>
      <c r="AG240" s="1" t="s">
        <v>5258</v>
      </c>
      <c r="AH240" s="1" t="s">
        <v>3763</v>
      </c>
      <c r="AI240" s="1" t="s">
        <v>853</v>
      </c>
      <c r="AJ240" s="1">
        <v>70.3</v>
      </c>
      <c r="AK240" s="1" t="s">
        <v>5259</v>
      </c>
      <c r="AL240" s="1" t="s">
        <v>5260</v>
      </c>
      <c r="AM240" s="1" t="s">
        <v>5261</v>
      </c>
      <c r="AN240" s="1" t="s">
        <v>105</v>
      </c>
      <c r="AO240" s="1" t="s">
        <v>479</v>
      </c>
      <c r="AP240" s="1" t="s">
        <v>480</v>
      </c>
      <c r="AQ240" s="1">
        <v>66.2</v>
      </c>
      <c r="AR240" s="1"/>
      <c r="AS240" s="1"/>
      <c r="AT240" s="1"/>
      <c r="AU240" s="1"/>
      <c r="AV240" s="1"/>
      <c r="AW240" s="1"/>
      <c r="AX240" s="1"/>
      <c r="AY240" s="1" t="s">
        <v>3767</v>
      </c>
      <c r="AZ240" s="1" t="s">
        <v>5262</v>
      </c>
      <c r="BA240" s="1" t="s">
        <v>110</v>
      </c>
      <c r="BB240" s="1" t="s">
        <v>111</v>
      </c>
      <c r="BC240" s="1" t="s">
        <v>141</v>
      </c>
      <c r="BD240" s="1" t="s">
        <v>626</v>
      </c>
      <c r="BE240" s="1">
        <v>78.3</v>
      </c>
      <c r="BF240" s="1">
        <v>7.83</v>
      </c>
      <c r="BG240" s="1"/>
      <c r="BH240" s="1"/>
      <c r="BI240" s="1"/>
      <c r="BJ240" s="1"/>
      <c r="BK240" s="1"/>
      <c r="BL240" s="1"/>
      <c r="BM240" s="1"/>
      <c r="BN240" s="1"/>
      <c r="BO240" s="1" t="s">
        <v>5263</v>
      </c>
      <c r="BP240" s="1"/>
      <c r="BQ240" s="1"/>
      <c r="BR240" s="1"/>
      <c r="BS240" s="1"/>
      <c r="BT240" s="1"/>
      <c r="BU240" s="1" t="str">
        <f>HYPERLINK("https://nconnect.nicmar.ac.in/storage/profile/6a8730d3e48ec.png","Download")</f>
        <v>0</v>
      </c>
      <c r="BV240" s="1" t="s">
        <v>118</v>
      </c>
      <c r="BW240" s="3"/>
      <c r="BX240" s="3"/>
    </row>
    <row r="241" spans="1:76">
      <c r="A241" s="1" t="s">
        <v>76</v>
      </c>
      <c r="B241" s="1" t="s">
        <v>77</v>
      </c>
      <c r="C241" s="1" t="s">
        <v>5264</v>
      </c>
      <c r="D241" s="1" t="s">
        <v>5265</v>
      </c>
      <c r="E241" s="1"/>
      <c r="F241" s="1" t="s">
        <v>3064</v>
      </c>
      <c r="G241" s="1" t="s">
        <v>5266</v>
      </c>
      <c r="H241" s="1" t="s">
        <v>5267</v>
      </c>
      <c r="I241" s="1" t="s">
        <v>5268</v>
      </c>
      <c r="J241" s="1">
        <v>9482192677</v>
      </c>
      <c r="K241" s="1" t="s">
        <v>85</v>
      </c>
      <c r="L241" s="1" t="s">
        <v>5269</v>
      </c>
      <c r="M241" s="1" t="s">
        <v>87</v>
      </c>
      <c r="N241" s="1" t="s">
        <v>5270</v>
      </c>
      <c r="O241" s="1" t="s">
        <v>5271</v>
      </c>
      <c r="P241" s="1" t="s">
        <v>162</v>
      </c>
      <c r="Q241" s="1">
        <v>598855570125</v>
      </c>
      <c r="R241" s="1" t="s">
        <v>5272</v>
      </c>
      <c r="S241" s="1">
        <v>9036594211</v>
      </c>
      <c r="T241" s="1" t="s">
        <v>163</v>
      </c>
      <c r="U241" s="1" t="s">
        <v>5273</v>
      </c>
      <c r="V241" s="1">
        <v>9916330173</v>
      </c>
      <c r="W241" s="1" t="s">
        <v>444</v>
      </c>
      <c r="X241" s="1" t="s">
        <v>5274</v>
      </c>
      <c r="Y241" s="1" t="s">
        <v>4162</v>
      </c>
      <c r="Z241" s="1" t="s">
        <v>168</v>
      </c>
      <c r="AA241" s="1" t="s">
        <v>5274</v>
      </c>
      <c r="AB241" s="1" t="s">
        <v>4162</v>
      </c>
      <c r="AC241" s="1" t="s">
        <v>168</v>
      </c>
      <c r="AD241" s="1" t="s">
        <v>98</v>
      </c>
      <c r="AE241" s="1" t="s">
        <v>98</v>
      </c>
      <c r="AF241" s="1" t="s">
        <v>5275</v>
      </c>
      <c r="AG241" s="1" t="s">
        <v>5276</v>
      </c>
      <c r="AH241" s="1" t="s">
        <v>421</v>
      </c>
      <c r="AI241" s="1" t="s">
        <v>138</v>
      </c>
      <c r="AJ241" s="1">
        <v>77.44</v>
      </c>
      <c r="AK241" s="1">
        <v>0</v>
      </c>
      <c r="AL241" s="1" t="s">
        <v>5277</v>
      </c>
      <c r="AM241" s="1" t="s">
        <v>5278</v>
      </c>
      <c r="AN241" s="1" t="s">
        <v>174</v>
      </c>
      <c r="AO241" s="1" t="s">
        <v>106</v>
      </c>
      <c r="AP241" s="1" t="s">
        <v>395</v>
      </c>
      <c r="AQ241" s="1">
        <v>80.17</v>
      </c>
      <c r="AR241" s="1"/>
      <c r="AS241" s="1"/>
      <c r="AT241" s="1"/>
      <c r="AU241" s="1"/>
      <c r="AV241" s="1"/>
      <c r="AW241" s="1"/>
      <c r="AX241" s="1"/>
      <c r="AY241" s="1" t="s">
        <v>2617</v>
      </c>
      <c r="AZ241" s="1" t="s">
        <v>5279</v>
      </c>
      <c r="BA241" s="1" t="s">
        <v>178</v>
      </c>
      <c r="BB241" s="1" t="s">
        <v>111</v>
      </c>
      <c r="BC241" s="1" t="s">
        <v>369</v>
      </c>
      <c r="BD241" s="1" t="s">
        <v>724</v>
      </c>
      <c r="BE241" s="1">
        <v>61</v>
      </c>
      <c r="BF241" s="1">
        <v>6.85</v>
      </c>
      <c r="BG241" s="1"/>
      <c r="BH241" s="1"/>
      <c r="BI241" s="1"/>
      <c r="BJ241" s="1"/>
      <c r="BK241" s="1"/>
      <c r="BL241" s="1"/>
      <c r="BM241" s="1"/>
      <c r="BN241" s="1"/>
      <c r="BO241" s="1" t="s">
        <v>5280</v>
      </c>
      <c r="BP241" s="1" t="s">
        <v>5281</v>
      </c>
      <c r="BQ241" s="1" t="s">
        <v>429</v>
      </c>
      <c r="BR241" s="1" t="s">
        <v>5282</v>
      </c>
      <c r="BS241" s="1">
        <v>4</v>
      </c>
      <c r="BT241" s="1" t="s">
        <v>5283</v>
      </c>
      <c r="BU241" s="1" t="str">
        <f>HYPERLINK("https://nconnect.nicmar.ac.in/storage/profile/6a846d71c22ca.png","Download")</f>
        <v>0</v>
      </c>
      <c r="BV241" s="1" t="s">
        <v>118</v>
      </c>
      <c r="BW241" s="3"/>
      <c r="BX241" s="3"/>
    </row>
    <row r="242" spans="1:76">
      <c r="A242" s="1" t="s">
        <v>76</v>
      </c>
      <c r="B242" s="1" t="s">
        <v>77</v>
      </c>
      <c r="C242" s="1" t="s">
        <v>5284</v>
      </c>
      <c r="D242" s="1" t="s">
        <v>5285</v>
      </c>
      <c r="E242" s="1"/>
      <c r="F242" s="1" t="s">
        <v>5286</v>
      </c>
      <c r="G242" s="1" t="s">
        <v>5287</v>
      </c>
      <c r="H242" s="1" t="s">
        <v>5288</v>
      </c>
      <c r="I242" s="1" t="s">
        <v>5289</v>
      </c>
      <c r="J242" s="1">
        <v>6382989855</v>
      </c>
      <c r="K242" s="1" t="s">
        <v>85</v>
      </c>
      <c r="L242" s="1" t="s">
        <v>5290</v>
      </c>
      <c r="M242" s="1" t="s">
        <v>87</v>
      </c>
      <c r="N242" s="1" t="s">
        <v>5291</v>
      </c>
      <c r="O242" s="1" t="s">
        <v>5292</v>
      </c>
      <c r="P242" s="1" t="s">
        <v>5293</v>
      </c>
      <c r="Q242" s="1">
        <v>813344419068</v>
      </c>
      <c r="R242" s="1" t="s">
        <v>5286</v>
      </c>
      <c r="S242" s="1">
        <v>9842910543</v>
      </c>
      <c r="T242" s="1" t="s">
        <v>5294</v>
      </c>
      <c r="U242" s="1" t="s">
        <v>5295</v>
      </c>
      <c r="V242" s="1">
        <v>7010255699</v>
      </c>
      <c r="W242" s="1" t="s">
        <v>5296</v>
      </c>
      <c r="X242" s="1" t="s">
        <v>5297</v>
      </c>
      <c r="Y242" s="1" t="s">
        <v>5298</v>
      </c>
      <c r="Z242" s="1" t="s">
        <v>338</v>
      </c>
      <c r="AA242" s="1" t="s">
        <v>5297</v>
      </c>
      <c r="AB242" s="1" t="s">
        <v>5298</v>
      </c>
      <c r="AC242" s="1" t="s">
        <v>338</v>
      </c>
      <c r="AD242" s="1" t="s">
        <v>98</v>
      </c>
      <c r="AE242" s="1" t="s">
        <v>98</v>
      </c>
      <c r="AF242" s="1" t="s">
        <v>5299</v>
      </c>
      <c r="AG242" s="1" t="s">
        <v>5300</v>
      </c>
      <c r="AH242" s="1" t="s">
        <v>208</v>
      </c>
      <c r="AI242" s="1" t="s">
        <v>529</v>
      </c>
      <c r="AJ242" s="1">
        <v>96.8</v>
      </c>
      <c r="AK242" s="1"/>
      <c r="AL242" s="1" t="s">
        <v>5301</v>
      </c>
      <c r="AM242" s="1" t="s">
        <v>338</v>
      </c>
      <c r="AN242" s="1" t="s">
        <v>105</v>
      </c>
      <c r="AO242" s="1" t="s">
        <v>141</v>
      </c>
      <c r="AP242" s="1" t="s">
        <v>171</v>
      </c>
      <c r="AQ242" s="1">
        <v>82.83</v>
      </c>
      <c r="AR242" s="1"/>
      <c r="AS242" s="1"/>
      <c r="AT242" s="1"/>
      <c r="AU242" s="1"/>
      <c r="AV242" s="1"/>
      <c r="AW242" s="1"/>
      <c r="AX242" s="1"/>
      <c r="AY242" s="1" t="s">
        <v>5302</v>
      </c>
      <c r="AZ242" s="1" t="s">
        <v>5303</v>
      </c>
      <c r="BA242" s="1" t="s">
        <v>178</v>
      </c>
      <c r="BB242" s="1" t="s">
        <v>111</v>
      </c>
      <c r="BC242" s="1" t="s">
        <v>425</v>
      </c>
      <c r="BD242" s="1" t="s">
        <v>214</v>
      </c>
      <c r="BE242" s="1">
        <v>81.3</v>
      </c>
      <c r="BF242" s="1">
        <v>8.13</v>
      </c>
      <c r="BG242" s="1"/>
      <c r="BH242" s="1"/>
      <c r="BI242" s="1"/>
      <c r="BJ242" s="1"/>
      <c r="BK242" s="1"/>
      <c r="BL242" s="1"/>
      <c r="BM242" s="1"/>
      <c r="BN242" s="1"/>
      <c r="BO242" s="1" t="s">
        <v>5304</v>
      </c>
      <c r="BP242" s="1" t="s">
        <v>5305</v>
      </c>
      <c r="BQ242" s="1"/>
      <c r="BR242" s="1"/>
      <c r="BS242" s="1"/>
      <c r="BT242" s="1"/>
      <c r="BU242" s="1" t="str">
        <f>HYPERLINK("https://nconnect.nicmar.ac.in/storage/profile/6a86ef434da50.png","Download")</f>
        <v>0</v>
      </c>
      <c r="BV242" s="1" t="s">
        <v>118</v>
      </c>
      <c r="BW242" s="3"/>
      <c r="BX242" s="3"/>
    </row>
    <row r="243" spans="1:76">
      <c r="A243" s="1" t="s">
        <v>76</v>
      </c>
      <c r="B243" s="1" t="s">
        <v>77</v>
      </c>
      <c r="C243" s="1" t="s">
        <v>5306</v>
      </c>
      <c r="D243" s="1" t="s">
        <v>5307</v>
      </c>
      <c r="E243" s="1" t="s">
        <v>5308</v>
      </c>
      <c r="F243" s="1" t="s">
        <v>3710</v>
      </c>
      <c r="G243" s="1" t="s">
        <v>5309</v>
      </c>
      <c r="H243" s="1" t="s">
        <v>5310</v>
      </c>
      <c r="I243" s="1" t="s">
        <v>5311</v>
      </c>
      <c r="J243" s="1">
        <v>8855940511</v>
      </c>
      <c r="K243" s="1" t="s">
        <v>196</v>
      </c>
      <c r="L243" s="1" t="s">
        <v>5312</v>
      </c>
      <c r="M243" s="1" t="s">
        <v>87</v>
      </c>
      <c r="N243" s="1" t="s">
        <v>5313</v>
      </c>
      <c r="O243" s="1" t="s">
        <v>5314</v>
      </c>
      <c r="P243" s="1" t="s">
        <v>162</v>
      </c>
      <c r="Q243" s="1" t="s">
        <v>5315</v>
      </c>
      <c r="R243" s="1" t="s">
        <v>5316</v>
      </c>
      <c r="S243" s="1">
        <v>7588001511</v>
      </c>
      <c r="T243" s="1" t="s">
        <v>5317</v>
      </c>
      <c r="U243" s="1" t="s">
        <v>5318</v>
      </c>
      <c r="V243" s="1">
        <v>7588733721</v>
      </c>
      <c r="W243" s="1" t="s">
        <v>5319</v>
      </c>
      <c r="X243" s="1" t="s">
        <v>5320</v>
      </c>
      <c r="Y243" s="1" t="s">
        <v>2814</v>
      </c>
      <c r="Z243" s="1" t="s">
        <v>97</v>
      </c>
      <c r="AA243" s="1" t="s">
        <v>5320</v>
      </c>
      <c r="AB243" s="1" t="s">
        <v>2814</v>
      </c>
      <c r="AC243" s="1" t="s">
        <v>97</v>
      </c>
      <c r="AD243" s="1" t="s">
        <v>98</v>
      </c>
      <c r="AE243" s="1" t="s">
        <v>98</v>
      </c>
      <c r="AF243" s="1" t="s">
        <v>5321</v>
      </c>
      <c r="AG243" s="1" t="s">
        <v>5322</v>
      </c>
      <c r="AH243" s="1" t="s">
        <v>2003</v>
      </c>
      <c r="AI243" s="1" t="s">
        <v>395</v>
      </c>
      <c r="AJ243" s="1">
        <v>84.8</v>
      </c>
      <c r="AK243" s="1"/>
      <c r="AL243" s="1" t="s">
        <v>5323</v>
      </c>
      <c r="AM243" s="1" t="s">
        <v>5324</v>
      </c>
      <c r="AN243" s="1" t="s">
        <v>105</v>
      </c>
      <c r="AO243" s="1" t="s">
        <v>239</v>
      </c>
      <c r="AP243" s="1" t="s">
        <v>398</v>
      </c>
      <c r="AQ243" s="1">
        <v>74.17</v>
      </c>
      <c r="AR243" s="1"/>
      <c r="AS243" s="1"/>
      <c r="AT243" s="1"/>
      <c r="AU243" s="1"/>
      <c r="AV243" s="1"/>
      <c r="AW243" s="1"/>
      <c r="AX243" s="1"/>
      <c r="AY243" s="1" t="s">
        <v>371</v>
      </c>
      <c r="AZ243" s="1" t="s">
        <v>5325</v>
      </c>
      <c r="BA243" s="1" t="s">
        <v>178</v>
      </c>
      <c r="BB243" s="1" t="s">
        <v>111</v>
      </c>
      <c r="BC243" s="1" t="s">
        <v>401</v>
      </c>
      <c r="BD243" s="1" t="s">
        <v>374</v>
      </c>
      <c r="BE243" s="1">
        <v>61.1</v>
      </c>
      <c r="BF243" s="1">
        <v>6.86</v>
      </c>
      <c r="BG243" s="1"/>
      <c r="BH243" s="1"/>
      <c r="BI243" s="1"/>
      <c r="BJ243" s="1"/>
      <c r="BK243" s="1"/>
      <c r="BL243" s="1"/>
      <c r="BM243" s="1"/>
      <c r="BN243" s="1"/>
      <c r="BO243" s="1" t="s">
        <v>431</v>
      </c>
      <c r="BP243" s="1"/>
      <c r="BQ243" s="1"/>
      <c r="BR243" s="1"/>
      <c r="BS243" s="1"/>
      <c r="BT243" s="1"/>
      <c r="BU243" s="1" t="str">
        <f>HYPERLINK("https://nconnect.nicmar.ac.in/storage/profile/6a994d51c24f5.png","Download")</f>
        <v>0</v>
      </c>
      <c r="BV243" s="1" t="s">
        <v>118</v>
      </c>
      <c r="BW243" s="3"/>
      <c r="BX243" s="3"/>
    </row>
    <row r="244" spans="1:76">
      <c r="A244" s="1" t="s">
        <v>76</v>
      </c>
      <c r="B244" s="1" t="s">
        <v>77</v>
      </c>
      <c r="C244" s="1" t="s">
        <v>5326</v>
      </c>
      <c r="D244" s="1" t="s">
        <v>5327</v>
      </c>
      <c r="E244" s="1"/>
      <c r="F244" s="1" t="s">
        <v>1991</v>
      </c>
      <c r="G244" s="1" t="s">
        <v>5328</v>
      </c>
      <c r="H244" s="1" t="s">
        <v>5329</v>
      </c>
      <c r="I244" s="1" t="s">
        <v>5330</v>
      </c>
      <c r="J244" s="1">
        <v>8943026647</v>
      </c>
      <c r="K244" s="1" t="s">
        <v>196</v>
      </c>
      <c r="L244" s="1" t="s">
        <v>5331</v>
      </c>
      <c r="M244" s="1" t="s">
        <v>87</v>
      </c>
      <c r="N244" s="1" t="s">
        <v>5332</v>
      </c>
      <c r="O244" s="1" t="s">
        <v>5333</v>
      </c>
      <c r="P244" s="1" t="s">
        <v>90</v>
      </c>
      <c r="Q244" s="1">
        <v>533508801470</v>
      </c>
      <c r="R244" s="1" t="s">
        <v>5334</v>
      </c>
      <c r="S244" s="1">
        <v>7593946647</v>
      </c>
      <c r="T244" s="1" t="s">
        <v>5335</v>
      </c>
      <c r="U244" s="1" t="s">
        <v>5336</v>
      </c>
      <c r="V244" s="1">
        <v>8075962923</v>
      </c>
      <c r="W244" s="1" t="s">
        <v>131</v>
      </c>
      <c r="X244" s="1" t="s">
        <v>5337</v>
      </c>
      <c r="Y244" s="1" t="s">
        <v>4517</v>
      </c>
      <c r="Z244" s="1" t="s">
        <v>392</v>
      </c>
      <c r="AA244" s="1" t="s">
        <v>5337</v>
      </c>
      <c r="AB244" s="1" t="s">
        <v>4517</v>
      </c>
      <c r="AC244" s="1" t="s">
        <v>392</v>
      </c>
      <c r="AD244" s="1" t="s">
        <v>98</v>
      </c>
      <c r="AE244" s="1" t="s">
        <v>98</v>
      </c>
      <c r="AF244" s="1" t="s">
        <v>5338</v>
      </c>
      <c r="AG244" s="1" t="s">
        <v>5339</v>
      </c>
      <c r="AH244" s="1" t="s">
        <v>138</v>
      </c>
      <c r="AI244" s="1" t="s">
        <v>102</v>
      </c>
      <c r="AJ244" s="1">
        <v>95.2</v>
      </c>
      <c r="AK244" s="1">
        <v>9.52</v>
      </c>
      <c r="AL244" s="1" t="s">
        <v>5338</v>
      </c>
      <c r="AM244" s="1" t="s">
        <v>5339</v>
      </c>
      <c r="AN244" s="1" t="s">
        <v>105</v>
      </c>
      <c r="AO244" s="1" t="s">
        <v>314</v>
      </c>
      <c r="AP244" s="1" t="s">
        <v>175</v>
      </c>
      <c r="AQ244" s="1">
        <v>95.2</v>
      </c>
      <c r="AR244" s="1">
        <v>9.52</v>
      </c>
      <c r="AS244" s="1"/>
      <c r="AT244" s="1"/>
      <c r="AU244" s="1"/>
      <c r="AV244" s="1"/>
      <c r="AW244" s="1"/>
      <c r="AX244" s="1"/>
      <c r="AY244" s="1" t="s">
        <v>5340</v>
      </c>
      <c r="AZ244" s="1" t="s">
        <v>3106</v>
      </c>
      <c r="BA244" s="1" t="s">
        <v>110</v>
      </c>
      <c r="BB244" s="1" t="s">
        <v>111</v>
      </c>
      <c r="BC244" s="1" t="s">
        <v>292</v>
      </c>
      <c r="BD244" s="1" t="s">
        <v>113</v>
      </c>
      <c r="BE244" s="1">
        <v>86.7</v>
      </c>
      <c r="BF244" s="1">
        <v>8.67</v>
      </c>
      <c r="BG244" s="1"/>
      <c r="BH244" s="1"/>
      <c r="BI244" s="1"/>
      <c r="BJ244" s="1"/>
      <c r="BK244" s="1"/>
      <c r="BL244" s="1"/>
      <c r="BM244" s="1"/>
      <c r="BN244" s="1"/>
      <c r="BO244" s="1" t="s">
        <v>5341</v>
      </c>
      <c r="BP244" s="1"/>
      <c r="BQ244" s="1"/>
      <c r="BR244" s="1" t="s">
        <v>5342</v>
      </c>
      <c r="BS244" s="1">
        <v>11</v>
      </c>
      <c r="BT244" s="1" t="s">
        <v>5343</v>
      </c>
      <c r="BU244" s="1" t="str">
        <f>HYPERLINK("https://nconnect.nicmar.ac.in/storage/profile/6a8741454e046.png","Download")</f>
        <v>0</v>
      </c>
      <c r="BV244" s="1" t="s">
        <v>118</v>
      </c>
      <c r="BW244" s="3"/>
      <c r="BX244" s="3"/>
    </row>
    <row r="245" spans="1:76">
      <c r="A245" s="1" t="s">
        <v>76</v>
      </c>
      <c r="B245" s="1" t="s">
        <v>77</v>
      </c>
      <c r="C245" s="1" t="s">
        <v>5344</v>
      </c>
      <c r="D245" s="1" t="s">
        <v>5345</v>
      </c>
      <c r="E245" s="1"/>
      <c r="F245" s="1" t="s">
        <v>5346</v>
      </c>
      <c r="G245" s="1" t="s">
        <v>5347</v>
      </c>
      <c r="H245" s="1" t="s">
        <v>5348</v>
      </c>
      <c r="I245" s="1" t="s">
        <v>5349</v>
      </c>
      <c r="J245" s="1">
        <v>7903466652</v>
      </c>
      <c r="K245" s="1" t="s">
        <v>85</v>
      </c>
      <c r="L245" s="1" t="s">
        <v>5350</v>
      </c>
      <c r="M245" s="1" t="s">
        <v>87</v>
      </c>
      <c r="N245" s="1" t="s">
        <v>1308</v>
      </c>
      <c r="O245" s="1" t="s">
        <v>5351</v>
      </c>
      <c r="P245" s="1" t="s">
        <v>3157</v>
      </c>
      <c r="Q245" s="1">
        <v>854492034823</v>
      </c>
      <c r="R245" s="1" t="s">
        <v>5352</v>
      </c>
      <c r="S245" s="1">
        <v>8789163426</v>
      </c>
      <c r="T245" s="1" t="s">
        <v>163</v>
      </c>
      <c r="U245" s="1" t="s">
        <v>5353</v>
      </c>
      <c r="V245" s="1">
        <v>9955940015</v>
      </c>
      <c r="W245" s="1" t="s">
        <v>283</v>
      </c>
      <c r="X245" s="1" t="s">
        <v>5354</v>
      </c>
      <c r="Y245" s="1" t="s">
        <v>5355</v>
      </c>
      <c r="Z245" s="1" t="s">
        <v>1913</v>
      </c>
      <c r="AA245" s="1" t="s">
        <v>5354</v>
      </c>
      <c r="AB245" s="1" t="s">
        <v>5355</v>
      </c>
      <c r="AC245" s="1" t="s">
        <v>1913</v>
      </c>
      <c r="AD245" s="1" t="s">
        <v>98</v>
      </c>
      <c r="AE245" s="1" t="s">
        <v>98</v>
      </c>
      <c r="AF245" s="1" t="s">
        <v>5356</v>
      </c>
      <c r="AG245" s="1" t="s">
        <v>5357</v>
      </c>
      <c r="AH245" s="1" t="s">
        <v>5358</v>
      </c>
      <c r="AI245" s="1" t="s">
        <v>3344</v>
      </c>
      <c r="AJ245" s="1">
        <v>95</v>
      </c>
      <c r="AK245" s="1">
        <v>10</v>
      </c>
      <c r="AL245" s="1" t="s">
        <v>5359</v>
      </c>
      <c r="AM245" s="1" t="s">
        <v>5357</v>
      </c>
      <c r="AN245" s="1" t="s">
        <v>105</v>
      </c>
      <c r="AO245" s="1" t="s">
        <v>1936</v>
      </c>
      <c r="AP245" s="1" t="s">
        <v>854</v>
      </c>
      <c r="AQ245" s="1">
        <v>67.8</v>
      </c>
      <c r="AR245" s="1"/>
      <c r="AS245" s="1"/>
      <c r="AT245" s="1"/>
      <c r="AU245" s="1"/>
      <c r="AV245" s="1"/>
      <c r="AW245" s="1"/>
      <c r="AX245" s="1"/>
      <c r="AY245" s="1" t="s">
        <v>5360</v>
      </c>
      <c r="AZ245" s="1" t="s">
        <v>5361</v>
      </c>
      <c r="BA245" s="1" t="s">
        <v>110</v>
      </c>
      <c r="BB245" s="1" t="s">
        <v>111</v>
      </c>
      <c r="BC245" s="1" t="s">
        <v>421</v>
      </c>
      <c r="BD245" s="1" t="s">
        <v>175</v>
      </c>
      <c r="BE245" s="1">
        <v>74.93</v>
      </c>
      <c r="BF245" s="1"/>
      <c r="BG245" s="1" t="s">
        <v>5362</v>
      </c>
      <c r="BH245" s="1" t="s">
        <v>5361</v>
      </c>
      <c r="BI245" s="1" t="s">
        <v>1022</v>
      </c>
      <c r="BJ245" s="1" t="s">
        <v>5363</v>
      </c>
      <c r="BK245" s="1" t="s">
        <v>426</v>
      </c>
      <c r="BL245" s="1" t="s">
        <v>180</v>
      </c>
      <c r="BM245" s="1">
        <v>66.9</v>
      </c>
      <c r="BN245" s="1">
        <v>6.69</v>
      </c>
      <c r="BO245" s="1" t="s">
        <v>5364</v>
      </c>
      <c r="BP245" s="1" t="s">
        <v>5365</v>
      </c>
      <c r="BQ245" s="1" t="s">
        <v>5366</v>
      </c>
      <c r="BR245" s="1"/>
      <c r="BS245" s="1"/>
      <c r="BT245" s="1"/>
      <c r="BU245" s="1" t="str">
        <f>HYPERLINK("https://nconnect.nicmar.ac.in/storage/profile/6a86f1e0783ca.png","Download")</f>
        <v>0</v>
      </c>
      <c r="BV245" s="1" t="s">
        <v>118</v>
      </c>
      <c r="BW245" s="3"/>
      <c r="BX245" s="3"/>
    </row>
    <row r="246" spans="1:76">
      <c r="A246" s="1" t="s">
        <v>76</v>
      </c>
      <c r="B246" s="1" t="s">
        <v>77</v>
      </c>
      <c r="C246" s="1" t="s">
        <v>5367</v>
      </c>
      <c r="D246" s="1" t="s">
        <v>5368</v>
      </c>
      <c r="E246" s="1" t="s">
        <v>5369</v>
      </c>
      <c r="F246" s="1" t="s">
        <v>5370</v>
      </c>
      <c r="G246" s="1" t="s">
        <v>5371</v>
      </c>
      <c r="H246" s="1" t="s">
        <v>5372</v>
      </c>
      <c r="I246" s="1" t="s">
        <v>5373</v>
      </c>
      <c r="J246" s="1">
        <v>9356967684</v>
      </c>
      <c r="K246" s="1" t="s">
        <v>85</v>
      </c>
      <c r="L246" s="1" t="s">
        <v>5374</v>
      </c>
      <c r="M246" s="1" t="s">
        <v>87</v>
      </c>
      <c r="N246" s="1" t="s">
        <v>5375</v>
      </c>
      <c r="O246" s="1" t="s">
        <v>5376</v>
      </c>
      <c r="P246" s="1" t="s">
        <v>90</v>
      </c>
      <c r="Q246" s="1">
        <v>311145090061</v>
      </c>
      <c r="R246" s="1" t="s">
        <v>5377</v>
      </c>
      <c r="S246" s="1">
        <v>9822202771</v>
      </c>
      <c r="T246" s="1" t="s">
        <v>5378</v>
      </c>
      <c r="U246" s="1" t="s">
        <v>5379</v>
      </c>
      <c r="V246" s="1">
        <v>9404082148</v>
      </c>
      <c r="W246" s="1" t="s">
        <v>5378</v>
      </c>
      <c r="X246" s="1" t="s">
        <v>5380</v>
      </c>
      <c r="Y246" s="1" t="s">
        <v>1268</v>
      </c>
      <c r="Z246" s="1" t="s">
        <v>97</v>
      </c>
      <c r="AA246" s="1" t="s">
        <v>5380</v>
      </c>
      <c r="AB246" s="1" t="s">
        <v>1268</v>
      </c>
      <c r="AC246" s="1" t="s">
        <v>97</v>
      </c>
      <c r="AD246" s="1" t="s">
        <v>98</v>
      </c>
      <c r="AE246" s="1" t="s">
        <v>98</v>
      </c>
      <c r="AF246" s="1" t="s">
        <v>5381</v>
      </c>
      <c r="AG246" s="1" t="s">
        <v>5382</v>
      </c>
      <c r="AH246" s="1" t="s">
        <v>425</v>
      </c>
      <c r="AI246" s="1" t="s">
        <v>289</v>
      </c>
      <c r="AJ246" s="1">
        <v>73.8</v>
      </c>
      <c r="AK246" s="1"/>
      <c r="AL246" s="1" t="s">
        <v>5383</v>
      </c>
      <c r="AM246" s="1" t="s">
        <v>5384</v>
      </c>
      <c r="AN246" s="1" t="s">
        <v>105</v>
      </c>
      <c r="AO246" s="1" t="s">
        <v>289</v>
      </c>
      <c r="AP246" s="1" t="s">
        <v>789</v>
      </c>
      <c r="AQ246" s="1">
        <v>76.67</v>
      </c>
      <c r="AR246" s="1"/>
      <c r="AS246" s="1"/>
      <c r="AT246" s="1"/>
      <c r="AU246" s="1"/>
      <c r="AV246" s="1"/>
      <c r="AW246" s="1"/>
      <c r="AX246" s="1"/>
      <c r="AY246" s="1" t="s">
        <v>5385</v>
      </c>
      <c r="AZ246" s="1" t="s">
        <v>5386</v>
      </c>
      <c r="BA246" s="1" t="s">
        <v>110</v>
      </c>
      <c r="BB246" s="1" t="s">
        <v>111</v>
      </c>
      <c r="BC246" s="1" t="s">
        <v>628</v>
      </c>
      <c r="BD246" s="1" t="s">
        <v>374</v>
      </c>
      <c r="BE246" s="1">
        <v>69.15</v>
      </c>
      <c r="BF246" s="1">
        <v>6.91</v>
      </c>
      <c r="BG246" s="1"/>
      <c r="BH246" s="1"/>
      <c r="BI246" s="1"/>
      <c r="BJ246" s="1"/>
      <c r="BK246" s="1"/>
      <c r="BL246" s="1"/>
      <c r="BM246" s="1"/>
      <c r="BN246" s="1"/>
      <c r="BO246" s="1" t="s">
        <v>5387</v>
      </c>
      <c r="BP246" s="1"/>
      <c r="BQ246" s="1"/>
      <c r="BR246" s="1" t="s">
        <v>5388</v>
      </c>
      <c r="BS246" s="1">
        <v>8</v>
      </c>
      <c r="BT246" s="1"/>
      <c r="BU246" s="1" t="str">
        <f>HYPERLINK("https://nconnect.nicmar.ac.in/storage/profile/6a86bdc99a0cf.png","Download")</f>
        <v>0</v>
      </c>
      <c r="BV246" s="1" t="s">
        <v>118</v>
      </c>
      <c r="BW246" s="3"/>
      <c r="BX246" s="3"/>
    </row>
    <row r="247" spans="1:76">
      <c r="A247" s="1" t="s">
        <v>76</v>
      </c>
      <c r="B247" s="1" t="s">
        <v>77</v>
      </c>
      <c r="C247" s="1" t="s">
        <v>5389</v>
      </c>
      <c r="D247" s="1" t="s">
        <v>5390</v>
      </c>
      <c r="E247" s="1"/>
      <c r="F247" s="1" t="s">
        <v>5391</v>
      </c>
      <c r="G247" s="1" t="s">
        <v>5392</v>
      </c>
      <c r="H247" s="1" t="s">
        <v>5393</v>
      </c>
      <c r="I247" s="1" t="s">
        <v>5394</v>
      </c>
      <c r="J247" s="1">
        <v>8178326019</v>
      </c>
      <c r="K247" s="1" t="s">
        <v>85</v>
      </c>
      <c r="L247" s="1" t="s">
        <v>5395</v>
      </c>
      <c r="M247" s="1" t="s">
        <v>87</v>
      </c>
      <c r="N247" s="1" t="s">
        <v>690</v>
      </c>
      <c r="O247" s="1" t="s">
        <v>5396</v>
      </c>
      <c r="P247" s="1" t="s">
        <v>669</v>
      </c>
      <c r="Q247" s="1">
        <v>269355843336</v>
      </c>
      <c r="R247" s="1" t="s">
        <v>5397</v>
      </c>
      <c r="S247" s="1">
        <v>8700126899</v>
      </c>
      <c r="T247" s="1" t="s">
        <v>501</v>
      </c>
      <c r="U247" s="1" t="s">
        <v>5398</v>
      </c>
      <c r="V247" s="1">
        <v>8700024281</v>
      </c>
      <c r="W247" s="1" t="s">
        <v>131</v>
      </c>
      <c r="X247" s="1" t="s">
        <v>5399</v>
      </c>
      <c r="Y247" s="1" t="s">
        <v>2495</v>
      </c>
      <c r="Z247" s="1" t="s">
        <v>697</v>
      </c>
      <c r="AA247" s="1" t="s">
        <v>5399</v>
      </c>
      <c r="AB247" s="1" t="s">
        <v>2495</v>
      </c>
      <c r="AC247" s="1" t="s">
        <v>697</v>
      </c>
      <c r="AD247" s="1" t="s">
        <v>98</v>
      </c>
      <c r="AE247" s="1" t="s">
        <v>98</v>
      </c>
      <c r="AF247" s="1" t="s">
        <v>5400</v>
      </c>
      <c r="AG247" s="1" t="s">
        <v>3384</v>
      </c>
      <c r="AH247" s="1" t="s">
        <v>137</v>
      </c>
      <c r="AI247" s="1" t="s">
        <v>101</v>
      </c>
      <c r="AJ247" s="1">
        <v>89.6</v>
      </c>
      <c r="AK247" s="1"/>
      <c r="AL247" s="1" t="s">
        <v>5400</v>
      </c>
      <c r="AM247" s="1" t="s">
        <v>3384</v>
      </c>
      <c r="AN247" s="1" t="s">
        <v>105</v>
      </c>
      <c r="AO247" s="1" t="s">
        <v>171</v>
      </c>
      <c r="AP247" s="1" t="s">
        <v>289</v>
      </c>
      <c r="AQ247" s="1">
        <v>81.2</v>
      </c>
      <c r="AR247" s="1"/>
      <c r="AS247" s="1"/>
      <c r="AT247" s="1"/>
      <c r="AU247" s="1"/>
      <c r="AV247" s="1"/>
      <c r="AW247" s="1"/>
      <c r="AX247" s="1"/>
      <c r="AY247" s="1" t="s">
        <v>1175</v>
      </c>
      <c r="AZ247" s="1" t="s">
        <v>5401</v>
      </c>
      <c r="BA247" s="1" t="s">
        <v>110</v>
      </c>
      <c r="BB247" s="1" t="s">
        <v>111</v>
      </c>
      <c r="BC247" s="1" t="s">
        <v>369</v>
      </c>
      <c r="BD247" s="1" t="s">
        <v>724</v>
      </c>
      <c r="BE247" s="1">
        <v>94.0</v>
      </c>
      <c r="BF247" s="1">
        <v>9.4</v>
      </c>
      <c r="BG247" s="1"/>
      <c r="BH247" s="1"/>
      <c r="BI247" s="1"/>
      <c r="BJ247" s="1"/>
      <c r="BK247" s="1"/>
      <c r="BL247" s="1"/>
      <c r="BM247" s="1"/>
      <c r="BN247" s="1"/>
      <c r="BO247" s="1" t="s">
        <v>5402</v>
      </c>
      <c r="BP247" s="1" t="s">
        <v>5403</v>
      </c>
      <c r="BQ247" s="1" t="s">
        <v>5404</v>
      </c>
      <c r="BR247" s="1" t="s">
        <v>5405</v>
      </c>
      <c r="BS247" s="1">
        <v>4</v>
      </c>
      <c r="BT247" s="1" t="s">
        <v>5406</v>
      </c>
      <c r="BU247" s="1" t="str">
        <f>HYPERLINK("https://nconnect.nicmar.ac.in/storage/profile/6a873d08e4b8b.png","Download")</f>
        <v>0</v>
      </c>
      <c r="BV247" s="1" t="s">
        <v>118</v>
      </c>
      <c r="BW247" s="3"/>
      <c r="BX247" s="3"/>
    </row>
    <row r="248" spans="1:76">
      <c r="A248" s="1" t="s">
        <v>76</v>
      </c>
      <c r="B248" s="1" t="s">
        <v>77</v>
      </c>
      <c r="C248" s="1" t="s">
        <v>5407</v>
      </c>
      <c r="D248" s="1" t="s">
        <v>5408</v>
      </c>
      <c r="E248" s="1" t="s">
        <v>1514</v>
      </c>
      <c r="F248" s="1" t="s">
        <v>5409</v>
      </c>
      <c r="G248" s="1" t="s">
        <v>5410</v>
      </c>
      <c r="H248" s="1" t="s">
        <v>5411</v>
      </c>
      <c r="I248" s="1" t="s">
        <v>5412</v>
      </c>
      <c r="J248" s="1">
        <v>9284956778</v>
      </c>
      <c r="K248" s="1" t="s">
        <v>85</v>
      </c>
      <c r="L248" s="1" t="s">
        <v>5413</v>
      </c>
      <c r="M248" s="1" t="s">
        <v>87</v>
      </c>
      <c r="N248" s="1" t="s">
        <v>412</v>
      </c>
      <c r="O248" s="1" t="s">
        <v>5414</v>
      </c>
      <c r="P248" s="1" t="s">
        <v>162</v>
      </c>
      <c r="Q248" s="1">
        <v>895385932511</v>
      </c>
      <c r="R248" s="1" t="s">
        <v>5415</v>
      </c>
      <c r="S248" s="1">
        <v>9423649872</v>
      </c>
      <c r="T248" s="1" t="s">
        <v>1168</v>
      </c>
      <c r="U248" s="1" t="s">
        <v>5416</v>
      </c>
      <c r="V248" s="1">
        <v>9422858417</v>
      </c>
      <c r="W248" s="1" t="s">
        <v>283</v>
      </c>
      <c r="X248" s="1" t="s">
        <v>5417</v>
      </c>
      <c r="Y248" s="1" t="s">
        <v>5418</v>
      </c>
      <c r="Z248" s="1" t="s">
        <v>97</v>
      </c>
      <c r="AA248" s="1" t="s">
        <v>5417</v>
      </c>
      <c r="AB248" s="1" t="s">
        <v>5418</v>
      </c>
      <c r="AC248" s="1" t="s">
        <v>97</v>
      </c>
      <c r="AD248" s="1" t="s">
        <v>98</v>
      </c>
      <c r="AE248" s="1" t="s">
        <v>98</v>
      </c>
      <c r="AF248" s="1" t="s">
        <v>5419</v>
      </c>
      <c r="AG248" s="1" t="s">
        <v>3516</v>
      </c>
      <c r="AH248" s="1" t="s">
        <v>529</v>
      </c>
      <c r="AI248" s="1" t="s">
        <v>530</v>
      </c>
      <c r="AJ248" s="1">
        <v>75.6</v>
      </c>
      <c r="AK248" s="1"/>
      <c r="AL248" s="1" t="s">
        <v>5420</v>
      </c>
      <c r="AM248" s="1" t="s">
        <v>3516</v>
      </c>
      <c r="AN248" s="1" t="s">
        <v>105</v>
      </c>
      <c r="AO248" s="1" t="s">
        <v>1201</v>
      </c>
      <c r="AP248" s="1" t="s">
        <v>311</v>
      </c>
      <c r="AQ248" s="1">
        <v>70.0</v>
      </c>
      <c r="AR248" s="1"/>
      <c r="AS248" s="1"/>
      <c r="AT248" s="1"/>
      <c r="AU248" s="1"/>
      <c r="AV248" s="1"/>
      <c r="AW248" s="1"/>
      <c r="AX248" s="1"/>
      <c r="AY248" s="1" t="s">
        <v>5421</v>
      </c>
      <c r="AZ248" s="1" t="s">
        <v>5422</v>
      </c>
      <c r="BA248" s="1" t="s">
        <v>178</v>
      </c>
      <c r="BB248" s="1" t="s">
        <v>111</v>
      </c>
      <c r="BC248" s="1" t="s">
        <v>145</v>
      </c>
      <c r="BD248" s="1" t="s">
        <v>146</v>
      </c>
      <c r="BE248" s="1">
        <v>59.11</v>
      </c>
      <c r="BF248" s="1">
        <v>6.48</v>
      </c>
      <c r="BG248" s="1"/>
      <c r="BH248" s="1"/>
      <c r="BI248" s="1"/>
      <c r="BJ248" s="1"/>
      <c r="BK248" s="1"/>
      <c r="BL248" s="1"/>
      <c r="BM248" s="1"/>
      <c r="BN248" s="1"/>
      <c r="BO248" s="1" t="s">
        <v>98</v>
      </c>
      <c r="BP248" s="1" t="s">
        <v>5423</v>
      </c>
      <c r="BQ248" s="1" t="s">
        <v>1986</v>
      </c>
      <c r="BR248" s="1"/>
      <c r="BS248" s="1"/>
      <c r="BT248" s="1" t="s">
        <v>5424</v>
      </c>
      <c r="BU248" s="1" t="str">
        <f>HYPERLINK("https://nconnect.nicmar.ac.in/storage/profile/6a84930bcf276.png","Download")</f>
        <v>0</v>
      </c>
      <c r="BV248" s="1" t="s">
        <v>118</v>
      </c>
      <c r="BW248" s="3"/>
      <c r="BX248" s="3"/>
    </row>
    <row r="249" spans="1:76">
      <c r="A249" s="1" t="s">
        <v>76</v>
      </c>
      <c r="B249" s="1" t="s">
        <v>77</v>
      </c>
      <c r="C249" s="1" t="s">
        <v>5425</v>
      </c>
      <c r="D249" s="1" t="s">
        <v>5426</v>
      </c>
      <c r="E249" s="1"/>
      <c r="F249" s="1" t="s">
        <v>5427</v>
      </c>
      <c r="G249" s="1" t="s">
        <v>5428</v>
      </c>
      <c r="H249" s="1" t="s">
        <v>5429</v>
      </c>
      <c r="I249" s="1" t="s">
        <v>5430</v>
      </c>
      <c r="J249" s="1">
        <v>9188052529</v>
      </c>
      <c r="K249" s="1" t="s">
        <v>196</v>
      </c>
      <c r="L249" s="1" t="s">
        <v>5431</v>
      </c>
      <c r="M249" s="1" t="s">
        <v>87</v>
      </c>
      <c r="N249" s="1" t="s">
        <v>5432</v>
      </c>
      <c r="O249" s="1" t="s">
        <v>5433</v>
      </c>
      <c r="P249" s="1" t="s">
        <v>90</v>
      </c>
      <c r="Q249" s="1">
        <v>856053435110</v>
      </c>
      <c r="R249" s="1" t="s">
        <v>5434</v>
      </c>
      <c r="S249" s="1">
        <v>9496418937</v>
      </c>
      <c r="T249" s="1" t="s">
        <v>5435</v>
      </c>
      <c r="U249" s="1" t="s">
        <v>5436</v>
      </c>
      <c r="V249" s="1">
        <v>9349174160</v>
      </c>
      <c r="W249" s="1" t="s">
        <v>203</v>
      </c>
      <c r="X249" s="1" t="s">
        <v>5437</v>
      </c>
      <c r="Y249" s="1" t="s">
        <v>4517</v>
      </c>
      <c r="Z249" s="1" t="s">
        <v>392</v>
      </c>
      <c r="AA249" s="1" t="s">
        <v>5438</v>
      </c>
      <c r="AB249" s="1" t="s">
        <v>675</v>
      </c>
      <c r="AC249" s="1" t="s">
        <v>392</v>
      </c>
      <c r="AD249" s="1" t="s">
        <v>98</v>
      </c>
      <c r="AE249" s="1" t="s">
        <v>98</v>
      </c>
      <c r="AF249" s="1" t="s">
        <v>5439</v>
      </c>
      <c r="AG249" s="1" t="s">
        <v>3992</v>
      </c>
      <c r="AH249" s="1" t="s">
        <v>421</v>
      </c>
      <c r="AI249" s="1" t="s">
        <v>530</v>
      </c>
      <c r="AJ249" s="1">
        <v>90</v>
      </c>
      <c r="AK249" s="1"/>
      <c r="AL249" s="1" t="s">
        <v>5440</v>
      </c>
      <c r="AM249" s="1" t="s">
        <v>5441</v>
      </c>
      <c r="AN249" s="1" t="s">
        <v>678</v>
      </c>
      <c r="AO249" s="1" t="s">
        <v>106</v>
      </c>
      <c r="AP249" s="1" t="s">
        <v>289</v>
      </c>
      <c r="AQ249" s="1">
        <v>94.5</v>
      </c>
      <c r="AR249" s="1"/>
      <c r="AS249" s="1"/>
      <c r="AT249" s="1"/>
      <c r="AU249" s="1"/>
      <c r="AV249" s="1"/>
      <c r="AW249" s="1"/>
      <c r="AX249" s="1"/>
      <c r="AY249" s="1" t="s">
        <v>2161</v>
      </c>
      <c r="AZ249" s="1" t="s">
        <v>5442</v>
      </c>
      <c r="BA249" s="1" t="s">
        <v>110</v>
      </c>
      <c r="BB249" s="1" t="s">
        <v>111</v>
      </c>
      <c r="BC249" s="1" t="s">
        <v>605</v>
      </c>
      <c r="BD249" s="1" t="s">
        <v>146</v>
      </c>
      <c r="BE249" s="1">
        <v>81.2</v>
      </c>
      <c r="BF249" s="1">
        <v>8.12</v>
      </c>
      <c r="BG249" s="1"/>
      <c r="BH249" s="1"/>
      <c r="BI249" s="1"/>
      <c r="BJ249" s="1"/>
      <c r="BK249" s="1"/>
      <c r="BL249" s="1"/>
      <c r="BM249" s="1"/>
      <c r="BN249" s="1"/>
      <c r="BO249" s="1" t="s">
        <v>5443</v>
      </c>
      <c r="BP249" s="1" t="s">
        <v>5444</v>
      </c>
      <c r="BQ249" s="1" t="s">
        <v>2665</v>
      </c>
      <c r="BR249" s="1" t="s">
        <v>5445</v>
      </c>
      <c r="BS249" s="1">
        <v>1</v>
      </c>
      <c r="BT249" s="1"/>
      <c r="BU249" s="1" t="str">
        <f>HYPERLINK("https://nconnect.nicmar.ac.in/storage/profile/6a8b58568d421.png","Download")</f>
        <v>0</v>
      </c>
      <c r="BV249" s="1" t="s">
        <v>118</v>
      </c>
      <c r="BW249" s="3"/>
      <c r="BX249" s="3"/>
    </row>
    <row r="250" spans="1:76">
      <c r="A250" s="1" t="s">
        <v>76</v>
      </c>
      <c r="B250" s="1" t="s">
        <v>77</v>
      </c>
      <c r="C250" s="1" t="s">
        <v>5446</v>
      </c>
      <c r="D250" s="1" t="s">
        <v>5447</v>
      </c>
      <c r="E250" s="1" t="s">
        <v>5448</v>
      </c>
      <c r="F250" s="1" t="s">
        <v>5449</v>
      </c>
      <c r="G250" s="1" t="s">
        <v>5450</v>
      </c>
      <c r="H250" s="1" t="s">
        <v>5451</v>
      </c>
      <c r="I250" s="1" t="s">
        <v>5452</v>
      </c>
      <c r="J250" s="1">
        <v>8169421224</v>
      </c>
      <c r="K250" s="1" t="s">
        <v>85</v>
      </c>
      <c r="L250" s="1" t="s">
        <v>5453</v>
      </c>
      <c r="M250" s="1" t="s">
        <v>87</v>
      </c>
      <c r="N250" s="1" t="s">
        <v>5454</v>
      </c>
      <c r="O250" s="1" t="s">
        <v>5455</v>
      </c>
      <c r="P250" s="1" t="s">
        <v>90</v>
      </c>
      <c r="Q250" s="1">
        <v>316937568256</v>
      </c>
      <c r="R250" s="1" t="s">
        <v>5456</v>
      </c>
      <c r="S250" s="1">
        <v>9221758100</v>
      </c>
      <c r="T250" s="1" t="s">
        <v>5457</v>
      </c>
      <c r="U250" s="1" t="s">
        <v>5458</v>
      </c>
      <c r="V250" s="1">
        <v>9221406960</v>
      </c>
      <c r="W250" s="1" t="s">
        <v>444</v>
      </c>
      <c r="X250" s="1" t="s">
        <v>5459</v>
      </c>
      <c r="Y250" s="1" t="s">
        <v>877</v>
      </c>
      <c r="Z250" s="1" t="s">
        <v>97</v>
      </c>
      <c r="AA250" s="1" t="s">
        <v>5459</v>
      </c>
      <c r="AB250" s="1" t="s">
        <v>877</v>
      </c>
      <c r="AC250" s="1" t="s">
        <v>97</v>
      </c>
      <c r="AD250" s="1" t="s">
        <v>98</v>
      </c>
      <c r="AE250" s="1" t="s">
        <v>98</v>
      </c>
      <c r="AF250" s="1" t="s">
        <v>5460</v>
      </c>
      <c r="AG250" s="1" t="s">
        <v>5461</v>
      </c>
      <c r="AH250" s="1" t="s">
        <v>421</v>
      </c>
      <c r="AI250" s="1" t="s">
        <v>530</v>
      </c>
      <c r="AJ250" s="1">
        <v>78.2</v>
      </c>
      <c r="AK250" s="1"/>
      <c r="AL250" s="1" t="s">
        <v>5462</v>
      </c>
      <c r="AM250" s="1" t="s">
        <v>475</v>
      </c>
      <c r="AN250" s="1" t="s">
        <v>105</v>
      </c>
      <c r="AO250" s="1" t="s">
        <v>262</v>
      </c>
      <c r="AP250" s="1" t="s">
        <v>311</v>
      </c>
      <c r="AQ250" s="1">
        <v>70.15</v>
      </c>
      <c r="AR250" s="1"/>
      <c r="AS250" s="1"/>
      <c r="AT250" s="1"/>
      <c r="AU250" s="1"/>
      <c r="AV250" s="1"/>
      <c r="AW250" s="1"/>
      <c r="AX250" s="1"/>
      <c r="AY250" s="1" t="s">
        <v>652</v>
      </c>
      <c r="AZ250" s="1" t="s">
        <v>5463</v>
      </c>
      <c r="BA250" s="1" t="s">
        <v>110</v>
      </c>
      <c r="BB250" s="1" t="s">
        <v>111</v>
      </c>
      <c r="BC250" s="1" t="s">
        <v>1069</v>
      </c>
      <c r="BD250" s="1" t="s">
        <v>1962</v>
      </c>
      <c r="BE250" s="1">
        <v>66.24</v>
      </c>
      <c r="BF250" s="1">
        <v>7.22</v>
      </c>
      <c r="BG250" s="1"/>
      <c r="BH250" s="1"/>
      <c r="BI250" s="1"/>
      <c r="BJ250" s="1"/>
      <c r="BK250" s="1"/>
      <c r="BL250" s="1"/>
      <c r="BM250" s="1"/>
      <c r="BN250" s="1"/>
      <c r="BO250" s="1" t="s">
        <v>5464</v>
      </c>
      <c r="BP250" s="1"/>
      <c r="BQ250" s="1"/>
      <c r="BR250" s="1"/>
      <c r="BS250" s="1"/>
      <c r="BT250" s="1" t="s">
        <v>5465</v>
      </c>
      <c r="BU250" s="1" t="str">
        <f>HYPERLINK("https://nconnect.nicmar.ac.in/storage/profile/6a871d5e5fb34.png","Download")</f>
        <v>0</v>
      </c>
      <c r="BV250" s="1" t="s">
        <v>118</v>
      </c>
      <c r="BW250" s="3"/>
      <c r="BX250" s="3"/>
    </row>
    <row r="251" spans="1:76">
      <c r="A251" s="1" t="s">
        <v>76</v>
      </c>
      <c r="B251" s="1" t="s">
        <v>77</v>
      </c>
      <c r="C251" s="1" t="s">
        <v>5466</v>
      </c>
      <c r="D251" s="1" t="s">
        <v>5467</v>
      </c>
      <c r="E251" s="1" t="s">
        <v>5468</v>
      </c>
      <c r="F251" s="1" t="s">
        <v>5469</v>
      </c>
      <c r="G251" s="1" t="s">
        <v>5470</v>
      </c>
      <c r="H251" s="1" t="s">
        <v>5471</v>
      </c>
      <c r="I251" s="1" t="s">
        <v>5472</v>
      </c>
      <c r="J251" s="1">
        <v>7709445770</v>
      </c>
      <c r="K251" s="1" t="s">
        <v>85</v>
      </c>
      <c r="L251" s="1" t="s">
        <v>5473</v>
      </c>
      <c r="M251" s="1" t="s">
        <v>87</v>
      </c>
      <c r="N251" s="1" t="s">
        <v>412</v>
      </c>
      <c r="O251" s="1" t="s">
        <v>5474</v>
      </c>
      <c r="P251" s="1" t="s">
        <v>90</v>
      </c>
      <c r="Q251" s="1">
        <v>958440800620</v>
      </c>
      <c r="R251" s="1" t="s">
        <v>5468</v>
      </c>
      <c r="S251" s="1">
        <v>7499067767</v>
      </c>
      <c r="T251" s="1" t="s">
        <v>5475</v>
      </c>
      <c r="U251" s="1" t="s">
        <v>5476</v>
      </c>
      <c r="V251" s="1">
        <v>9130324544</v>
      </c>
      <c r="W251" s="1" t="s">
        <v>283</v>
      </c>
      <c r="X251" s="1" t="s">
        <v>5477</v>
      </c>
      <c r="Y251" s="1" t="s">
        <v>5478</v>
      </c>
      <c r="Z251" s="1" t="s">
        <v>97</v>
      </c>
      <c r="AA251" s="1" t="s">
        <v>5477</v>
      </c>
      <c r="AB251" s="1" t="s">
        <v>5478</v>
      </c>
      <c r="AC251" s="1" t="s">
        <v>97</v>
      </c>
      <c r="AD251" s="1" t="s">
        <v>98</v>
      </c>
      <c r="AE251" s="1" t="s">
        <v>98</v>
      </c>
      <c r="AF251" s="1" t="s">
        <v>5479</v>
      </c>
      <c r="AG251" s="1" t="s">
        <v>5480</v>
      </c>
      <c r="AH251" s="1" t="s">
        <v>262</v>
      </c>
      <c r="AI251" s="1" t="s">
        <v>239</v>
      </c>
      <c r="AJ251" s="1">
        <v>85.0</v>
      </c>
      <c r="AK251" s="1"/>
      <c r="AL251" s="1"/>
      <c r="AM251" s="1"/>
      <c r="AN251" s="1"/>
      <c r="AO251" s="1"/>
      <c r="AP251" s="1"/>
      <c r="AQ251" s="1"/>
      <c r="AR251" s="1"/>
      <c r="AS251" s="1" t="s">
        <v>649</v>
      </c>
      <c r="AT251" s="1" t="s">
        <v>5481</v>
      </c>
      <c r="AU251" s="1" t="s">
        <v>369</v>
      </c>
      <c r="AV251" s="1" t="s">
        <v>370</v>
      </c>
      <c r="AW251" s="1">
        <v>77.53</v>
      </c>
      <c r="AX251" s="1"/>
      <c r="AY251" s="1" t="s">
        <v>371</v>
      </c>
      <c r="AZ251" s="1" t="s">
        <v>5482</v>
      </c>
      <c r="BA251" s="1" t="s">
        <v>178</v>
      </c>
      <c r="BB251" s="1" t="s">
        <v>111</v>
      </c>
      <c r="BC251" s="1" t="s">
        <v>373</v>
      </c>
      <c r="BD251" s="1" t="s">
        <v>374</v>
      </c>
      <c r="BE251" s="1">
        <v>69.8</v>
      </c>
      <c r="BF251" s="1">
        <v>7.73</v>
      </c>
      <c r="BG251" s="1"/>
      <c r="BH251" s="1"/>
      <c r="BI251" s="1"/>
      <c r="BJ251" s="1"/>
      <c r="BK251" s="1"/>
      <c r="BL251" s="1"/>
      <c r="BM251" s="1"/>
      <c r="BN251" s="1"/>
      <c r="BO251" s="1" t="s">
        <v>2520</v>
      </c>
      <c r="BP251" s="1"/>
      <c r="BQ251" s="1"/>
      <c r="BR251" s="1" t="s">
        <v>5483</v>
      </c>
      <c r="BS251" s="1">
        <v>9</v>
      </c>
      <c r="BT251" s="1"/>
      <c r="BU251" s="1" t="str">
        <f>HYPERLINK("https://nconnect.nicmar.ac.in/storage/profile/6a873d107795c.png","Download")</f>
        <v>0</v>
      </c>
      <c r="BV251" s="1" t="s">
        <v>118</v>
      </c>
      <c r="BW251" s="3"/>
      <c r="BX251" s="3"/>
    </row>
    <row r="252" spans="1:76">
      <c r="A252" s="1" t="s">
        <v>76</v>
      </c>
      <c r="B252" s="1" t="s">
        <v>77</v>
      </c>
      <c r="C252" s="1" t="s">
        <v>5484</v>
      </c>
      <c r="D252" s="1" t="s">
        <v>5485</v>
      </c>
      <c r="E252" s="1"/>
      <c r="F252" s="1" t="s">
        <v>5486</v>
      </c>
      <c r="G252" s="1" t="s">
        <v>5487</v>
      </c>
      <c r="H252" s="1" t="s">
        <v>5488</v>
      </c>
      <c r="I252" s="1" t="s">
        <v>5489</v>
      </c>
      <c r="J252" s="1">
        <v>7058290304</v>
      </c>
      <c r="K252" s="1" t="s">
        <v>85</v>
      </c>
      <c r="L252" s="1" t="s">
        <v>2425</v>
      </c>
      <c r="M252" s="1" t="s">
        <v>87</v>
      </c>
      <c r="N252" s="1" t="s">
        <v>5490</v>
      </c>
      <c r="O252" s="1" t="s">
        <v>5491</v>
      </c>
      <c r="P252" s="1" t="s">
        <v>90</v>
      </c>
      <c r="Q252" s="1">
        <v>338665349710</v>
      </c>
      <c r="R252" s="1" t="s">
        <v>5492</v>
      </c>
      <c r="S252" s="1">
        <v>9822854814</v>
      </c>
      <c r="T252" s="1" t="s">
        <v>2467</v>
      </c>
      <c r="U252" s="1" t="s">
        <v>5493</v>
      </c>
      <c r="V252" s="1">
        <v>8975210077</v>
      </c>
      <c r="W252" s="1" t="s">
        <v>3536</v>
      </c>
      <c r="X252" s="1" t="s">
        <v>5494</v>
      </c>
      <c r="Y252" s="1" t="s">
        <v>5478</v>
      </c>
      <c r="Z252" s="1" t="s">
        <v>97</v>
      </c>
      <c r="AA252" s="1" t="s">
        <v>5495</v>
      </c>
      <c r="AB252" s="1" t="s">
        <v>205</v>
      </c>
      <c r="AC252" s="1" t="s">
        <v>97</v>
      </c>
      <c r="AD252" s="1" t="s">
        <v>98</v>
      </c>
      <c r="AE252" s="1" t="s">
        <v>98</v>
      </c>
      <c r="AF252" s="1" t="s">
        <v>5496</v>
      </c>
      <c r="AG252" s="1" t="s">
        <v>5497</v>
      </c>
      <c r="AH252" s="1" t="s">
        <v>141</v>
      </c>
      <c r="AI252" s="1" t="s">
        <v>102</v>
      </c>
      <c r="AJ252" s="1">
        <v>63.4</v>
      </c>
      <c r="AK252" s="1"/>
      <c r="AL252" s="1" t="s">
        <v>5498</v>
      </c>
      <c r="AM252" s="1" t="s">
        <v>5499</v>
      </c>
      <c r="AN252" s="1" t="s">
        <v>105</v>
      </c>
      <c r="AO252" s="1" t="s">
        <v>239</v>
      </c>
      <c r="AP252" s="1" t="s">
        <v>341</v>
      </c>
      <c r="AQ252" s="1">
        <v>81.83</v>
      </c>
      <c r="AR252" s="1"/>
      <c r="AS252" s="1"/>
      <c r="AT252" s="1"/>
      <c r="AU252" s="1"/>
      <c r="AV252" s="1"/>
      <c r="AW252" s="1"/>
      <c r="AX252" s="1"/>
      <c r="AY252" s="1" t="s">
        <v>5500</v>
      </c>
      <c r="AZ252" s="1" t="s">
        <v>5501</v>
      </c>
      <c r="BA252" s="1" t="s">
        <v>178</v>
      </c>
      <c r="BB252" s="1" t="s">
        <v>111</v>
      </c>
      <c r="BC252" s="1" t="s">
        <v>789</v>
      </c>
      <c r="BD252" s="1" t="s">
        <v>813</v>
      </c>
      <c r="BE252" s="1">
        <v>71.7</v>
      </c>
      <c r="BF252" s="1">
        <v>7.17</v>
      </c>
      <c r="BG252" s="1"/>
      <c r="BH252" s="1"/>
      <c r="BI252" s="1"/>
      <c r="BJ252" s="1"/>
      <c r="BK252" s="1"/>
      <c r="BL252" s="1"/>
      <c r="BM252" s="1"/>
      <c r="BN252" s="1"/>
      <c r="BO252" s="1" t="s">
        <v>5502</v>
      </c>
      <c r="BP252" s="1"/>
      <c r="BQ252" s="1"/>
      <c r="BR252" s="1"/>
      <c r="BS252" s="1"/>
      <c r="BT252" s="1"/>
      <c r="BU252" s="1" t="str">
        <f>HYPERLINK("https://nconnect.nicmar.ac.in/storage/profile/6a874352822c3.png","Download")</f>
        <v>0</v>
      </c>
      <c r="BV252" s="1" t="s">
        <v>118</v>
      </c>
      <c r="BW252" s="3"/>
      <c r="BX252" s="3"/>
    </row>
    <row r="253" spans="1:76">
      <c r="A253" s="1" t="s">
        <v>76</v>
      </c>
      <c r="B253" s="1" t="s">
        <v>77</v>
      </c>
      <c r="C253" s="1" t="s">
        <v>5503</v>
      </c>
      <c r="D253" s="1" t="s">
        <v>5504</v>
      </c>
      <c r="E253" s="1" t="s">
        <v>5505</v>
      </c>
      <c r="F253" s="1" t="s">
        <v>5506</v>
      </c>
      <c r="G253" s="1" t="s">
        <v>5507</v>
      </c>
      <c r="H253" s="1" t="s">
        <v>5508</v>
      </c>
      <c r="I253" s="1" t="s">
        <v>5509</v>
      </c>
      <c r="J253" s="1">
        <v>9324175833</v>
      </c>
      <c r="K253" s="1" t="s">
        <v>85</v>
      </c>
      <c r="L253" s="1" t="s">
        <v>5510</v>
      </c>
      <c r="M253" s="1" t="s">
        <v>87</v>
      </c>
      <c r="N253" s="1" t="s">
        <v>5511</v>
      </c>
      <c r="O253" s="1" t="s">
        <v>5512</v>
      </c>
      <c r="P253" s="1" t="s">
        <v>669</v>
      </c>
      <c r="Q253" s="1" t="s">
        <v>5513</v>
      </c>
      <c r="R253" s="1" t="s">
        <v>5514</v>
      </c>
      <c r="S253" s="1">
        <v>9167058745</v>
      </c>
      <c r="T253" s="1" t="s">
        <v>5515</v>
      </c>
      <c r="U253" s="1" t="s">
        <v>5516</v>
      </c>
      <c r="V253" s="1">
        <v>9326917960</v>
      </c>
      <c r="W253" s="1" t="s">
        <v>283</v>
      </c>
      <c r="X253" s="1" t="s">
        <v>5517</v>
      </c>
      <c r="Y253" s="1" t="s">
        <v>877</v>
      </c>
      <c r="Z253" s="1" t="s">
        <v>97</v>
      </c>
      <c r="AA253" s="1" t="s">
        <v>5517</v>
      </c>
      <c r="AB253" s="1" t="s">
        <v>877</v>
      </c>
      <c r="AC253" s="1" t="s">
        <v>97</v>
      </c>
      <c r="AD253" s="1" t="s">
        <v>98</v>
      </c>
      <c r="AE253" s="1" t="s">
        <v>98</v>
      </c>
      <c r="AF253" s="1" t="s">
        <v>5518</v>
      </c>
      <c r="AG253" s="1" t="s">
        <v>5519</v>
      </c>
      <c r="AH253" s="1" t="s">
        <v>208</v>
      </c>
      <c r="AI253" s="1" t="s">
        <v>421</v>
      </c>
      <c r="AJ253" s="1">
        <v>78.2</v>
      </c>
      <c r="AK253" s="1"/>
      <c r="AL253" s="1"/>
      <c r="AM253" s="1"/>
      <c r="AN253" s="1"/>
      <c r="AO253" s="1"/>
      <c r="AP253" s="1"/>
      <c r="AQ253" s="1"/>
      <c r="AR253" s="1"/>
      <c r="AS253" s="1" t="s">
        <v>649</v>
      </c>
      <c r="AT253" s="1" t="s">
        <v>5520</v>
      </c>
      <c r="AU253" s="1" t="s">
        <v>106</v>
      </c>
      <c r="AV253" s="1" t="s">
        <v>107</v>
      </c>
      <c r="AW253" s="1">
        <v>84.53</v>
      </c>
      <c r="AX253" s="1"/>
      <c r="AY253" s="1" t="s">
        <v>212</v>
      </c>
      <c r="AZ253" s="1" t="s">
        <v>5521</v>
      </c>
      <c r="BA253" s="1" t="s">
        <v>178</v>
      </c>
      <c r="BB253" s="1" t="s">
        <v>111</v>
      </c>
      <c r="BC253" s="1" t="s">
        <v>292</v>
      </c>
      <c r="BD253" s="1" t="s">
        <v>724</v>
      </c>
      <c r="BE253" s="1">
        <v>63.07</v>
      </c>
      <c r="BF253" s="1">
        <v>7.06</v>
      </c>
      <c r="BG253" s="1"/>
      <c r="BH253" s="1"/>
      <c r="BI253" s="1"/>
      <c r="BJ253" s="1"/>
      <c r="BK253" s="1"/>
      <c r="BL253" s="1"/>
      <c r="BM253" s="1"/>
      <c r="BN253" s="1"/>
      <c r="BO253" s="1" t="s">
        <v>5522</v>
      </c>
      <c r="BP253" s="1" t="s">
        <v>5523</v>
      </c>
      <c r="BQ253" s="1" t="s">
        <v>429</v>
      </c>
      <c r="BR253" s="1"/>
      <c r="BS253" s="1"/>
      <c r="BT253" s="1"/>
      <c r="BU253" s="1" t="str">
        <f>HYPERLINK("https://nconnect.nicmar.ac.in/storage/profile/6a87241902a0e.png","Download")</f>
        <v>0</v>
      </c>
      <c r="BV253" s="1" t="s">
        <v>118</v>
      </c>
      <c r="BW253" s="3"/>
      <c r="BX253" s="3"/>
    </row>
    <row r="254" spans="1:76">
      <c r="A254" s="1" t="s">
        <v>76</v>
      </c>
      <c r="B254" s="1" t="s">
        <v>77</v>
      </c>
      <c r="C254" s="1" t="s">
        <v>5524</v>
      </c>
      <c r="D254" s="1" t="s">
        <v>5525</v>
      </c>
      <c r="E254" s="1" t="s">
        <v>2030</v>
      </c>
      <c r="F254" s="1" t="s">
        <v>5526</v>
      </c>
      <c r="G254" s="1" t="s">
        <v>5527</v>
      </c>
      <c r="H254" s="1" t="s">
        <v>5528</v>
      </c>
      <c r="I254" s="1" t="s">
        <v>5529</v>
      </c>
      <c r="J254" s="1">
        <v>6309733772</v>
      </c>
      <c r="K254" s="1" t="s">
        <v>85</v>
      </c>
      <c r="L254" s="1" t="s">
        <v>5530</v>
      </c>
      <c r="M254" s="1" t="s">
        <v>87</v>
      </c>
      <c r="N254" s="1" t="s">
        <v>5531</v>
      </c>
      <c r="O254" s="1" t="s">
        <v>5532</v>
      </c>
      <c r="P254" s="1" t="s">
        <v>162</v>
      </c>
      <c r="Q254" s="1">
        <v>305693267012</v>
      </c>
      <c r="R254" s="1" t="s">
        <v>5533</v>
      </c>
      <c r="S254" s="1">
        <v>9177346310</v>
      </c>
      <c r="T254" s="1" t="s">
        <v>5534</v>
      </c>
      <c r="U254" s="1" t="s">
        <v>5535</v>
      </c>
      <c r="V254" s="1">
        <v>8106629705</v>
      </c>
      <c r="W254" s="1" t="s">
        <v>3822</v>
      </c>
      <c r="X254" s="1" t="s">
        <v>5536</v>
      </c>
      <c r="Y254" s="1" t="s">
        <v>5537</v>
      </c>
      <c r="Z254" s="1" t="s">
        <v>134</v>
      </c>
      <c r="AA254" s="1" t="s">
        <v>5536</v>
      </c>
      <c r="AB254" s="1" t="s">
        <v>5537</v>
      </c>
      <c r="AC254" s="1" t="s">
        <v>134</v>
      </c>
      <c r="AD254" s="1" t="s">
        <v>98</v>
      </c>
      <c r="AE254" s="1" t="s">
        <v>98</v>
      </c>
      <c r="AF254" s="1" t="s">
        <v>5538</v>
      </c>
      <c r="AG254" s="1" t="s">
        <v>5539</v>
      </c>
      <c r="AH254" s="1" t="s">
        <v>529</v>
      </c>
      <c r="AI254" s="1" t="s">
        <v>530</v>
      </c>
      <c r="AJ254" s="1">
        <v>92</v>
      </c>
      <c r="AK254" s="1">
        <v>9.2</v>
      </c>
      <c r="AL254" s="1" t="s">
        <v>5540</v>
      </c>
      <c r="AM254" s="1" t="s">
        <v>5539</v>
      </c>
      <c r="AN254" s="1" t="s">
        <v>105</v>
      </c>
      <c r="AO254" s="1" t="s">
        <v>262</v>
      </c>
      <c r="AP254" s="1" t="s">
        <v>395</v>
      </c>
      <c r="AQ254" s="1">
        <v>69.6</v>
      </c>
      <c r="AR254" s="1">
        <v>6.96</v>
      </c>
      <c r="AS254" s="1"/>
      <c r="AT254" s="1"/>
      <c r="AU254" s="1"/>
      <c r="AV254" s="1"/>
      <c r="AW254" s="1"/>
      <c r="AX254" s="1"/>
      <c r="AY254" s="1" t="s">
        <v>5541</v>
      </c>
      <c r="AZ254" s="1" t="s">
        <v>5539</v>
      </c>
      <c r="BA254" s="1" t="s">
        <v>110</v>
      </c>
      <c r="BB254" s="1" t="s">
        <v>111</v>
      </c>
      <c r="BC254" s="1" t="s">
        <v>142</v>
      </c>
      <c r="BD254" s="1" t="s">
        <v>146</v>
      </c>
      <c r="BE254" s="1">
        <v>65.62</v>
      </c>
      <c r="BF254" s="1">
        <v>7.03</v>
      </c>
      <c r="BG254" s="1"/>
      <c r="BH254" s="1"/>
      <c r="BI254" s="1"/>
      <c r="BJ254" s="1"/>
      <c r="BK254" s="1"/>
      <c r="BL254" s="1"/>
      <c r="BM254" s="1"/>
      <c r="BN254" s="1"/>
      <c r="BO254" s="1" t="s">
        <v>5542</v>
      </c>
      <c r="BP254" s="1" t="s">
        <v>5543</v>
      </c>
      <c r="BQ254" s="1" t="s">
        <v>510</v>
      </c>
      <c r="BR254" s="1" t="s">
        <v>5544</v>
      </c>
      <c r="BS254" s="1">
        <v>3</v>
      </c>
      <c r="BT254" s="1"/>
      <c r="BU254" s="1" t="str">
        <f>HYPERLINK("https://nconnect.nicmar.ac.in/storage/profile/6a85eccb62d04.png","Download")</f>
        <v>0</v>
      </c>
      <c r="BV254" s="1" t="s">
        <v>118</v>
      </c>
      <c r="BW254" s="3"/>
      <c r="BX254" s="3"/>
    </row>
    <row r="255" spans="1:76">
      <c r="A255" s="1" t="s">
        <v>76</v>
      </c>
      <c r="B255" s="1" t="s">
        <v>77</v>
      </c>
      <c r="C255" s="1" t="s">
        <v>5545</v>
      </c>
      <c r="D255" s="1" t="s">
        <v>5546</v>
      </c>
      <c r="E255" s="1" t="s">
        <v>5547</v>
      </c>
      <c r="F255" s="1" t="s">
        <v>5548</v>
      </c>
      <c r="G255" s="1" t="s">
        <v>5549</v>
      </c>
      <c r="H255" s="1" t="s">
        <v>5550</v>
      </c>
      <c r="I255" s="1" t="s">
        <v>5551</v>
      </c>
      <c r="J255" s="1">
        <v>8123840785</v>
      </c>
      <c r="K255" s="1" t="s">
        <v>196</v>
      </c>
      <c r="L255" s="1" t="s">
        <v>5552</v>
      </c>
      <c r="M255" s="1" t="s">
        <v>87</v>
      </c>
      <c r="N255" s="1" t="s">
        <v>5553</v>
      </c>
      <c r="O255" s="1" t="s">
        <v>5554</v>
      </c>
      <c r="P255" s="1" t="s">
        <v>162</v>
      </c>
      <c r="Q255" s="1">
        <v>604530175958</v>
      </c>
      <c r="R255" s="1" t="s">
        <v>5555</v>
      </c>
      <c r="S255" s="1">
        <v>9448347622</v>
      </c>
      <c r="T255" s="1" t="s">
        <v>5556</v>
      </c>
      <c r="U255" s="1" t="s">
        <v>5557</v>
      </c>
      <c r="V255" s="1">
        <v>9731142572</v>
      </c>
      <c r="W255" s="1" t="s">
        <v>131</v>
      </c>
      <c r="X255" s="1" t="s">
        <v>5558</v>
      </c>
      <c r="Y255" s="1" t="s">
        <v>5559</v>
      </c>
      <c r="Z255" s="1" t="s">
        <v>168</v>
      </c>
      <c r="AA255" s="1" t="s">
        <v>5558</v>
      </c>
      <c r="AB255" s="1" t="s">
        <v>5559</v>
      </c>
      <c r="AC255" s="1" t="s">
        <v>168</v>
      </c>
      <c r="AD255" s="1" t="s">
        <v>98</v>
      </c>
      <c r="AE255" s="1" t="s">
        <v>98</v>
      </c>
      <c r="AF255" s="1" t="s">
        <v>5560</v>
      </c>
      <c r="AG255" s="1" t="s">
        <v>5561</v>
      </c>
      <c r="AH255" s="1" t="s">
        <v>141</v>
      </c>
      <c r="AI255" s="1" t="s">
        <v>102</v>
      </c>
      <c r="AJ255" s="1">
        <v>64.6</v>
      </c>
      <c r="AK255" s="1"/>
      <c r="AL255" s="1" t="s">
        <v>5562</v>
      </c>
      <c r="AM255" s="1" t="s">
        <v>5563</v>
      </c>
      <c r="AN255" s="1" t="s">
        <v>174</v>
      </c>
      <c r="AO255" s="1" t="s">
        <v>239</v>
      </c>
      <c r="AP255" s="1" t="s">
        <v>175</v>
      </c>
      <c r="AQ255" s="1">
        <v>68.67</v>
      </c>
      <c r="AR255" s="1">
        <v>6.8</v>
      </c>
      <c r="AS255" s="1"/>
      <c r="AT255" s="1"/>
      <c r="AU255" s="1"/>
      <c r="AV255" s="1"/>
      <c r="AW255" s="1"/>
      <c r="AX255" s="1"/>
      <c r="AY255" s="1" t="s">
        <v>5564</v>
      </c>
      <c r="AZ255" s="1" t="s">
        <v>5565</v>
      </c>
      <c r="BA255" s="1" t="s">
        <v>178</v>
      </c>
      <c r="BB255" s="1" t="s">
        <v>111</v>
      </c>
      <c r="BC255" s="1" t="s">
        <v>175</v>
      </c>
      <c r="BD255" s="1" t="s">
        <v>180</v>
      </c>
      <c r="BE255" s="1">
        <v>69.3</v>
      </c>
      <c r="BF255" s="1">
        <v>6.93</v>
      </c>
      <c r="BG255" s="1"/>
      <c r="BH255" s="1"/>
      <c r="BI255" s="1"/>
      <c r="BJ255" s="1"/>
      <c r="BK255" s="1"/>
      <c r="BL255" s="1"/>
      <c r="BM255" s="1"/>
      <c r="BN255" s="1"/>
      <c r="BO255" s="1" t="s">
        <v>5566</v>
      </c>
      <c r="BP255" s="1"/>
      <c r="BQ255" s="1"/>
      <c r="BR255" s="1"/>
      <c r="BS255" s="1"/>
      <c r="BT255" s="1"/>
      <c r="BU255" s="1" t="str">
        <f>HYPERLINK("https://nconnect.nicmar.ac.in/storage/profile/6a85f3533d6f2.png","Download")</f>
        <v>0</v>
      </c>
      <c r="BV255" s="1" t="s">
        <v>118</v>
      </c>
      <c r="BW255" s="3"/>
      <c r="BX255" s="3"/>
    </row>
    <row r="256" spans="1:76">
      <c r="A256" s="1" t="s">
        <v>76</v>
      </c>
      <c r="B256" s="1" t="s">
        <v>77</v>
      </c>
      <c r="C256" s="1" t="s">
        <v>5567</v>
      </c>
      <c r="D256" s="1" t="s">
        <v>5568</v>
      </c>
      <c r="E256" s="1" t="s">
        <v>5569</v>
      </c>
      <c r="F256" s="1" t="s">
        <v>5570</v>
      </c>
      <c r="G256" s="1" t="s">
        <v>5571</v>
      </c>
      <c r="H256" s="1" t="s">
        <v>5572</v>
      </c>
      <c r="I256" s="1" t="s">
        <v>5573</v>
      </c>
      <c r="J256" s="1">
        <v>8104789303</v>
      </c>
      <c r="K256" s="1" t="s">
        <v>85</v>
      </c>
      <c r="L256" s="1" t="s">
        <v>5574</v>
      </c>
      <c r="M256" s="1" t="s">
        <v>87</v>
      </c>
      <c r="N256" s="1" t="s">
        <v>5575</v>
      </c>
      <c r="O256" s="1" t="s">
        <v>5576</v>
      </c>
      <c r="P256" s="1" t="s">
        <v>90</v>
      </c>
      <c r="Q256" s="1">
        <v>793010431336</v>
      </c>
      <c r="R256" s="1" t="s">
        <v>5569</v>
      </c>
      <c r="S256" s="1">
        <v>8104789456</v>
      </c>
      <c r="T256" s="1" t="s">
        <v>304</v>
      </c>
      <c r="U256" s="1" t="s">
        <v>5577</v>
      </c>
      <c r="V256" s="1">
        <v>9372234933</v>
      </c>
      <c r="W256" s="1" t="s">
        <v>283</v>
      </c>
      <c r="X256" s="1" t="s">
        <v>5578</v>
      </c>
      <c r="Y256" s="1" t="s">
        <v>235</v>
      </c>
      <c r="Z256" s="1" t="s">
        <v>97</v>
      </c>
      <c r="AA256" s="1" t="s">
        <v>5578</v>
      </c>
      <c r="AB256" s="1" t="s">
        <v>235</v>
      </c>
      <c r="AC256" s="1" t="s">
        <v>97</v>
      </c>
      <c r="AD256" s="1" t="s">
        <v>98</v>
      </c>
      <c r="AE256" s="1" t="s">
        <v>98</v>
      </c>
      <c r="AF256" s="1" t="s">
        <v>5579</v>
      </c>
      <c r="AG256" s="1" t="s">
        <v>5580</v>
      </c>
      <c r="AH256" s="1" t="s">
        <v>421</v>
      </c>
      <c r="AI256" s="1" t="s">
        <v>141</v>
      </c>
      <c r="AJ256" s="1">
        <v>84.6</v>
      </c>
      <c r="AK256" s="1"/>
      <c r="AL256" s="1" t="s">
        <v>5581</v>
      </c>
      <c r="AM256" s="1" t="s">
        <v>5582</v>
      </c>
      <c r="AN256" s="1" t="s">
        <v>105</v>
      </c>
      <c r="AO256" s="1" t="s">
        <v>106</v>
      </c>
      <c r="AP256" s="1" t="s">
        <v>1069</v>
      </c>
      <c r="AQ256" s="1">
        <v>62.31</v>
      </c>
      <c r="AR256" s="1">
        <v>6.55</v>
      </c>
      <c r="AS256" s="1"/>
      <c r="AT256" s="1"/>
      <c r="AU256" s="1"/>
      <c r="AV256" s="1"/>
      <c r="AW256" s="1"/>
      <c r="AX256" s="1"/>
      <c r="AY256" s="1" t="s">
        <v>212</v>
      </c>
      <c r="AZ256" s="1" t="s">
        <v>5583</v>
      </c>
      <c r="BA256" s="1" t="s">
        <v>178</v>
      </c>
      <c r="BB256" s="1" t="s">
        <v>111</v>
      </c>
      <c r="BC256" s="1" t="s">
        <v>952</v>
      </c>
      <c r="BD256" s="1" t="s">
        <v>724</v>
      </c>
      <c r="BE256" s="1">
        <v>65.52</v>
      </c>
      <c r="BF256" s="1">
        <v>7.24</v>
      </c>
      <c r="BG256" s="1"/>
      <c r="BH256" s="1"/>
      <c r="BI256" s="1"/>
      <c r="BJ256" s="1"/>
      <c r="BK256" s="1"/>
      <c r="BL256" s="1"/>
      <c r="BM256" s="1"/>
      <c r="BN256" s="1"/>
      <c r="BO256" s="1" t="s">
        <v>5584</v>
      </c>
      <c r="BP256" s="1" t="s">
        <v>5585</v>
      </c>
      <c r="BQ256" s="1" t="s">
        <v>3268</v>
      </c>
      <c r="BR256" s="1"/>
      <c r="BS256" s="1"/>
      <c r="BT256" s="1"/>
      <c r="BU256" s="1" t="str">
        <f>HYPERLINK("https://nconnect.nicmar.ac.in/storage/profile/6a8712465e7c8.png","Download")</f>
        <v>0</v>
      </c>
      <c r="BV256" s="1" t="s">
        <v>118</v>
      </c>
      <c r="BW256" s="3"/>
      <c r="BX256" s="3"/>
    </row>
    <row r="257" spans="1:76">
      <c r="A257" s="1" t="s">
        <v>76</v>
      </c>
      <c r="B257" s="1" t="s">
        <v>77</v>
      </c>
      <c r="C257" s="1" t="s">
        <v>5586</v>
      </c>
      <c r="D257" s="1" t="s">
        <v>5587</v>
      </c>
      <c r="E257" s="1" t="s">
        <v>5588</v>
      </c>
      <c r="F257" s="1" t="s">
        <v>5589</v>
      </c>
      <c r="G257" s="1" t="s">
        <v>5590</v>
      </c>
      <c r="H257" s="1" t="s">
        <v>5591</v>
      </c>
      <c r="I257" s="1" t="s">
        <v>5592</v>
      </c>
      <c r="J257" s="1">
        <v>9096529988</v>
      </c>
      <c r="K257" s="1" t="s">
        <v>196</v>
      </c>
      <c r="L257" s="1" t="s">
        <v>5593</v>
      </c>
      <c r="M257" s="1" t="s">
        <v>87</v>
      </c>
      <c r="N257" s="1" t="s">
        <v>5594</v>
      </c>
      <c r="O257" s="1" t="s">
        <v>5595</v>
      </c>
      <c r="P257" s="1" t="s">
        <v>162</v>
      </c>
      <c r="Q257" s="1">
        <v>764244369849</v>
      </c>
      <c r="R257" s="1" t="s">
        <v>5596</v>
      </c>
      <c r="S257" s="1">
        <v>9156035522</v>
      </c>
      <c r="T257" s="1" t="s">
        <v>98</v>
      </c>
      <c r="U257" s="1" t="s">
        <v>5597</v>
      </c>
      <c r="V257" s="1">
        <v>9689825255</v>
      </c>
      <c r="W257" s="1" t="s">
        <v>415</v>
      </c>
      <c r="X257" s="1" t="s">
        <v>5598</v>
      </c>
      <c r="Y257" s="1" t="s">
        <v>2681</v>
      </c>
      <c r="Z257" s="1" t="s">
        <v>97</v>
      </c>
      <c r="AA257" s="1" t="s">
        <v>5598</v>
      </c>
      <c r="AB257" s="1" t="s">
        <v>2681</v>
      </c>
      <c r="AC257" s="1" t="s">
        <v>97</v>
      </c>
      <c r="AD257" s="1" t="s">
        <v>98</v>
      </c>
      <c r="AE257" s="1" t="s">
        <v>98</v>
      </c>
      <c r="AF257" s="1" t="s">
        <v>5599</v>
      </c>
      <c r="AG257" s="1" t="s">
        <v>5600</v>
      </c>
      <c r="AH257" s="1" t="s">
        <v>421</v>
      </c>
      <c r="AI257" s="1" t="s">
        <v>141</v>
      </c>
      <c r="AJ257" s="1">
        <v>90.4</v>
      </c>
      <c r="AK257" s="1"/>
      <c r="AL257" s="1" t="s">
        <v>5601</v>
      </c>
      <c r="AM257" s="1" t="s">
        <v>5600</v>
      </c>
      <c r="AN257" s="1" t="s">
        <v>105</v>
      </c>
      <c r="AO257" s="1" t="s">
        <v>106</v>
      </c>
      <c r="AP257" s="1" t="s">
        <v>311</v>
      </c>
      <c r="AQ257" s="1">
        <v>68</v>
      </c>
      <c r="AR257" s="1"/>
      <c r="AS257" s="1"/>
      <c r="AT257" s="1"/>
      <c r="AU257" s="1"/>
      <c r="AV257" s="1"/>
      <c r="AW257" s="1"/>
      <c r="AX257" s="1"/>
      <c r="AY257" s="1" t="s">
        <v>652</v>
      </c>
      <c r="AZ257" s="1" t="s">
        <v>5602</v>
      </c>
      <c r="BA257" s="1" t="s">
        <v>266</v>
      </c>
      <c r="BB257" s="1" t="s">
        <v>267</v>
      </c>
      <c r="BC257" s="1" t="s">
        <v>1069</v>
      </c>
      <c r="BD257" s="1" t="s">
        <v>2544</v>
      </c>
      <c r="BE257" s="1">
        <v>68.38</v>
      </c>
      <c r="BF257" s="1">
        <v>7.62</v>
      </c>
      <c r="BG257" s="1"/>
      <c r="BH257" s="1"/>
      <c r="BI257" s="1"/>
      <c r="BJ257" s="1"/>
      <c r="BK257" s="1"/>
      <c r="BL257" s="1"/>
      <c r="BM257" s="1"/>
      <c r="BN257" s="1"/>
      <c r="BO257" s="1" t="s">
        <v>5603</v>
      </c>
      <c r="BP257" s="1" t="s">
        <v>5604</v>
      </c>
      <c r="BQ257" s="1" t="s">
        <v>116</v>
      </c>
      <c r="BR257" s="1" t="s">
        <v>5605</v>
      </c>
      <c r="BS257" s="1">
        <v>20</v>
      </c>
      <c r="BT257" s="1"/>
      <c r="BU257" s="1" t="str">
        <f>HYPERLINK("https://nconnect.nicmar.ac.in/storage/profile/6a87004aa0a76.png","Download")</f>
        <v>0</v>
      </c>
      <c r="BV257" s="1" t="s">
        <v>118</v>
      </c>
      <c r="BW257" s="3"/>
      <c r="BX257" s="3"/>
    </row>
    <row r="258" spans="1:76">
      <c r="A258" s="1" t="s">
        <v>76</v>
      </c>
      <c r="B258" s="1" t="s">
        <v>77</v>
      </c>
      <c r="C258" s="1" t="s">
        <v>5606</v>
      </c>
      <c r="D258" s="1" t="s">
        <v>5607</v>
      </c>
      <c r="E258" s="1" t="s">
        <v>5227</v>
      </c>
      <c r="F258" s="1" t="s">
        <v>982</v>
      </c>
      <c r="G258" s="1" t="s">
        <v>5608</v>
      </c>
      <c r="H258" s="1" t="s">
        <v>5609</v>
      </c>
      <c r="I258" s="1" t="s">
        <v>5610</v>
      </c>
      <c r="J258" s="1">
        <v>9284881228</v>
      </c>
      <c r="K258" s="1" t="s">
        <v>196</v>
      </c>
      <c r="L258" s="1" t="s">
        <v>5611</v>
      </c>
      <c r="M258" s="1" t="s">
        <v>87</v>
      </c>
      <c r="N258" s="1" t="s">
        <v>2915</v>
      </c>
      <c r="O258" s="1" t="s">
        <v>5612</v>
      </c>
      <c r="P258" s="1" t="s">
        <v>90</v>
      </c>
      <c r="Q258" s="1">
        <v>461709424092</v>
      </c>
      <c r="R258" s="1" t="s">
        <v>5227</v>
      </c>
      <c r="S258" s="1">
        <v>9579541371</v>
      </c>
      <c r="T258" s="1" t="s">
        <v>5613</v>
      </c>
      <c r="U258" s="1" t="s">
        <v>5614</v>
      </c>
      <c r="V258" s="1">
        <v>9403480680</v>
      </c>
      <c r="W258" s="1" t="s">
        <v>501</v>
      </c>
      <c r="X258" s="1" t="s">
        <v>5615</v>
      </c>
      <c r="Y258" s="1" t="s">
        <v>2681</v>
      </c>
      <c r="Z258" s="1" t="s">
        <v>97</v>
      </c>
      <c r="AA258" s="1" t="s">
        <v>5615</v>
      </c>
      <c r="AB258" s="1" t="s">
        <v>2681</v>
      </c>
      <c r="AC258" s="1" t="s">
        <v>97</v>
      </c>
      <c r="AD258" s="1" t="s">
        <v>98</v>
      </c>
      <c r="AE258" s="1" t="s">
        <v>98</v>
      </c>
      <c r="AF258" s="1" t="s">
        <v>5616</v>
      </c>
      <c r="AG258" s="1" t="s">
        <v>5617</v>
      </c>
      <c r="AH258" s="1" t="s">
        <v>421</v>
      </c>
      <c r="AI258" s="1" t="s">
        <v>530</v>
      </c>
      <c r="AJ258" s="1">
        <v>80.2</v>
      </c>
      <c r="AK258" s="1"/>
      <c r="AL258" s="1" t="s">
        <v>5618</v>
      </c>
      <c r="AM258" s="1" t="s">
        <v>5617</v>
      </c>
      <c r="AN258" s="1" t="s">
        <v>105</v>
      </c>
      <c r="AO258" s="1" t="s">
        <v>106</v>
      </c>
      <c r="AP258" s="1" t="s">
        <v>311</v>
      </c>
      <c r="AQ258" s="1">
        <v>65.38</v>
      </c>
      <c r="AR258" s="1"/>
      <c r="AS258" s="1"/>
      <c r="AT258" s="1"/>
      <c r="AU258" s="1"/>
      <c r="AV258" s="1"/>
      <c r="AW258" s="1"/>
      <c r="AX258" s="1"/>
      <c r="AY258" s="1" t="s">
        <v>5619</v>
      </c>
      <c r="AZ258" s="1" t="s">
        <v>5620</v>
      </c>
      <c r="BA258" s="1" t="s">
        <v>266</v>
      </c>
      <c r="BB258" s="1" t="s">
        <v>453</v>
      </c>
      <c r="BC258" s="1" t="s">
        <v>1069</v>
      </c>
      <c r="BD258" s="1" t="s">
        <v>2544</v>
      </c>
      <c r="BE258" s="1">
        <v>69.35</v>
      </c>
      <c r="BF258" s="1">
        <v>7.75</v>
      </c>
      <c r="BG258" s="1"/>
      <c r="BH258" s="1"/>
      <c r="BI258" s="1"/>
      <c r="BJ258" s="1"/>
      <c r="BK258" s="1"/>
      <c r="BL258" s="1"/>
      <c r="BM258" s="1"/>
      <c r="BN258" s="1"/>
      <c r="BO258" s="1" t="s">
        <v>5621</v>
      </c>
      <c r="BP258" s="1" t="s">
        <v>5622</v>
      </c>
      <c r="BQ258" s="1" t="s">
        <v>183</v>
      </c>
      <c r="BR258" s="1" t="s">
        <v>5623</v>
      </c>
      <c r="BS258" s="1">
        <v>14</v>
      </c>
      <c r="BT258" s="1"/>
      <c r="BU258" s="1" t="str">
        <f>HYPERLINK("https://nconnect.nicmar.ac.in/storage/profile/6a87017d87981.png","Download")</f>
        <v>0</v>
      </c>
      <c r="BV258" s="1" t="s">
        <v>118</v>
      </c>
      <c r="BW258" s="3"/>
      <c r="BX258" s="3"/>
    </row>
    <row r="259" spans="1:76">
      <c r="A259" s="1" t="s">
        <v>76</v>
      </c>
      <c r="B259" s="1" t="s">
        <v>77</v>
      </c>
      <c r="C259" s="1" t="s">
        <v>5624</v>
      </c>
      <c r="D259" s="1" t="s">
        <v>2229</v>
      </c>
      <c r="E259" s="1"/>
      <c r="F259" s="1" t="s">
        <v>5625</v>
      </c>
      <c r="G259" s="1" t="s">
        <v>5626</v>
      </c>
      <c r="H259" s="1" t="s">
        <v>5627</v>
      </c>
      <c r="I259" s="1" t="s">
        <v>5628</v>
      </c>
      <c r="J259" s="1">
        <v>6262668043</v>
      </c>
      <c r="K259" s="1" t="s">
        <v>85</v>
      </c>
      <c r="L259" s="1" t="s">
        <v>5629</v>
      </c>
      <c r="M259" s="1" t="s">
        <v>87</v>
      </c>
      <c r="N259" s="1" t="s">
        <v>198</v>
      </c>
      <c r="O259" s="1" t="s">
        <v>5630</v>
      </c>
      <c r="P259" s="1" t="s">
        <v>162</v>
      </c>
      <c r="Q259" s="1">
        <v>583354877553</v>
      </c>
      <c r="R259" s="1" t="s">
        <v>5631</v>
      </c>
      <c r="S259" s="1">
        <v>7067746761</v>
      </c>
      <c r="T259" s="1" t="s">
        <v>5632</v>
      </c>
      <c r="U259" s="1" t="s">
        <v>5633</v>
      </c>
      <c r="V259" s="1">
        <v>8109407220</v>
      </c>
      <c r="W259" s="1" t="s">
        <v>283</v>
      </c>
      <c r="X259" s="1" t="s">
        <v>5634</v>
      </c>
      <c r="Y259" s="1" t="s">
        <v>5635</v>
      </c>
      <c r="Z259" s="1" t="s">
        <v>1446</v>
      </c>
      <c r="AA259" s="1" t="s">
        <v>5634</v>
      </c>
      <c r="AB259" s="1" t="s">
        <v>5635</v>
      </c>
      <c r="AC259" s="1" t="s">
        <v>1446</v>
      </c>
      <c r="AD259" s="1" t="s">
        <v>98</v>
      </c>
      <c r="AE259" s="1" t="s">
        <v>98</v>
      </c>
      <c r="AF259" s="1" t="s">
        <v>5636</v>
      </c>
      <c r="AG259" s="1" t="s">
        <v>5637</v>
      </c>
      <c r="AH259" s="1" t="s">
        <v>3702</v>
      </c>
      <c r="AI259" s="1" t="s">
        <v>854</v>
      </c>
      <c r="AJ259" s="1">
        <v>81.7</v>
      </c>
      <c r="AK259" s="1">
        <v>8.6</v>
      </c>
      <c r="AL259" s="1" t="s">
        <v>5638</v>
      </c>
      <c r="AM259" s="1" t="s">
        <v>5639</v>
      </c>
      <c r="AN259" s="1" t="s">
        <v>105</v>
      </c>
      <c r="AO259" s="1" t="s">
        <v>137</v>
      </c>
      <c r="AP259" s="1" t="s">
        <v>101</v>
      </c>
      <c r="AQ259" s="1">
        <v>64.8</v>
      </c>
      <c r="AR259" s="1"/>
      <c r="AS259" s="1"/>
      <c r="AT259" s="1"/>
      <c r="AU259" s="1"/>
      <c r="AV259" s="1"/>
      <c r="AW259" s="1"/>
      <c r="AX259" s="1"/>
      <c r="AY259" s="1" t="s">
        <v>5640</v>
      </c>
      <c r="AZ259" s="1" t="s">
        <v>5641</v>
      </c>
      <c r="BA259" s="1" t="s">
        <v>178</v>
      </c>
      <c r="BB259" s="1" t="s">
        <v>111</v>
      </c>
      <c r="BC259" s="1" t="s">
        <v>425</v>
      </c>
      <c r="BD259" s="1" t="s">
        <v>484</v>
      </c>
      <c r="BE259" s="1">
        <v>66.5</v>
      </c>
      <c r="BF259" s="1">
        <v>6.65</v>
      </c>
      <c r="BG259" s="1"/>
      <c r="BH259" s="1"/>
      <c r="BI259" s="1"/>
      <c r="BJ259" s="1"/>
      <c r="BK259" s="1"/>
      <c r="BL259" s="1"/>
      <c r="BM259" s="1"/>
      <c r="BN259" s="1"/>
      <c r="BO259" s="1" t="s">
        <v>5642</v>
      </c>
      <c r="BP259" s="1" t="s">
        <v>5643</v>
      </c>
      <c r="BQ259" s="1" t="s">
        <v>2076</v>
      </c>
      <c r="BR259" s="1"/>
      <c r="BS259" s="1"/>
      <c r="BT259" s="1"/>
      <c r="BU259" s="1" t="str">
        <f>HYPERLINK("https://nconnect.nicmar.ac.in/storage/profile/6a872132762eb.png","Download")</f>
        <v>0</v>
      </c>
      <c r="BV259" s="1" t="s">
        <v>118</v>
      </c>
      <c r="BW259" s="3"/>
      <c r="BX259" s="3"/>
    </row>
    <row r="260" spans="1:76">
      <c r="A260" s="1" t="s">
        <v>76</v>
      </c>
      <c r="B260" s="1" t="s">
        <v>77</v>
      </c>
      <c r="C260" s="1" t="s">
        <v>5644</v>
      </c>
      <c r="D260" s="1" t="s">
        <v>5645</v>
      </c>
      <c r="E260" s="1" t="s">
        <v>5646</v>
      </c>
      <c r="F260" s="1" t="s">
        <v>5647</v>
      </c>
      <c r="G260" s="1" t="s">
        <v>5648</v>
      </c>
      <c r="H260" s="1" t="s">
        <v>5649</v>
      </c>
      <c r="I260" s="1" t="s">
        <v>5650</v>
      </c>
      <c r="J260" s="1">
        <v>9850445036</v>
      </c>
      <c r="K260" s="1" t="s">
        <v>85</v>
      </c>
      <c r="L260" s="1" t="s">
        <v>5651</v>
      </c>
      <c r="M260" s="1" t="s">
        <v>87</v>
      </c>
      <c r="N260" s="1" t="s">
        <v>5652</v>
      </c>
      <c r="O260" s="1" t="s">
        <v>5653</v>
      </c>
      <c r="P260" s="1" t="s">
        <v>360</v>
      </c>
      <c r="Q260" s="1">
        <v>602975681754</v>
      </c>
      <c r="R260" s="1" t="s">
        <v>5654</v>
      </c>
      <c r="S260" s="1">
        <v>9850685036</v>
      </c>
      <c r="T260" s="1" t="s">
        <v>5655</v>
      </c>
      <c r="U260" s="1" t="s">
        <v>5656</v>
      </c>
      <c r="V260" s="1">
        <v>9850685036</v>
      </c>
      <c r="W260" s="1" t="s">
        <v>283</v>
      </c>
      <c r="X260" s="1" t="s">
        <v>5657</v>
      </c>
      <c r="Y260" s="1" t="s">
        <v>205</v>
      </c>
      <c r="Z260" s="1" t="s">
        <v>97</v>
      </c>
      <c r="AA260" s="1" t="s">
        <v>5657</v>
      </c>
      <c r="AB260" s="1" t="s">
        <v>205</v>
      </c>
      <c r="AC260" s="1" t="s">
        <v>97</v>
      </c>
      <c r="AD260" s="1" t="s">
        <v>98</v>
      </c>
      <c r="AE260" s="1" t="s">
        <v>98</v>
      </c>
      <c r="AF260" s="1" t="s">
        <v>5648</v>
      </c>
      <c r="AG260" s="1" t="s">
        <v>5658</v>
      </c>
      <c r="AH260" s="1" t="s">
        <v>529</v>
      </c>
      <c r="AI260" s="1" t="s">
        <v>530</v>
      </c>
      <c r="AJ260" s="1">
        <v>77.6</v>
      </c>
      <c r="AK260" s="1"/>
      <c r="AL260" s="1" t="s">
        <v>5659</v>
      </c>
      <c r="AM260" s="1" t="s">
        <v>5658</v>
      </c>
      <c r="AN260" s="1" t="s">
        <v>105</v>
      </c>
      <c r="AO260" s="1" t="s">
        <v>138</v>
      </c>
      <c r="AP260" s="1" t="s">
        <v>311</v>
      </c>
      <c r="AQ260" s="1">
        <v>67.54</v>
      </c>
      <c r="AR260" s="1"/>
      <c r="AS260" s="1"/>
      <c r="AT260" s="1"/>
      <c r="AU260" s="1"/>
      <c r="AV260" s="1"/>
      <c r="AW260" s="1"/>
      <c r="AX260" s="1"/>
      <c r="AY260" s="1" t="s">
        <v>5660</v>
      </c>
      <c r="AZ260" s="1" t="s">
        <v>5660</v>
      </c>
      <c r="BA260" s="1" t="s">
        <v>110</v>
      </c>
      <c r="BB260" s="1" t="s">
        <v>111</v>
      </c>
      <c r="BC260" s="1" t="s">
        <v>4691</v>
      </c>
      <c r="BD260" s="1" t="s">
        <v>1047</v>
      </c>
      <c r="BE260" s="1">
        <v>80.3</v>
      </c>
      <c r="BF260" s="1">
        <v>8.78</v>
      </c>
      <c r="BG260" s="1"/>
      <c r="BH260" s="1"/>
      <c r="BI260" s="1"/>
      <c r="BJ260" s="1"/>
      <c r="BK260" s="1"/>
      <c r="BL260" s="1"/>
      <c r="BM260" s="1"/>
      <c r="BN260" s="1"/>
      <c r="BO260" s="1" t="s">
        <v>5661</v>
      </c>
      <c r="BP260" s="1" t="s">
        <v>5662</v>
      </c>
      <c r="BQ260" s="1" t="s">
        <v>2009</v>
      </c>
      <c r="BR260" s="1" t="s">
        <v>5663</v>
      </c>
      <c r="BS260" s="1">
        <v>25</v>
      </c>
      <c r="BT260" s="1" t="s">
        <v>5664</v>
      </c>
      <c r="BU260" s="1" t="str">
        <f>HYPERLINK("https://nconnect.nicmar.ac.in/storage/profile/6a85f6e2a2939.png","Download")</f>
        <v>0</v>
      </c>
      <c r="BV260" s="1" t="s">
        <v>118</v>
      </c>
      <c r="BW260" s="3"/>
      <c r="BX260" s="3"/>
    </row>
    <row r="261" spans="1:76">
      <c r="A261" s="1" t="s">
        <v>76</v>
      </c>
      <c r="B261" s="1" t="s">
        <v>77</v>
      </c>
      <c r="C261" s="1" t="s">
        <v>5665</v>
      </c>
      <c r="D261" s="1" t="s">
        <v>5666</v>
      </c>
      <c r="E261" s="1"/>
      <c r="F261" s="1" t="s">
        <v>5667</v>
      </c>
      <c r="G261" s="1" t="s">
        <v>5668</v>
      </c>
      <c r="H261" s="1" t="s">
        <v>5669</v>
      </c>
      <c r="I261" s="1" t="s">
        <v>5670</v>
      </c>
      <c r="J261" s="1">
        <v>9398068311</v>
      </c>
      <c r="K261" s="1" t="s">
        <v>196</v>
      </c>
      <c r="L261" s="1" t="s">
        <v>5671</v>
      </c>
      <c r="M261" s="1" t="s">
        <v>87</v>
      </c>
      <c r="N261" s="1" t="s">
        <v>5672</v>
      </c>
      <c r="O261" s="1" t="s">
        <v>5673</v>
      </c>
      <c r="P261" s="1" t="s">
        <v>90</v>
      </c>
      <c r="Q261" s="1">
        <v>233412561119</v>
      </c>
      <c r="R261" s="1" t="s">
        <v>5674</v>
      </c>
      <c r="S261" s="1">
        <v>9441796366</v>
      </c>
      <c r="T261" s="1" t="s">
        <v>163</v>
      </c>
      <c r="U261" s="1" t="s">
        <v>5675</v>
      </c>
      <c r="V261" s="1">
        <v>9676907259</v>
      </c>
      <c r="W261" s="1" t="s">
        <v>444</v>
      </c>
      <c r="X261" s="1" t="s">
        <v>5676</v>
      </c>
      <c r="Y261" s="1" t="s">
        <v>5677</v>
      </c>
      <c r="Z261" s="1" t="s">
        <v>1574</v>
      </c>
      <c r="AA261" s="1" t="s">
        <v>5676</v>
      </c>
      <c r="AB261" s="1" t="s">
        <v>5677</v>
      </c>
      <c r="AC261" s="1" t="s">
        <v>1574</v>
      </c>
      <c r="AD261" s="1" t="s">
        <v>98</v>
      </c>
      <c r="AE261" s="1" t="s">
        <v>98</v>
      </c>
      <c r="AF261" s="1" t="s">
        <v>5678</v>
      </c>
      <c r="AG261" s="1" t="s">
        <v>5679</v>
      </c>
      <c r="AH261" s="1" t="s">
        <v>421</v>
      </c>
      <c r="AI261" s="1" t="s">
        <v>530</v>
      </c>
      <c r="AJ261" s="1">
        <v>88.35</v>
      </c>
      <c r="AK261" s="1">
        <v>9.3</v>
      </c>
      <c r="AL261" s="1"/>
      <c r="AM261" s="1"/>
      <c r="AN261" s="1"/>
      <c r="AO261" s="1"/>
      <c r="AP261" s="1"/>
      <c r="AQ261" s="1"/>
      <c r="AR261" s="1"/>
      <c r="AS261" s="1" t="s">
        <v>700</v>
      </c>
      <c r="AT261" s="1" t="s">
        <v>5680</v>
      </c>
      <c r="AU261" s="1" t="s">
        <v>141</v>
      </c>
      <c r="AV261" s="1" t="s">
        <v>535</v>
      </c>
      <c r="AW261" s="1">
        <v>94.53</v>
      </c>
      <c r="AX261" s="1">
        <v>9.95</v>
      </c>
      <c r="AY261" s="1" t="s">
        <v>5681</v>
      </c>
      <c r="AZ261" s="1" t="s">
        <v>5682</v>
      </c>
      <c r="BA261" s="1" t="s">
        <v>110</v>
      </c>
      <c r="BB261" s="1" t="s">
        <v>111</v>
      </c>
      <c r="BC261" s="1" t="s">
        <v>1044</v>
      </c>
      <c r="BD261" s="1" t="s">
        <v>146</v>
      </c>
      <c r="BE261" s="1">
        <v>79.8</v>
      </c>
      <c r="BF261" s="1">
        <v>8.48</v>
      </c>
      <c r="BG261" s="1"/>
      <c r="BH261" s="1"/>
      <c r="BI261" s="1"/>
      <c r="BJ261" s="1"/>
      <c r="BK261" s="1"/>
      <c r="BL261" s="1"/>
      <c r="BM261" s="1"/>
      <c r="BN261" s="1"/>
      <c r="BO261" s="1" t="s">
        <v>5683</v>
      </c>
      <c r="BP261" s="1" t="s">
        <v>5684</v>
      </c>
      <c r="BQ261" s="1" t="s">
        <v>1252</v>
      </c>
      <c r="BR261" s="1" t="s">
        <v>5685</v>
      </c>
      <c r="BS261" s="1">
        <v>34</v>
      </c>
      <c r="BT261" s="1" t="s">
        <v>5686</v>
      </c>
      <c r="BU261" s="1" t="str">
        <f>HYPERLINK("https://nconnect.nicmar.ac.in/storage/profile/6a850ec938bbc.png","Download")</f>
        <v>0</v>
      </c>
      <c r="BV261" s="1" t="s">
        <v>118</v>
      </c>
      <c r="BW261" s="3"/>
      <c r="BX261" s="3"/>
    </row>
    <row r="262" spans="1:76">
      <c r="A262" s="1" t="s">
        <v>76</v>
      </c>
      <c r="B262" s="1" t="s">
        <v>77</v>
      </c>
      <c r="C262" s="1" t="s">
        <v>5687</v>
      </c>
      <c r="D262" s="1" t="s">
        <v>5688</v>
      </c>
      <c r="E262" s="1"/>
      <c r="F262" s="1" t="s">
        <v>4217</v>
      </c>
      <c r="G262" s="1" t="s">
        <v>5689</v>
      </c>
      <c r="H262" s="1" t="s">
        <v>5690</v>
      </c>
      <c r="I262" s="1" t="s">
        <v>5691</v>
      </c>
      <c r="J262" s="1">
        <v>6303986063</v>
      </c>
      <c r="K262" s="1" t="s">
        <v>85</v>
      </c>
      <c r="L262" s="1" t="s">
        <v>5692</v>
      </c>
      <c r="M262" s="1" t="s">
        <v>87</v>
      </c>
      <c r="N262" s="1" t="s">
        <v>5693</v>
      </c>
      <c r="O262" s="1" t="s">
        <v>5694</v>
      </c>
      <c r="P262" s="1" t="s">
        <v>162</v>
      </c>
      <c r="Q262" s="1">
        <v>973894565923</v>
      </c>
      <c r="R262" s="1" t="s">
        <v>5695</v>
      </c>
      <c r="S262" s="1">
        <v>9849296668</v>
      </c>
      <c r="T262" s="1" t="s">
        <v>163</v>
      </c>
      <c r="U262" s="1" t="s">
        <v>5696</v>
      </c>
      <c r="V262" s="1">
        <v>9490812668</v>
      </c>
      <c r="W262" s="1" t="s">
        <v>283</v>
      </c>
      <c r="X262" s="1" t="s">
        <v>5697</v>
      </c>
      <c r="Y262" s="1" t="s">
        <v>2328</v>
      </c>
      <c r="Z262" s="1" t="s">
        <v>134</v>
      </c>
      <c r="AA262" s="1" t="s">
        <v>5697</v>
      </c>
      <c r="AB262" s="1" t="s">
        <v>2328</v>
      </c>
      <c r="AC262" s="1" t="s">
        <v>134</v>
      </c>
      <c r="AD262" s="1" t="s">
        <v>98</v>
      </c>
      <c r="AE262" s="1" t="s">
        <v>98</v>
      </c>
      <c r="AF262" s="1" t="s">
        <v>5698</v>
      </c>
      <c r="AG262" s="1" t="s">
        <v>5699</v>
      </c>
      <c r="AH262" s="1" t="s">
        <v>141</v>
      </c>
      <c r="AI262" s="1" t="s">
        <v>102</v>
      </c>
      <c r="AJ262" s="1">
        <v>98.0</v>
      </c>
      <c r="AK262" s="1">
        <v>9.8</v>
      </c>
      <c r="AL262" s="1" t="s">
        <v>5700</v>
      </c>
      <c r="AM262" s="1" t="s">
        <v>5701</v>
      </c>
      <c r="AN262" s="1" t="s">
        <v>105</v>
      </c>
      <c r="AO262" s="1" t="s">
        <v>102</v>
      </c>
      <c r="AP262" s="1" t="s">
        <v>175</v>
      </c>
      <c r="AQ262" s="1">
        <v>97.9</v>
      </c>
      <c r="AR262" s="1"/>
      <c r="AS262" s="1"/>
      <c r="AT262" s="1"/>
      <c r="AU262" s="1"/>
      <c r="AV262" s="1"/>
      <c r="AW262" s="1"/>
      <c r="AX262" s="1"/>
      <c r="AY262" s="1" t="s">
        <v>5117</v>
      </c>
      <c r="AZ262" s="1" t="s">
        <v>5059</v>
      </c>
      <c r="BA262" s="1" t="s">
        <v>110</v>
      </c>
      <c r="BB262" s="1" t="s">
        <v>111</v>
      </c>
      <c r="BC262" s="1" t="s">
        <v>535</v>
      </c>
      <c r="BD262" s="1" t="s">
        <v>2544</v>
      </c>
      <c r="BE262" s="1">
        <v>84.8</v>
      </c>
      <c r="BF262" s="1">
        <v>8.48</v>
      </c>
      <c r="BG262" s="1"/>
      <c r="BH262" s="1"/>
      <c r="BI262" s="1"/>
      <c r="BJ262" s="1"/>
      <c r="BK262" s="1"/>
      <c r="BL262" s="1"/>
      <c r="BM262" s="1"/>
      <c r="BN262" s="1"/>
      <c r="BO262" s="1" t="s">
        <v>5702</v>
      </c>
      <c r="BP262" s="1"/>
      <c r="BQ262" s="1"/>
      <c r="BR262" s="1" t="s">
        <v>5703</v>
      </c>
      <c r="BS262" s="1">
        <v>35</v>
      </c>
      <c r="BT262" s="1" t="s">
        <v>5704</v>
      </c>
      <c r="BU262" s="1" t="str">
        <f>HYPERLINK("https://nconnect.nicmar.ac.in/storage/profile/6a85dc3b52eff.png","Download")</f>
        <v>0</v>
      </c>
      <c r="BV262" s="1" t="s">
        <v>118</v>
      </c>
      <c r="BW262" s="3"/>
      <c r="BX262" s="3"/>
    </row>
    <row r="263" spans="1:76">
      <c r="A263" s="1" t="s">
        <v>76</v>
      </c>
      <c r="B263" s="1" t="s">
        <v>77</v>
      </c>
      <c r="C263" s="1" t="s">
        <v>5705</v>
      </c>
      <c r="D263" s="1" t="s">
        <v>5706</v>
      </c>
      <c r="E263" s="1"/>
      <c r="F263" s="1" t="s">
        <v>5707</v>
      </c>
      <c r="G263" s="1" t="s">
        <v>5708</v>
      </c>
      <c r="H263" s="1" t="s">
        <v>5709</v>
      </c>
      <c r="I263" s="1" t="s">
        <v>5710</v>
      </c>
      <c r="J263" s="1">
        <v>9972543016</v>
      </c>
      <c r="K263" s="1" t="s">
        <v>196</v>
      </c>
      <c r="L263" s="1" t="s">
        <v>5711</v>
      </c>
      <c r="M263" s="1" t="s">
        <v>87</v>
      </c>
      <c r="N263" s="1" t="s">
        <v>5712</v>
      </c>
      <c r="O263" s="1" t="s">
        <v>5713</v>
      </c>
      <c r="P263" s="1" t="s">
        <v>90</v>
      </c>
      <c r="Q263" s="1">
        <v>642351824863</v>
      </c>
      <c r="R263" s="1" t="s">
        <v>5714</v>
      </c>
      <c r="S263" s="1">
        <v>9341710431</v>
      </c>
      <c r="T263" s="1" t="s">
        <v>92</v>
      </c>
      <c r="U263" s="1" t="s">
        <v>5715</v>
      </c>
      <c r="V263" s="1">
        <v>7676323128</v>
      </c>
      <c r="W263" s="1" t="s">
        <v>3161</v>
      </c>
      <c r="X263" s="1" t="s">
        <v>5716</v>
      </c>
      <c r="Y263" s="1" t="s">
        <v>5717</v>
      </c>
      <c r="Z263" s="1" t="s">
        <v>168</v>
      </c>
      <c r="AA263" s="1" t="s">
        <v>5716</v>
      </c>
      <c r="AB263" s="1" t="s">
        <v>5717</v>
      </c>
      <c r="AC263" s="1" t="s">
        <v>168</v>
      </c>
      <c r="AD263" s="1" t="s">
        <v>98</v>
      </c>
      <c r="AE263" s="1" t="s">
        <v>98</v>
      </c>
      <c r="AF263" s="1" t="s">
        <v>5718</v>
      </c>
      <c r="AG263" s="1" t="s">
        <v>168</v>
      </c>
      <c r="AH263" s="1" t="s">
        <v>208</v>
      </c>
      <c r="AI263" s="1" t="s">
        <v>137</v>
      </c>
      <c r="AJ263" s="1">
        <v>88</v>
      </c>
      <c r="AK263" s="1"/>
      <c r="AL263" s="1" t="s">
        <v>5719</v>
      </c>
      <c r="AM263" s="1" t="s">
        <v>168</v>
      </c>
      <c r="AN263" s="1" t="s">
        <v>174</v>
      </c>
      <c r="AO263" s="1" t="s">
        <v>3518</v>
      </c>
      <c r="AP263" s="1" t="s">
        <v>262</v>
      </c>
      <c r="AQ263" s="1">
        <v>74</v>
      </c>
      <c r="AR263" s="1"/>
      <c r="AS263" s="1"/>
      <c r="AT263" s="1"/>
      <c r="AU263" s="1"/>
      <c r="AV263" s="1"/>
      <c r="AW263" s="1"/>
      <c r="AX263" s="1"/>
      <c r="AY263" s="1" t="s">
        <v>5720</v>
      </c>
      <c r="AZ263" s="1" t="s">
        <v>168</v>
      </c>
      <c r="BA263" s="1" t="s">
        <v>178</v>
      </c>
      <c r="BB263" s="1" t="s">
        <v>111</v>
      </c>
      <c r="BC263" s="1" t="s">
        <v>747</v>
      </c>
      <c r="BD263" s="1" t="s">
        <v>370</v>
      </c>
      <c r="BE263" s="1">
        <v>73.5</v>
      </c>
      <c r="BF263" s="1">
        <v>8.1</v>
      </c>
      <c r="BG263" s="1"/>
      <c r="BH263" s="1"/>
      <c r="BI263" s="1"/>
      <c r="BJ263" s="1"/>
      <c r="BK263" s="1"/>
      <c r="BL263" s="1"/>
      <c r="BM263" s="1"/>
      <c r="BN263" s="1"/>
      <c r="BO263" s="1" t="s">
        <v>5721</v>
      </c>
      <c r="BP263" s="1" t="s">
        <v>5722</v>
      </c>
      <c r="BQ263" s="1" t="s">
        <v>5366</v>
      </c>
      <c r="BR263" s="1"/>
      <c r="BS263" s="1"/>
      <c r="BT263" s="1"/>
      <c r="BU263" s="1" t="str">
        <f>HYPERLINK("https://nconnect.nicmar.ac.in/storage/profile/6a86b0811d18f.png","Download")</f>
        <v>0</v>
      </c>
      <c r="BV263" s="1" t="s">
        <v>118</v>
      </c>
      <c r="BW263" s="3"/>
      <c r="BX263" s="3"/>
    </row>
    <row r="264" spans="1:76">
      <c r="A264" s="1" t="s">
        <v>76</v>
      </c>
      <c r="B264" s="1" t="s">
        <v>77</v>
      </c>
      <c r="C264" s="1" t="s">
        <v>5723</v>
      </c>
      <c r="D264" s="1" t="s">
        <v>5724</v>
      </c>
      <c r="E264" s="1" t="s">
        <v>5725</v>
      </c>
      <c r="F264" s="1" t="s">
        <v>2997</v>
      </c>
      <c r="G264" s="1" t="s">
        <v>5726</v>
      </c>
      <c r="H264" s="1" t="s">
        <v>5727</v>
      </c>
      <c r="I264" s="1" t="s">
        <v>5728</v>
      </c>
      <c r="J264" s="1">
        <v>9503536500</v>
      </c>
      <c r="K264" s="1" t="s">
        <v>196</v>
      </c>
      <c r="L264" s="1" t="s">
        <v>5729</v>
      </c>
      <c r="M264" s="1" t="s">
        <v>87</v>
      </c>
      <c r="N264" s="1" t="s">
        <v>5730</v>
      </c>
      <c r="O264" s="1" t="s">
        <v>5731</v>
      </c>
      <c r="P264" s="1" t="s">
        <v>162</v>
      </c>
      <c r="Q264" s="1">
        <v>217758681622</v>
      </c>
      <c r="R264" s="1" t="s">
        <v>5732</v>
      </c>
      <c r="S264" s="1">
        <v>8055025858</v>
      </c>
      <c r="T264" s="1" t="s">
        <v>163</v>
      </c>
      <c r="U264" s="1" t="s">
        <v>5733</v>
      </c>
      <c r="V264" s="1">
        <v>9881480101</v>
      </c>
      <c r="W264" s="1" t="s">
        <v>283</v>
      </c>
      <c r="X264" s="1" t="s">
        <v>5734</v>
      </c>
      <c r="Y264" s="1" t="s">
        <v>205</v>
      </c>
      <c r="Z264" s="1" t="s">
        <v>97</v>
      </c>
      <c r="AA264" s="1" t="s">
        <v>5734</v>
      </c>
      <c r="AB264" s="1" t="s">
        <v>205</v>
      </c>
      <c r="AC264" s="1" t="s">
        <v>97</v>
      </c>
      <c r="AD264" s="1" t="s">
        <v>98</v>
      </c>
      <c r="AE264" s="1" t="s">
        <v>98</v>
      </c>
      <c r="AF264" s="1" t="s">
        <v>5735</v>
      </c>
      <c r="AG264" s="1" t="s">
        <v>366</v>
      </c>
      <c r="AH264" s="1" t="s">
        <v>106</v>
      </c>
      <c r="AI264" s="1" t="s">
        <v>289</v>
      </c>
      <c r="AJ264" s="1">
        <v>73.8</v>
      </c>
      <c r="AK264" s="1"/>
      <c r="AL264" s="1"/>
      <c r="AM264" s="1"/>
      <c r="AN264" s="1"/>
      <c r="AO264" s="1"/>
      <c r="AP264" s="1"/>
      <c r="AQ264" s="1"/>
      <c r="AR264" s="1"/>
      <c r="AS264" s="1" t="s">
        <v>367</v>
      </c>
      <c r="AT264" s="1" t="s">
        <v>5736</v>
      </c>
      <c r="AU264" s="1" t="s">
        <v>605</v>
      </c>
      <c r="AV264" s="1" t="s">
        <v>370</v>
      </c>
      <c r="AW264" s="1">
        <v>80.32</v>
      </c>
      <c r="AX264" s="1"/>
      <c r="AY264" s="1" t="s">
        <v>371</v>
      </c>
      <c r="AZ264" s="1" t="s">
        <v>5737</v>
      </c>
      <c r="BA264" s="1" t="s">
        <v>178</v>
      </c>
      <c r="BB264" s="1" t="s">
        <v>111</v>
      </c>
      <c r="BC264" s="1" t="s">
        <v>373</v>
      </c>
      <c r="BD264" s="1" t="s">
        <v>374</v>
      </c>
      <c r="BE264" s="1">
        <v>63.5</v>
      </c>
      <c r="BF264" s="1">
        <v>7.1</v>
      </c>
      <c r="BG264" s="1"/>
      <c r="BH264" s="1"/>
      <c r="BI264" s="1"/>
      <c r="BJ264" s="1"/>
      <c r="BK264" s="1"/>
      <c r="BL264" s="1"/>
      <c r="BM264" s="1"/>
      <c r="BN264" s="1"/>
      <c r="BO264" s="1" t="s">
        <v>5738</v>
      </c>
      <c r="BP264" s="1"/>
      <c r="BQ264" s="1"/>
      <c r="BR264" s="1"/>
      <c r="BS264" s="1"/>
      <c r="BT264" s="1"/>
      <c r="BU264" s="1" t="str">
        <f>HYPERLINK("https://nconnect.nicmar.ac.in/storage/profile/6a987e1fdb418.png","Download")</f>
        <v>0</v>
      </c>
      <c r="BV264" s="1" t="s">
        <v>118</v>
      </c>
      <c r="BW264" s="3"/>
      <c r="BX264" s="3"/>
    </row>
    <row r="265" spans="1:76">
      <c r="A265" s="1" t="s">
        <v>76</v>
      </c>
      <c r="B265" s="1" t="s">
        <v>77</v>
      </c>
      <c r="C265" s="1" t="s">
        <v>5739</v>
      </c>
      <c r="D265" s="1" t="s">
        <v>5740</v>
      </c>
      <c r="E265" s="1" t="s">
        <v>707</v>
      </c>
      <c r="F265" s="1" t="s">
        <v>5741</v>
      </c>
      <c r="G265" s="1" t="s">
        <v>5742</v>
      </c>
      <c r="H265" s="1" t="s">
        <v>5743</v>
      </c>
      <c r="I265" s="1" t="s">
        <v>5744</v>
      </c>
      <c r="J265" s="1">
        <v>7406544856</v>
      </c>
      <c r="K265" s="1" t="s">
        <v>85</v>
      </c>
      <c r="L265" s="1" t="s">
        <v>5745</v>
      </c>
      <c r="M265" s="1" t="s">
        <v>87</v>
      </c>
      <c r="N265" s="1" t="s">
        <v>5746</v>
      </c>
      <c r="O265" s="1" t="s">
        <v>5747</v>
      </c>
      <c r="P265" s="1" t="s">
        <v>90</v>
      </c>
      <c r="Q265" s="1">
        <v>976691243235</v>
      </c>
      <c r="R265" s="1" t="s">
        <v>5748</v>
      </c>
      <c r="S265" s="1">
        <v>9663946210</v>
      </c>
      <c r="T265" s="1" t="s">
        <v>3989</v>
      </c>
      <c r="U265" s="1" t="s">
        <v>5749</v>
      </c>
      <c r="V265" s="1">
        <v>6362384223</v>
      </c>
      <c r="W265" s="1" t="s">
        <v>283</v>
      </c>
      <c r="X265" s="1" t="s">
        <v>5750</v>
      </c>
      <c r="Y265" s="1" t="s">
        <v>5751</v>
      </c>
      <c r="Z265" s="1" t="s">
        <v>168</v>
      </c>
      <c r="AA265" s="1" t="s">
        <v>5752</v>
      </c>
      <c r="AB265" s="1" t="s">
        <v>205</v>
      </c>
      <c r="AC265" s="1" t="s">
        <v>97</v>
      </c>
      <c r="AD265" s="1" t="s">
        <v>98</v>
      </c>
      <c r="AE265" s="1" t="s">
        <v>98</v>
      </c>
      <c r="AF265" s="1" t="s">
        <v>5753</v>
      </c>
      <c r="AG265" s="1" t="s">
        <v>5754</v>
      </c>
      <c r="AH265" s="1" t="s">
        <v>102</v>
      </c>
      <c r="AI265" s="1" t="s">
        <v>289</v>
      </c>
      <c r="AJ265" s="1">
        <v>93.12</v>
      </c>
      <c r="AK265" s="1"/>
      <c r="AL265" s="1" t="s">
        <v>5755</v>
      </c>
      <c r="AM265" s="1" t="s">
        <v>5756</v>
      </c>
      <c r="AN265" s="1" t="s">
        <v>174</v>
      </c>
      <c r="AO265" s="1" t="s">
        <v>292</v>
      </c>
      <c r="AP265" s="1" t="s">
        <v>626</v>
      </c>
      <c r="AQ265" s="1">
        <v>87.17</v>
      </c>
      <c r="AR265" s="1"/>
      <c r="AS265" s="1"/>
      <c r="AT265" s="1"/>
      <c r="AU265" s="1"/>
      <c r="AV265" s="1"/>
      <c r="AW265" s="1"/>
      <c r="AX265" s="1"/>
      <c r="AY265" s="1" t="s">
        <v>2617</v>
      </c>
      <c r="AZ265" s="1" t="s">
        <v>5757</v>
      </c>
      <c r="BA265" s="1" t="s">
        <v>178</v>
      </c>
      <c r="BB265" s="1" t="s">
        <v>111</v>
      </c>
      <c r="BC265" s="1" t="s">
        <v>905</v>
      </c>
      <c r="BD265" s="1" t="s">
        <v>319</v>
      </c>
      <c r="BE265" s="1">
        <v>73.1</v>
      </c>
      <c r="BF265" s="1">
        <v>7.31</v>
      </c>
      <c r="BG265" s="1"/>
      <c r="BH265" s="1"/>
      <c r="BI265" s="1"/>
      <c r="BJ265" s="1"/>
      <c r="BK265" s="1"/>
      <c r="BL265" s="1"/>
      <c r="BM265" s="1"/>
      <c r="BN265" s="1"/>
      <c r="BO265" s="1" t="s">
        <v>5758</v>
      </c>
      <c r="BP265" s="1"/>
      <c r="BQ265" s="1"/>
      <c r="BR265" s="1" t="s">
        <v>5759</v>
      </c>
      <c r="BS265" s="1">
        <v>12</v>
      </c>
      <c r="BT265" s="1" t="s">
        <v>5760</v>
      </c>
      <c r="BU265" s="1" t="str">
        <f>HYPERLINK("https://nconnect.nicmar.ac.in/storage/profile/6a85ea1e69878.png","Download")</f>
        <v>0</v>
      </c>
      <c r="BV265" s="1" t="s">
        <v>118</v>
      </c>
      <c r="BW265" s="3"/>
      <c r="BX265" s="3"/>
    </row>
    <row r="266" spans="1:76">
      <c r="A266" s="1" t="s">
        <v>76</v>
      </c>
      <c r="B266" s="1" t="s">
        <v>77</v>
      </c>
      <c r="C266" s="1" t="s">
        <v>5761</v>
      </c>
      <c r="D266" s="1" t="s">
        <v>5762</v>
      </c>
      <c r="E266" s="1" t="s">
        <v>5763</v>
      </c>
      <c r="F266" s="1" t="s">
        <v>5764</v>
      </c>
      <c r="G266" s="1" t="s">
        <v>5765</v>
      </c>
      <c r="H266" s="1" t="s">
        <v>5766</v>
      </c>
      <c r="I266" s="1" t="s">
        <v>5767</v>
      </c>
      <c r="J266" s="1">
        <v>8805253565</v>
      </c>
      <c r="K266" s="1" t="s">
        <v>85</v>
      </c>
      <c r="L266" s="1" t="s">
        <v>5768</v>
      </c>
      <c r="M266" s="1" t="s">
        <v>87</v>
      </c>
      <c r="N266" s="1" t="s">
        <v>5769</v>
      </c>
      <c r="O266" s="1" t="s">
        <v>5770</v>
      </c>
      <c r="P266" s="1" t="s">
        <v>162</v>
      </c>
      <c r="Q266" s="1">
        <v>652916875982</v>
      </c>
      <c r="R266" s="1" t="s">
        <v>5771</v>
      </c>
      <c r="S266" s="1">
        <v>7066620113</v>
      </c>
      <c r="T266" s="1" t="s">
        <v>5772</v>
      </c>
      <c r="U266" s="1" t="s">
        <v>5773</v>
      </c>
      <c r="V266" s="1">
        <v>9420758113</v>
      </c>
      <c r="W266" s="1" t="s">
        <v>283</v>
      </c>
      <c r="X266" s="1" t="s">
        <v>5774</v>
      </c>
      <c r="Y266" s="1" t="s">
        <v>1381</v>
      </c>
      <c r="Z266" s="1" t="s">
        <v>97</v>
      </c>
      <c r="AA266" s="1" t="s">
        <v>5775</v>
      </c>
      <c r="AB266" s="1" t="s">
        <v>1381</v>
      </c>
      <c r="AC266" s="1" t="s">
        <v>97</v>
      </c>
      <c r="AD266" s="1" t="s">
        <v>98</v>
      </c>
      <c r="AE266" s="1" t="s">
        <v>98</v>
      </c>
      <c r="AF266" s="1" t="s">
        <v>5776</v>
      </c>
      <c r="AG266" s="1" t="s">
        <v>5777</v>
      </c>
      <c r="AH266" s="1" t="s">
        <v>477</v>
      </c>
      <c r="AI266" s="1" t="s">
        <v>2223</v>
      </c>
      <c r="AJ266" s="1">
        <v>83</v>
      </c>
      <c r="AK266" s="1"/>
      <c r="AL266" s="1"/>
      <c r="AM266" s="1"/>
      <c r="AN266" s="1"/>
      <c r="AO266" s="1"/>
      <c r="AP266" s="1"/>
      <c r="AQ266" s="1"/>
      <c r="AR266" s="1"/>
      <c r="AS266" s="1" t="s">
        <v>700</v>
      </c>
      <c r="AT266" s="1" t="s">
        <v>5778</v>
      </c>
      <c r="AU266" s="1" t="s">
        <v>479</v>
      </c>
      <c r="AV266" s="1" t="s">
        <v>106</v>
      </c>
      <c r="AW266" s="1">
        <v>74.3</v>
      </c>
      <c r="AX266" s="1"/>
      <c r="AY266" s="1" t="s">
        <v>2947</v>
      </c>
      <c r="AZ266" s="1" t="s">
        <v>5779</v>
      </c>
      <c r="BA266" s="1" t="s">
        <v>178</v>
      </c>
      <c r="BB266" s="1" t="s">
        <v>111</v>
      </c>
      <c r="BC266" s="1" t="s">
        <v>747</v>
      </c>
      <c r="BD266" s="1" t="s">
        <v>655</v>
      </c>
      <c r="BE266" s="1">
        <v>79.6</v>
      </c>
      <c r="BF266" s="1">
        <v>8.98</v>
      </c>
      <c r="BG266" s="1"/>
      <c r="BH266" s="1"/>
      <c r="BI266" s="1"/>
      <c r="BJ266" s="1"/>
      <c r="BK266" s="1"/>
      <c r="BL266" s="1"/>
      <c r="BM266" s="1"/>
      <c r="BN266" s="1"/>
      <c r="BO266" s="1" t="s">
        <v>5780</v>
      </c>
      <c r="BP266" s="1" t="s">
        <v>5781</v>
      </c>
      <c r="BQ266" s="1" t="s">
        <v>5782</v>
      </c>
      <c r="BR266" s="1"/>
      <c r="BS266" s="1"/>
      <c r="BT266" s="1" t="s">
        <v>5780</v>
      </c>
      <c r="BU266" s="1" t="str">
        <f>HYPERLINK("https://nconnect.nicmar.ac.in/storage/profile/6a86dd213ebb2.png","Download")</f>
        <v>0</v>
      </c>
      <c r="BV266" s="1" t="s">
        <v>118</v>
      </c>
      <c r="BW266" s="3"/>
      <c r="BX266" s="3"/>
    </row>
    <row r="267" spans="1:76">
      <c r="A267" s="1" t="s">
        <v>76</v>
      </c>
      <c r="B267" s="1" t="s">
        <v>77</v>
      </c>
      <c r="C267" s="1" t="s">
        <v>5783</v>
      </c>
      <c r="D267" s="1" t="s">
        <v>5784</v>
      </c>
      <c r="E267" s="1" t="s">
        <v>4526</v>
      </c>
      <c r="F267" s="1" t="s">
        <v>5785</v>
      </c>
      <c r="G267" s="1" t="s">
        <v>5786</v>
      </c>
      <c r="H267" s="1" t="s">
        <v>5787</v>
      </c>
      <c r="I267" s="1" t="s">
        <v>5788</v>
      </c>
      <c r="J267" s="1">
        <v>8767422854</v>
      </c>
      <c r="K267" s="1" t="s">
        <v>85</v>
      </c>
      <c r="L267" s="1" t="s">
        <v>5789</v>
      </c>
      <c r="M267" s="1" t="s">
        <v>87</v>
      </c>
      <c r="N267" s="1" t="s">
        <v>1885</v>
      </c>
      <c r="O267" s="1" t="s">
        <v>5790</v>
      </c>
      <c r="P267" s="1" t="s">
        <v>360</v>
      </c>
      <c r="Q267" s="1">
        <v>766291742276</v>
      </c>
      <c r="R267" s="1" t="s">
        <v>5791</v>
      </c>
      <c r="S267" s="1">
        <v>9763797585</v>
      </c>
      <c r="T267" s="1" t="s">
        <v>5792</v>
      </c>
      <c r="U267" s="1" t="s">
        <v>5793</v>
      </c>
      <c r="V267" s="1">
        <v>8308155535</v>
      </c>
      <c r="W267" s="1" t="s">
        <v>283</v>
      </c>
      <c r="X267" s="1" t="s">
        <v>5794</v>
      </c>
      <c r="Y267" s="1" t="s">
        <v>5418</v>
      </c>
      <c r="Z267" s="1" t="s">
        <v>97</v>
      </c>
      <c r="AA267" s="1" t="s">
        <v>5795</v>
      </c>
      <c r="AB267" s="1" t="s">
        <v>205</v>
      </c>
      <c r="AC267" s="1" t="s">
        <v>97</v>
      </c>
      <c r="AD267" s="1" t="s">
        <v>98</v>
      </c>
      <c r="AE267" s="1" t="s">
        <v>98</v>
      </c>
      <c r="AF267" s="1" t="s">
        <v>5796</v>
      </c>
      <c r="AG267" s="1" t="s">
        <v>5797</v>
      </c>
      <c r="AH267" s="1" t="s">
        <v>141</v>
      </c>
      <c r="AI267" s="1" t="s">
        <v>262</v>
      </c>
      <c r="AJ267" s="1">
        <v>84.2</v>
      </c>
      <c r="AK267" s="1"/>
      <c r="AL267" s="1" t="s">
        <v>5798</v>
      </c>
      <c r="AM267" s="1" t="s">
        <v>5799</v>
      </c>
      <c r="AN267" s="1" t="s">
        <v>174</v>
      </c>
      <c r="AO267" s="1" t="s">
        <v>239</v>
      </c>
      <c r="AP267" s="1" t="s">
        <v>240</v>
      </c>
      <c r="AQ267" s="1">
        <v>85.17</v>
      </c>
      <c r="AR267" s="1"/>
      <c r="AS267" s="1"/>
      <c r="AT267" s="1"/>
      <c r="AU267" s="1"/>
      <c r="AV267" s="1"/>
      <c r="AW267" s="1"/>
      <c r="AX267" s="1"/>
      <c r="AY267" s="1" t="s">
        <v>371</v>
      </c>
      <c r="AZ267" s="1" t="s">
        <v>5800</v>
      </c>
      <c r="BA267" s="1" t="s">
        <v>110</v>
      </c>
      <c r="BB267" s="1" t="s">
        <v>111</v>
      </c>
      <c r="BC267" s="1" t="s">
        <v>179</v>
      </c>
      <c r="BD267" s="1" t="s">
        <v>113</v>
      </c>
      <c r="BE267" s="1">
        <v>69</v>
      </c>
      <c r="BF267" s="1">
        <v>7.65</v>
      </c>
      <c r="BG267" s="1"/>
      <c r="BH267" s="1"/>
      <c r="BI267" s="1"/>
      <c r="BJ267" s="1"/>
      <c r="BK267" s="1"/>
      <c r="BL267" s="1"/>
      <c r="BM267" s="1"/>
      <c r="BN267" s="1"/>
      <c r="BO267" s="1" t="s">
        <v>5801</v>
      </c>
      <c r="BP267" s="1"/>
      <c r="BQ267" s="1"/>
      <c r="BR267" s="1"/>
      <c r="BS267" s="1"/>
      <c r="BT267" s="1"/>
      <c r="BU267" s="1" t="str">
        <f>HYPERLINK("https://nconnect.nicmar.ac.in/storage/profile/6a870929d4df6.png","Download")</f>
        <v>0</v>
      </c>
      <c r="BV267" s="1" t="s">
        <v>118</v>
      </c>
      <c r="BW267" s="3"/>
      <c r="BX267" s="3"/>
    </row>
    <row r="268" spans="1:76">
      <c r="A268" s="1" t="s">
        <v>76</v>
      </c>
      <c r="B268" s="1" t="s">
        <v>77</v>
      </c>
      <c r="C268" s="1" t="s">
        <v>5802</v>
      </c>
      <c r="D268" s="1" t="s">
        <v>5803</v>
      </c>
      <c r="E268" s="1" t="s">
        <v>5804</v>
      </c>
      <c r="F268" s="1" t="s">
        <v>5805</v>
      </c>
      <c r="G268" s="1" t="s">
        <v>5806</v>
      </c>
      <c r="H268" s="1" t="s">
        <v>5807</v>
      </c>
      <c r="I268" s="1" t="s">
        <v>5808</v>
      </c>
      <c r="J268" s="1">
        <v>6369466990</v>
      </c>
      <c r="K268" s="1" t="s">
        <v>85</v>
      </c>
      <c r="L268" s="1" t="s">
        <v>5809</v>
      </c>
      <c r="M268" s="1" t="s">
        <v>87</v>
      </c>
      <c r="N268" s="1" t="s">
        <v>5810</v>
      </c>
      <c r="O268" s="1" t="s">
        <v>5811</v>
      </c>
      <c r="P268" s="1" t="s">
        <v>162</v>
      </c>
      <c r="Q268" s="1">
        <v>318538548482</v>
      </c>
      <c r="R268" s="1" t="s">
        <v>5812</v>
      </c>
      <c r="S268" s="1">
        <v>9444070868</v>
      </c>
      <c r="T268" s="1" t="s">
        <v>163</v>
      </c>
      <c r="U268" s="1" t="s">
        <v>5813</v>
      </c>
      <c r="V268" s="1">
        <v>9940297972</v>
      </c>
      <c r="W268" s="1" t="s">
        <v>444</v>
      </c>
      <c r="X268" s="1" t="s">
        <v>5814</v>
      </c>
      <c r="Y268" s="1" t="s">
        <v>622</v>
      </c>
      <c r="Z268" s="1" t="s">
        <v>338</v>
      </c>
      <c r="AA268" s="1" t="s">
        <v>5814</v>
      </c>
      <c r="AB268" s="1" t="s">
        <v>622</v>
      </c>
      <c r="AC268" s="1" t="s">
        <v>338</v>
      </c>
      <c r="AD268" s="1" t="s">
        <v>98</v>
      </c>
      <c r="AE268" s="1" t="s">
        <v>98</v>
      </c>
      <c r="AF268" s="1" t="s">
        <v>5815</v>
      </c>
      <c r="AG268" s="1" t="s">
        <v>5816</v>
      </c>
      <c r="AH268" s="1" t="s">
        <v>1201</v>
      </c>
      <c r="AI268" s="1" t="s">
        <v>395</v>
      </c>
      <c r="AJ268" s="1">
        <v>60.6</v>
      </c>
      <c r="AK268" s="1"/>
      <c r="AL268" s="1" t="s">
        <v>5815</v>
      </c>
      <c r="AM268" s="1" t="s">
        <v>5816</v>
      </c>
      <c r="AN268" s="1" t="s">
        <v>105</v>
      </c>
      <c r="AO268" s="1" t="s">
        <v>532</v>
      </c>
      <c r="AP268" s="1" t="s">
        <v>626</v>
      </c>
      <c r="AQ268" s="1">
        <v>64.8</v>
      </c>
      <c r="AR268" s="1"/>
      <c r="AS268" s="1"/>
      <c r="AT268" s="1"/>
      <c r="AU268" s="1"/>
      <c r="AV268" s="1"/>
      <c r="AW268" s="1"/>
      <c r="AX268" s="1"/>
      <c r="AY268" s="1" t="s">
        <v>2863</v>
      </c>
      <c r="AZ268" s="1" t="s">
        <v>5817</v>
      </c>
      <c r="BA268" s="1" t="s">
        <v>178</v>
      </c>
      <c r="BB268" s="1" t="s">
        <v>111</v>
      </c>
      <c r="BC268" s="1" t="s">
        <v>628</v>
      </c>
      <c r="BD268" s="1" t="s">
        <v>243</v>
      </c>
      <c r="BE268" s="1">
        <v>70.7</v>
      </c>
      <c r="BF268" s="1">
        <v>7.07</v>
      </c>
      <c r="BG268" s="1"/>
      <c r="BH268" s="1"/>
      <c r="BI268" s="1"/>
      <c r="BJ268" s="1"/>
      <c r="BK268" s="1"/>
      <c r="BL268" s="1"/>
      <c r="BM268" s="1"/>
      <c r="BN268" s="1"/>
      <c r="BO268" s="1" t="s">
        <v>5818</v>
      </c>
      <c r="BP268" s="1"/>
      <c r="BQ268" s="1"/>
      <c r="BR268" s="1"/>
      <c r="BS268" s="1"/>
      <c r="BT268" s="1" t="s">
        <v>5819</v>
      </c>
      <c r="BU268" s="1" t="str">
        <f>HYPERLINK("https://nconnect.nicmar.ac.in/storage/profile/6a85f1a867cf5.png","Download")</f>
        <v>0</v>
      </c>
      <c r="BV268" s="1" t="s">
        <v>118</v>
      </c>
      <c r="BW268" s="3"/>
      <c r="BX268" s="3"/>
    </row>
    <row r="269" spans="1:76">
      <c r="A269" s="1" t="s">
        <v>76</v>
      </c>
      <c r="B269" s="1" t="s">
        <v>77</v>
      </c>
      <c r="C269" s="1" t="s">
        <v>5820</v>
      </c>
      <c r="D269" s="1" t="s">
        <v>4463</v>
      </c>
      <c r="E269" s="1" t="s">
        <v>5821</v>
      </c>
      <c r="F269" s="1" t="s">
        <v>5822</v>
      </c>
      <c r="G269" s="1" t="s">
        <v>5823</v>
      </c>
      <c r="H269" s="1" t="s">
        <v>5824</v>
      </c>
      <c r="I269" s="1" t="s">
        <v>5824</v>
      </c>
      <c r="J269" s="1">
        <v>9566785049</v>
      </c>
      <c r="K269" s="1" t="s">
        <v>85</v>
      </c>
      <c r="L269" s="1" t="s">
        <v>5825</v>
      </c>
      <c r="M269" s="1" t="s">
        <v>87</v>
      </c>
      <c r="N269" s="1" t="s">
        <v>5826</v>
      </c>
      <c r="O269" s="1" t="s">
        <v>5827</v>
      </c>
      <c r="P269" s="1" t="s">
        <v>90</v>
      </c>
      <c r="Q269" s="1">
        <v>743444878582</v>
      </c>
      <c r="R269" s="1" t="s">
        <v>5828</v>
      </c>
      <c r="S269" s="1">
        <v>9443375049</v>
      </c>
      <c r="T269" s="1" t="s">
        <v>5829</v>
      </c>
      <c r="U269" s="1" t="s">
        <v>5830</v>
      </c>
      <c r="V269" s="1">
        <v>9487575049</v>
      </c>
      <c r="W269" s="1" t="s">
        <v>165</v>
      </c>
      <c r="X269" s="1" t="s">
        <v>5831</v>
      </c>
      <c r="Y269" s="1" t="s">
        <v>5832</v>
      </c>
      <c r="Z269" s="1" t="s">
        <v>338</v>
      </c>
      <c r="AA269" s="1" t="s">
        <v>5831</v>
      </c>
      <c r="AB269" s="1" t="s">
        <v>5832</v>
      </c>
      <c r="AC269" s="1" t="s">
        <v>338</v>
      </c>
      <c r="AD269" s="1" t="s">
        <v>98</v>
      </c>
      <c r="AE269" s="1" t="s">
        <v>98</v>
      </c>
      <c r="AF269" s="1" t="s">
        <v>5833</v>
      </c>
      <c r="AG269" s="1" t="s">
        <v>5834</v>
      </c>
      <c r="AH269" s="1" t="s">
        <v>141</v>
      </c>
      <c r="AI269" s="1" t="s">
        <v>262</v>
      </c>
      <c r="AJ269" s="1">
        <v>86.2</v>
      </c>
      <c r="AK269" s="1">
        <v>9.1</v>
      </c>
      <c r="AL269" s="1" t="s">
        <v>5835</v>
      </c>
      <c r="AM269" s="1" t="s">
        <v>5836</v>
      </c>
      <c r="AN269" s="1" t="s">
        <v>105</v>
      </c>
      <c r="AO269" s="1" t="s">
        <v>239</v>
      </c>
      <c r="AP269" s="1" t="s">
        <v>341</v>
      </c>
      <c r="AQ269" s="1">
        <v>81.8</v>
      </c>
      <c r="AR269" s="1">
        <v>8.61</v>
      </c>
      <c r="AS269" s="1"/>
      <c r="AT269" s="1"/>
      <c r="AU269" s="1"/>
      <c r="AV269" s="1"/>
      <c r="AW269" s="1"/>
      <c r="AX269" s="1"/>
      <c r="AY269" s="1" t="s">
        <v>5837</v>
      </c>
      <c r="AZ269" s="1" t="s">
        <v>5838</v>
      </c>
      <c r="BA269" s="1" t="s">
        <v>110</v>
      </c>
      <c r="BB269" s="1" t="s">
        <v>111</v>
      </c>
      <c r="BC269" s="1" t="s">
        <v>292</v>
      </c>
      <c r="BD269" s="1" t="s">
        <v>999</v>
      </c>
      <c r="BE269" s="1">
        <v>72.8</v>
      </c>
      <c r="BF269" s="1">
        <v>7.28</v>
      </c>
      <c r="BG269" s="1"/>
      <c r="BH269" s="1"/>
      <c r="BI269" s="1"/>
      <c r="BJ269" s="1"/>
      <c r="BK269" s="1"/>
      <c r="BL269" s="1"/>
      <c r="BM269" s="1"/>
      <c r="BN269" s="1"/>
      <c r="BO269" s="1" t="s">
        <v>5839</v>
      </c>
      <c r="BP269" s="1"/>
      <c r="BQ269" s="1"/>
      <c r="BR269" s="1"/>
      <c r="BS269" s="1"/>
      <c r="BT269" s="1"/>
      <c r="BU269" s="1" t="str">
        <f>HYPERLINK("https://nconnect.nicmar.ac.in/storage/profile/6a8fb245e5a66.png","Download")</f>
        <v>0</v>
      </c>
      <c r="BV269" s="1" t="s">
        <v>188</v>
      </c>
      <c r="BW269" s="3"/>
      <c r="BX269" s="3"/>
    </row>
    <row r="270" spans="1:76">
      <c r="A270" s="1" t="s">
        <v>76</v>
      </c>
      <c r="B270" s="1" t="s">
        <v>77</v>
      </c>
      <c r="C270" s="1" t="s">
        <v>5840</v>
      </c>
      <c r="D270" s="1" t="s">
        <v>5841</v>
      </c>
      <c r="E270" s="1"/>
      <c r="F270" s="1" t="s">
        <v>5842</v>
      </c>
      <c r="G270" s="1" t="s">
        <v>5843</v>
      </c>
      <c r="H270" s="1" t="s">
        <v>5844</v>
      </c>
      <c r="I270" s="1" t="s">
        <v>5845</v>
      </c>
      <c r="J270" s="1">
        <v>9567241276</v>
      </c>
      <c r="K270" s="1" t="s">
        <v>85</v>
      </c>
      <c r="L270" s="1" t="s">
        <v>5846</v>
      </c>
      <c r="M270" s="1" t="s">
        <v>87</v>
      </c>
      <c r="N270" s="1" t="s">
        <v>2957</v>
      </c>
      <c r="O270" s="1" t="s">
        <v>5847</v>
      </c>
      <c r="P270" s="1" t="s">
        <v>669</v>
      </c>
      <c r="Q270" s="1">
        <v>628167981489</v>
      </c>
      <c r="R270" s="1" t="s">
        <v>5842</v>
      </c>
      <c r="S270" s="1">
        <v>9744182009</v>
      </c>
      <c r="T270" s="1" t="s">
        <v>5848</v>
      </c>
      <c r="U270" s="1" t="s">
        <v>5849</v>
      </c>
      <c r="V270" s="1">
        <v>8157087175</v>
      </c>
      <c r="W270" s="1" t="s">
        <v>2469</v>
      </c>
      <c r="X270" s="1" t="s">
        <v>5850</v>
      </c>
      <c r="Y270" s="1" t="s">
        <v>5851</v>
      </c>
      <c r="Z270" s="1" t="s">
        <v>392</v>
      </c>
      <c r="AA270" s="1" t="s">
        <v>5850</v>
      </c>
      <c r="AB270" s="1" t="s">
        <v>5851</v>
      </c>
      <c r="AC270" s="1" t="s">
        <v>392</v>
      </c>
      <c r="AD270" s="1" t="s">
        <v>98</v>
      </c>
      <c r="AE270" s="1" t="s">
        <v>98</v>
      </c>
      <c r="AF270" s="1" t="s">
        <v>5852</v>
      </c>
      <c r="AG270" s="1" t="s">
        <v>5853</v>
      </c>
      <c r="AH270" s="1" t="s">
        <v>171</v>
      </c>
      <c r="AI270" s="1" t="s">
        <v>395</v>
      </c>
      <c r="AJ270" s="1">
        <v>77.4</v>
      </c>
      <c r="AK270" s="1"/>
      <c r="AL270" s="1" t="s">
        <v>5854</v>
      </c>
      <c r="AM270" s="1" t="s">
        <v>5853</v>
      </c>
      <c r="AN270" s="1" t="s">
        <v>174</v>
      </c>
      <c r="AO270" s="1" t="s">
        <v>341</v>
      </c>
      <c r="AP270" s="1" t="s">
        <v>398</v>
      </c>
      <c r="AQ270" s="1">
        <v>68.6</v>
      </c>
      <c r="AR270" s="1"/>
      <c r="AS270" s="1"/>
      <c r="AT270" s="1"/>
      <c r="AU270" s="1"/>
      <c r="AV270" s="1"/>
      <c r="AW270" s="1"/>
      <c r="AX270" s="1"/>
      <c r="AY270" s="1" t="s">
        <v>3995</v>
      </c>
      <c r="AZ270" s="1" t="s">
        <v>5855</v>
      </c>
      <c r="BA270" s="1" t="s">
        <v>110</v>
      </c>
      <c r="BB270" s="1" t="s">
        <v>111</v>
      </c>
      <c r="BC270" s="1" t="s">
        <v>318</v>
      </c>
      <c r="BD270" s="1" t="s">
        <v>268</v>
      </c>
      <c r="BE270" s="1">
        <v>67.8</v>
      </c>
      <c r="BF270" s="1">
        <v>6.78</v>
      </c>
      <c r="BG270" s="1"/>
      <c r="BH270" s="1"/>
      <c r="BI270" s="1"/>
      <c r="BJ270" s="1"/>
      <c r="BK270" s="1"/>
      <c r="BL270" s="1"/>
      <c r="BM270" s="1"/>
      <c r="BN270" s="1"/>
      <c r="BO270" s="1" t="s">
        <v>5856</v>
      </c>
      <c r="BP270" s="1"/>
      <c r="BQ270" s="1"/>
      <c r="BR270" s="1" t="s">
        <v>5857</v>
      </c>
      <c r="BS270" s="1"/>
      <c r="BT270" s="1" t="s">
        <v>5858</v>
      </c>
      <c r="BU270" s="1" t="str">
        <f>HYPERLINK("https://nconnect.nicmar.ac.in/storage/profile/6a85f70d97594.png","Download")</f>
        <v>0</v>
      </c>
      <c r="BV270" s="1" t="s">
        <v>118</v>
      </c>
      <c r="BW270" s="3"/>
      <c r="BX270" s="3"/>
    </row>
    <row r="271" spans="1:76">
      <c r="A271" s="1" t="s">
        <v>76</v>
      </c>
      <c r="B271" s="1" t="s">
        <v>77</v>
      </c>
      <c r="C271" s="1" t="s">
        <v>5859</v>
      </c>
      <c r="D271" s="1" t="s">
        <v>5860</v>
      </c>
      <c r="E271" s="1" t="s">
        <v>5861</v>
      </c>
      <c r="F271" s="1" t="s">
        <v>5862</v>
      </c>
      <c r="G271" s="1" t="s">
        <v>5863</v>
      </c>
      <c r="H271" s="1" t="s">
        <v>5864</v>
      </c>
      <c r="I271" s="1" t="s">
        <v>5865</v>
      </c>
      <c r="J271" s="1">
        <v>7506084162</v>
      </c>
      <c r="K271" s="1" t="s">
        <v>85</v>
      </c>
      <c r="L271" s="1" t="s">
        <v>5866</v>
      </c>
      <c r="M271" s="1" t="s">
        <v>87</v>
      </c>
      <c r="N271" s="1" t="s">
        <v>198</v>
      </c>
      <c r="O271" s="1" t="s">
        <v>5867</v>
      </c>
      <c r="P271" s="1" t="s">
        <v>90</v>
      </c>
      <c r="Q271" s="1">
        <v>574756758952</v>
      </c>
      <c r="R271" s="1" t="s">
        <v>5868</v>
      </c>
      <c r="S271" s="1">
        <v>9833570682</v>
      </c>
      <c r="T271" s="1" t="s">
        <v>805</v>
      </c>
      <c r="U271" s="1" t="s">
        <v>5869</v>
      </c>
      <c r="V271" s="1">
        <v>9820535508</v>
      </c>
      <c r="W271" s="1" t="s">
        <v>5870</v>
      </c>
      <c r="X271" s="1" t="s">
        <v>5871</v>
      </c>
      <c r="Y271" s="1" t="s">
        <v>235</v>
      </c>
      <c r="Z271" s="1" t="s">
        <v>97</v>
      </c>
      <c r="AA271" s="1" t="s">
        <v>5871</v>
      </c>
      <c r="AB271" s="1" t="s">
        <v>235</v>
      </c>
      <c r="AC271" s="1" t="s">
        <v>97</v>
      </c>
      <c r="AD271" s="1" t="s">
        <v>98</v>
      </c>
      <c r="AE271" s="1" t="s">
        <v>98</v>
      </c>
      <c r="AF271" s="1" t="s">
        <v>5872</v>
      </c>
      <c r="AG271" s="1" t="s">
        <v>1623</v>
      </c>
      <c r="AH271" s="1" t="s">
        <v>1823</v>
      </c>
      <c r="AI271" s="1" t="s">
        <v>289</v>
      </c>
      <c r="AJ271" s="1">
        <v>82.2</v>
      </c>
      <c r="AK271" s="1">
        <v>8.22</v>
      </c>
      <c r="AL271" s="1"/>
      <c r="AM271" s="1"/>
      <c r="AN271" s="1"/>
      <c r="AO271" s="1"/>
      <c r="AP271" s="1"/>
      <c r="AQ271" s="1"/>
      <c r="AR271" s="1"/>
      <c r="AS271" s="1" t="s">
        <v>367</v>
      </c>
      <c r="AT271" s="1" t="s">
        <v>5873</v>
      </c>
      <c r="AU271" s="1" t="s">
        <v>952</v>
      </c>
      <c r="AV271" s="1" t="s">
        <v>214</v>
      </c>
      <c r="AW271" s="1">
        <v>93.8</v>
      </c>
      <c r="AX271" s="1">
        <v>9.38</v>
      </c>
      <c r="AY271" s="1" t="s">
        <v>5874</v>
      </c>
      <c r="AZ271" s="1" t="s">
        <v>5875</v>
      </c>
      <c r="BA271" s="1" t="s">
        <v>110</v>
      </c>
      <c r="BB271" s="1" t="s">
        <v>111</v>
      </c>
      <c r="BC271" s="1" t="s">
        <v>370</v>
      </c>
      <c r="BD271" s="1" t="s">
        <v>813</v>
      </c>
      <c r="BE271" s="1">
        <v>77.5</v>
      </c>
      <c r="BF271" s="1">
        <v>8.5</v>
      </c>
      <c r="BG271" s="1"/>
      <c r="BH271" s="1"/>
      <c r="BI271" s="1"/>
      <c r="BJ271" s="1"/>
      <c r="BK271" s="1"/>
      <c r="BL271" s="1"/>
      <c r="BM271" s="1"/>
      <c r="BN271" s="1"/>
      <c r="BO271" s="1" t="s">
        <v>5876</v>
      </c>
      <c r="BP271" s="1"/>
      <c r="BQ271" s="1"/>
      <c r="BR271" s="1" t="s">
        <v>5877</v>
      </c>
      <c r="BS271" s="1">
        <v>24</v>
      </c>
      <c r="BT271" s="1" t="s">
        <v>5878</v>
      </c>
      <c r="BU271" s="1" t="str">
        <f>HYPERLINK("https://nconnect.nicmar.ac.in/storage/profile/6a873fe417473.png","Download")</f>
        <v>0</v>
      </c>
      <c r="BV271" s="1" t="s">
        <v>118</v>
      </c>
      <c r="BW271" s="3"/>
      <c r="BX271" s="3"/>
    </row>
    <row r="272" spans="1:76">
      <c r="A272" s="1" t="s">
        <v>76</v>
      </c>
      <c r="B272" s="1" t="s">
        <v>77</v>
      </c>
      <c r="C272" s="1" t="s">
        <v>5879</v>
      </c>
      <c r="D272" s="1" t="s">
        <v>5880</v>
      </c>
      <c r="E272" s="1" t="s">
        <v>5881</v>
      </c>
      <c r="F272" s="1" t="s">
        <v>5506</v>
      </c>
      <c r="G272" s="1" t="s">
        <v>5882</v>
      </c>
      <c r="H272" s="1" t="s">
        <v>5883</v>
      </c>
      <c r="I272" s="1" t="s">
        <v>5884</v>
      </c>
      <c r="J272" s="1">
        <v>9922964863</v>
      </c>
      <c r="K272" s="1" t="s">
        <v>196</v>
      </c>
      <c r="L272" s="1" t="s">
        <v>5885</v>
      </c>
      <c r="M272" s="1" t="s">
        <v>87</v>
      </c>
      <c r="N272" s="1" t="s">
        <v>5769</v>
      </c>
      <c r="O272" s="1" t="s">
        <v>5886</v>
      </c>
      <c r="P272" s="1" t="s">
        <v>162</v>
      </c>
      <c r="Q272" s="1">
        <v>774174109452</v>
      </c>
      <c r="R272" s="1" t="s">
        <v>5887</v>
      </c>
      <c r="S272" s="1">
        <v>9422561367</v>
      </c>
      <c r="T272" s="1" t="s">
        <v>5888</v>
      </c>
      <c r="U272" s="1" t="s">
        <v>5889</v>
      </c>
      <c r="V272" s="1">
        <v>8999397197</v>
      </c>
      <c r="W272" s="1" t="s">
        <v>131</v>
      </c>
      <c r="X272" s="1" t="s">
        <v>5890</v>
      </c>
      <c r="Y272" s="1" t="s">
        <v>205</v>
      </c>
      <c r="Z272" s="1" t="s">
        <v>97</v>
      </c>
      <c r="AA272" s="1" t="s">
        <v>5890</v>
      </c>
      <c r="AB272" s="1" t="s">
        <v>205</v>
      </c>
      <c r="AC272" s="1" t="s">
        <v>97</v>
      </c>
      <c r="AD272" s="1" t="s">
        <v>98</v>
      </c>
      <c r="AE272" s="1" t="s">
        <v>98</v>
      </c>
      <c r="AF272" s="1" t="s">
        <v>5891</v>
      </c>
      <c r="AG272" s="1" t="s">
        <v>366</v>
      </c>
      <c r="AH272" s="1" t="s">
        <v>477</v>
      </c>
      <c r="AI272" s="1" t="s">
        <v>2223</v>
      </c>
      <c r="AJ272" s="1">
        <v>79.8</v>
      </c>
      <c r="AK272" s="1"/>
      <c r="AL272" s="1" t="s">
        <v>5892</v>
      </c>
      <c r="AM272" s="1" t="s">
        <v>366</v>
      </c>
      <c r="AN272" s="1" t="s">
        <v>105</v>
      </c>
      <c r="AO272" s="1" t="s">
        <v>421</v>
      </c>
      <c r="AP272" s="1" t="s">
        <v>3518</v>
      </c>
      <c r="AQ272" s="1">
        <v>73.54</v>
      </c>
      <c r="AR272" s="1"/>
      <c r="AS272" s="1"/>
      <c r="AT272" s="1"/>
      <c r="AU272" s="1"/>
      <c r="AV272" s="1"/>
      <c r="AW272" s="1"/>
      <c r="AX272" s="1"/>
      <c r="AY272" s="1" t="s">
        <v>371</v>
      </c>
      <c r="AZ272" s="1" t="s">
        <v>5893</v>
      </c>
      <c r="BA272" s="1" t="s">
        <v>266</v>
      </c>
      <c r="BB272" s="1" t="s">
        <v>453</v>
      </c>
      <c r="BC272" s="1" t="s">
        <v>141</v>
      </c>
      <c r="BD272" s="1" t="s">
        <v>484</v>
      </c>
      <c r="BE272" s="1">
        <v>66.64</v>
      </c>
      <c r="BF272" s="1">
        <v>7.41</v>
      </c>
      <c r="BG272" s="1"/>
      <c r="BH272" s="1"/>
      <c r="BI272" s="1"/>
      <c r="BJ272" s="1"/>
      <c r="BK272" s="1"/>
      <c r="BL272" s="1"/>
      <c r="BM272" s="1"/>
      <c r="BN272" s="1"/>
      <c r="BO272" s="1" t="s">
        <v>5894</v>
      </c>
      <c r="BP272" s="1" t="s">
        <v>5895</v>
      </c>
      <c r="BQ272" s="1" t="s">
        <v>4504</v>
      </c>
      <c r="BR272" s="1" t="s">
        <v>5896</v>
      </c>
      <c r="BS272" s="1">
        <v>26</v>
      </c>
      <c r="BT272" s="1"/>
      <c r="BU272" s="1" t="str">
        <f>HYPERLINK("https://nconnect.nicmar.ac.in/storage/profile/6acde78ae6474.png","Download")</f>
        <v>0</v>
      </c>
      <c r="BV272" s="1" t="s">
        <v>118</v>
      </c>
      <c r="BW272" s="3"/>
      <c r="BX272" s="3"/>
    </row>
    <row r="273" spans="1:76">
      <c r="A273" s="1" t="s">
        <v>76</v>
      </c>
      <c r="B273" s="1" t="s">
        <v>77</v>
      </c>
      <c r="C273" s="1" t="s">
        <v>5897</v>
      </c>
      <c r="D273" s="1" t="s">
        <v>5898</v>
      </c>
      <c r="E273" s="1"/>
      <c r="F273" s="1" t="s">
        <v>5899</v>
      </c>
      <c r="G273" s="1" t="s">
        <v>5900</v>
      </c>
      <c r="H273" s="1" t="s">
        <v>5901</v>
      </c>
      <c r="I273" s="1" t="s">
        <v>5902</v>
      </c>
      <c r="J273" s="1">
        <v>8708057203</v>
      </c>
      <c r="K273" s="1" t="s">
        <v>85</v>
      </c>
      <c r="L273" s="1" t="s">
        <v>5903</v>
      </c>
      <c r="M273" s="1" t="s">
        <v>87</v>
      </c>
      <c r="N273" s="1" t="s">
        <v>5904</v>
      </c>
      <c r="O273" s="1" t="s">
        <v>5905</v>
      </c>
      <c r="P273" s="1" t="s">
        <v>669</v>
      </c>
      <c r="Q273" s="1">
        <v>263043047743</v>
      </c>
      <c r="R273" s="1" t="s">
        <v>5906</v>
      </c>
      <c r="S273" s="1">
        <v>9467022163</v>
      </c>
      <c r="T273" s="1" t="s">
        <v>2768</v>
      </c>
      <c r="U273" s="1" t="s">
        <v>5907</v>
      </c>
      <c r="V273" s="1">
        <v>9992067963</v>
      </c>
      <c r="W273" s="1" t="s">
        <v>1617</v>
      </c>
      <c r="X273" s="1" t="s">
        <v>5908</v>
      </c>
      <c r="Y273" s="1" t="s">
        <v>5909</v>
      </c>
      <c r="Z273" s="1" t="s">
        <v>1643</v>
      </c>
      <c r="AA273" s="1" t="s">
        <v>5908</v>
      </c>
      <c r="AB273" s="1" t="s">
        <v>5909</v>
      </c>
      <c r="AC273" s="1" t="s">
        <v>1643</v>
      </c>
      <c r="AD273" s="1" t="s">
        <v>98</v>
      </c>
      <c r="AE273" s="1" t="s">
        <v>98</v>
      </c>
      <c r="AF273" s="1" t="s">
        <v>5910</v>
      </c>
      <c r="AG273" s="1" t="s">
        <v>1623</v>
      </c>
      <c r="AH273" s="1" t="s">
        <v>742</v>
      </c>
      <c r="AI273" s="1" t="s">
        <v>421</v>
      </c>
      <c r="AJ273" s="1">
        <v>95.0</v>
      </c>
      <c r="AK273" s="1">
        <v>10</v>
      </c>
      <c r="AL273" s="1" t="s">
        <v>5911</v>
      </c>
      <c r="AM273" s="1" t="s">
        <v>1623</v>
      </c>
      <c r="AN273" s="1" t="s">
        <v>105</v>
      </c>
      <c r="AO273" s="1" t="s">
        <v>171</v>
      </c>
      <c r="AP273" s="1" t="s">
        <v>102</v>
      </c>
      <c r="AQ273" s="1">
        <v>76.8</v>
      </c>
      <c r="AR273" s="1"/>
      <c r="AS273" s="1"/>
      <c r="AT273" s="1"/>
      <c r="AU273" s="1"/>
      <c r="AV273" s="1"/>
      <c r="AW273" s="1"/>
      <c r="AX273" s="1"/>
      <c r="AY273" s="1" t="s">
        <v>5912</v>
      </c>
      <c r="AZ273" s="1" t="s">
        <v>5913</v>
      </c>
      <c r="BA273" s="1" t="s">
        <v>178</v>
      </c>
      <c r="BB273" s="1" t="s">
        <v>111</v>
      </c>
      <c r="BC273" s="1" t="s">
        <v>425</v>
      </c>
      <c r="BD273" s="1" t="s">
        <v>908</v>
      </c>
      <c r="BE273" s="1">
        <v>71.4</v>
      </c>
      <c r="BF273" s="1">
        <v>7.14</v>
      </c>
      <c r="BG273" s="1"/>
      <c r="BH273" s="1"/>
      <c r="BI273" s="1"/>
      <c r="BJ273" s="1"/>
      <c r="BK273" s="1"/>
      <c r="BL273" s="1"/>
      <c r="BM273" s="1"/>
      <c r="BN273" s="1"/>
      <c r="BO273" s="1" t="s">
        <v>5914</v>
      </c>
      <c r="BP273" s="1"/>
      <c r="BQ273" s="1"/>
      <c r="BR273" s="1"/>
      <c r="BS273" s="1"/>
      <c r="BT273" s="1"/>
      <c r="BU273" s="1" t="str">
        <f>HYPERLINK("https://nconnect.nicmar.ac.in/storage/profile/6a86e5bc19618.png","Download")</f>
        <v>0</v>
      </c>
      <c r="BV273" s="1" t="s">
        <v>118</v>
      </c>
      <c r="BW273" s="3"/>
      <c r="BX273" s="3"/>
    </row>
    <row r="274" spans="1:76">
      <c r="A274" s="1" t="s">
        <v>76</v>
      </c>
      <c r="B274" s="1" t="s">
        <v>77</v>
      </c>
      <c r="C274" s="1" t="s">
        <v>5915</v>
      </c>
      <c r="D274" s="1" t="s">
        <v>5916</v>
      </c>
      <c r="E274" s="1" t="s">
        <v>1991</v>
      </c>
      <c r="F274" s="1" t="s">
        <v>5917</v>
      </c>
      <c r="G274" s="1" t="s">
        <v>5918</v>
      </c>
      <c r="H274" s="1" t="s">
        <v>5919</v>
      </c>
      <c r="I274" s="1" t="s">
        <v>5920</v>
      </c>
      <c r="J274" s="1">
        <v>9766595455</v>
      </c>
      <c r="K274" s="1" t="s">
        <v>196</v>
      </c>
      <c r="L274" s="1" t="s">
        <v>5921</v>
      </c>
      <c r="M274" s="1" t="s">
        <v>87</v>
      </c>
      <c r="N274" s="1" t="s">
        <v>5922</v>
      </c>
      <c r="O274" s="1" t="s">
        <v>5923</v>
      </c>
      <c r="P274" s="1" t="s">
        <v>90</v>
      </c>
      <c r="Q274" s="1">
        <v>569950020873</v>
      </c>
      <c r="R274" s="1" t="s">
        <v>5924</v>
      </c>
      <c r="S274" s="1">
        <v>9922487890</v>
      </c>
      <c r="T274" s="1" t="s">
        <v>5925</v>
      </c>
      <c r="U274" s="1" t="s">
        <v>5926</v>
      </c>
      <c r="V274" s="1">
        <v>9075788372</v>
      </c>
      <c r="W274" s="1" t="s">
        <v>131</v>
      </c>
      <c r="X274" s="1" t="s">
        <v>5927</v>
      </c>
      <c r="Y274" s="1" t="s">
        <v>5418</v>
      </c>
      <c r="Z274" s="1" t="s">
        <v>97</v>
      </c>
      <c r="AA274" s="1" t="s">
        <v>5927</v>
      </c>
      <c r="AB274" s="1" t="s">
        <v>5418</v>
      </c>
      <c r="AC274" s="1" t="s">
        <v>97</v>
      </c>
      <c r="AD274" s="1" t="s">
        <v>98</v>
      </c>
      <c r="AE274" s="1" t="s">
        <v>98</v>
      </c>
      <c r="AF274" s="1" t="s">
        <v>5928</v>
      </c>
      <c r="AG274" s="1" t="s">
        <v>5929</v>
      </c>
      <c r="AH274" s="1" t="s">
        <v>208</v>
      </c>
      <c r="AI274" s="1" t="s">
        <v>421</v>
      </c>
      <c r="AJ274" s="1">
        <v>88.6</v>
      </c>
      <c r="AK274" s="1"/>
      <c r="AL274" s="1" t="s">
        <v>5930</v>
      </c>
      <c r="AM274" s="1" t="s">
        <v>5929</v>
      </c>
      <c r="AN274" s="1" t="s">
        <v>105</v>
      </c>
      <c r="AO274" s="1" t="s">
        <v>3518</v>
      </c>
      <c r="AP274" s="1" t="s">
        <v>1201</v>
      </c>
      <c r="AQ274" s="1">
        <v>58.77</v>
      </c>
      <c r="AR274" s="1"/>
      <c r="AS274" s="1"/>
      <c r="AT274" s="1"/>
      <c r="AU274" s="1"/>
      <c r="AV274" s="1"/>
      <c r="AW274" s="1"/>
      <c r="AX274" s="1"/>
      <c r="AY274" s="1" t="s">
        <v>5931</v>
      </c>
      <c r="AZ274" s="1" t="s">
        <v>5929</v>
      </c>
      <c r="BA274" s="1" t="s">
        <v>178</v>
      </c>
      <c r="BB274" s="1" t="s">
        <v>111</v>
      </c>
      <c r="BC274" s="1" t="s">
        <v>106</v>
      </c>
      <c r="BD274" s="1" t="s">
        <v>370</v>
      </c>
      <c r="BE274" s="1">
        <v>75.0</v>
      </c>
      <c r="BF274" s="1">
        <v>6.45</v>
      </c>
      <c r="BG274" s="1"/>
      <c r="BH274" s="1"/>
      <c r="BI274" s="1"/>
      <c r="BJ274" s="1"/>
      <c r="BK274" s="1"/>
      <c r="BL274" s="1"/>
      <c r="BM274" s="1"/>
      <c r="BN274" s="1"/>
      <c r="BO274" s="1" t="s">
        <v>5932</v>
      </c>
      <c r="BP274" s="1"/>
      <c r="BQ274" s="1"/>
      <c r="BR274" s="1"/>
      <c r="BS274" s="1"/>
      <c r="BT274" s="1"/>
      <c r="BU274" s="1" t="str">
        <f>HYPERLINK("https://nconnect.nicmar.ac.in/storage/profile/6a874256d25d1.png","Download")</f>
        <v>0</v>
      </c>
      <c r="BV274" s="1" t="s">
        <v>118</v>
      </c>
      <c r="BW274" s="3"/>
      <c r="BX274" s="3"/>
    </row>
    <row r="275" spans="1:76">
      <c r="A275" s="1" t="s">
        <v>76</v>
      </c>
      <c r="B275" s="1" t="s">
        <v>77</v>
      </c>
      <c r="C275" s="1" t="s">
        <v>5933</v>
      </c>
      <c r="D275" s="1" t="s">
        <v>5934</v>
      </c>
      <c r="E275" s="1"/>
      <c r="F275" s="1" t="s">
        <v>5935</v>
      </c>
      <c r="G275" s="1" t="s">
        <v>5936</v>
      </c>
      <c r="H275" s="1" t="s">
        <v>5937</v>
      </c>
      <c r="I275" s="1" t="s">
        <v>5938</v>
      </c>
      <c r="J275" s="1">
        <v>9014266235</v>
      </c>
      <c r="K275" s="1" t="s">
        <v>85</v>
      </c>
      <c r="L275" s="1" t="s">
        <v>5939</v>
      </c>
      <c r="M275" s="1" t="s">
        <v>87</v>
      </c>
      <c r="N275" s="1" t="s">
        <v>5940</v>
      </c>
      <c r="O275" s="1" t="s">
        <v>5941</v>
      </c>
      <c r="P275" s="1" t="s">
        <v>669</v>
      </c>
      <c r="Q275" s="1" t="s">
        <v>5942</v>
      </c>
      <c r="R275" s="1" t="s">
        <v>5943</v>
      </c>
      <c r="S275" s="1">
        <v>9247800415</v>
      </c>
      <c r="T275" s="1" t="s">
        <v>163</v>
      </c>
      <c r="U275" s="1" t="s">
        <v>5944</v>
      </c>
      <c r="V275" s="1">
        <v>9618608787</v>
      </c>
      <c r="W275" s="1" t="s">
        <v>163</v>
      </c>
      <c r="X275" s="1" t="s">
        <v>5945</v>
      </c>
      <c r="Y275" s="1" t="s">
        <v>3303</v>
      </c>
      <c r="Z275" s="1" t="s">
        <v>1574</v>
      </c>
      <c r="AA275" s="1" t="s">
        <v>5945</v>
      </c>
      <c r="AB275" s="1" t="s">
        <v>3303</v>
      </c>
      <c r="AC275" s="1" t="s">
        <v>1574</v>
      </c>
      <c r="AD275" s="1" t="s">
        <v>98</v>
      </c>
      <c r="AE275" s="1" t="s">
        <v>98</v>
      </c>
      <c r="AF275" s="1" t="s">
        <v>447</v>
      </c>
      <c r="AG275" s="1" t="s">
        <v>5946</v>
      </c>
      <c r="AH275" s="1" t="s">
        <v>101</v>
      </c>
      <c r="AI275" s="1" t="s">
        <v>102</v>
      </c>
      <c r="AJ275" s="1">
        <v>98</v>
      </c>
      <c r="AK275" s="1">
        <v>9.8</v>
      </c>
      <c r="AL275" s="1" t="s">
        <v>5947</v>
      </c>
      <c r="AM275" s="1" t="s">
        <v>1981</v>
      </c>
      <c r="AN275" s="1" t="s">
        <v>105</v>
      </c>
      <c r="AO275" s="1" t="s">
        <v>106</v>
      </c>
      <c r="AP275" s="1" t="s">
        <v>341</v>
      </c>
      <c r="AQ275" s="1">
        <v>91</v>
      </c>
      <c r="AR275" s="1">
        <v>9.1</v>
      </c>
      <c r="AS275" s="1"/>
      <c r="AT275" s="1"/>
      <c r="AU275" s="1"/>
      <c r="AV275" s="1"/>
      <c r="AW275" s="1"/>
      <c r="AX275" s="1"/>
      <c r="AY275" s="1" t="s">
        <v>5948</v>
      </c>
      <c r="AZ275" s="1" t="s">
        <v>5949</v>
      </c>
      <c r="BA275" s="1" t="s">
        <v>266</v>
      </c>
      <c r="BB275" s="1" t="s">
        <v>267</v>
      </c>
      <c r="BC275" s="1" t="s">
        <v>179</v>
      </c>
      <c r="BD275" s="1" t="s">
        <v>374</v>
      </c>
      <c r="BE275" s="1">
        <v>70</v>
      </c>
      <c r="BF275" s="1">
        <v>7.04</v>
      </c>
      <c r="BG275" s="1"/>
      <c r="BH275" s="1"/>
      <c r="BI275" s="1"/>
      <c r="BJ275" s="1"/>
      <c r="BK275" s="1"/>
      <c r="BL275" s="1"/>
      <c r="BM275" s="1"/>
      <c r="BN275" s="1"/>
      <c r="BO275" s="1" t="s">
        <v>5950</v>
      </c>
      <c r="BP275" s="1"/>
      <c r="BQ275" s="1"/>
      <c r="BR275" s="1"/>
      <c r="BS275" s="1"/>
      <c r="BT275" s="1"/>
      <c r="BU275" s="1" t="str">
        <f>HYPERLINK("https://nconnect.nicmar.ac.in/storage/profile/6a86d32821b81.png","Download")</f>
        <v>0</v>
      </c>
      <c r="BV275" s="1" t="s">
        <v>118</v>
      </c>
      <c r="BW275" s="3"/>
      <c r="BX275" s="3"/>
    </row>
    <row r="276" spans="1:76">
      <c r="A276" s="1" t="s">
        <v>76</v>
      </c>
      <c r="B276" s="1" t="s">
        <v>77</v>
      </c>
      <c r="C276" s="1" t="s">
        <v>5951</v>
      </c>
      <c r="D276" s="1" t="s">
        <v>5952</v>
      </c>
      <c r="E276" s="1" t="s">
        <v>5953</v>
      </c>
      <c r="F276" s="1" t="s">
        <v>5954</v>
      </c>
      <c r="G276" s="1" t="s">
        <v>5955</v>
      </c>
      <c r="H276" s="1" t="s">
        <v>5956</v>
      </c>
      <c r="I276" s="1" t="s">
        <v>5957</v>
      </c>
      <c r="J276" s="1">
        <v>9309168077</v>
      </c>
      <c r="K276" s="1" t="s">
        <v>85</v>
      </c>
      <c r="L276" s="1" t="s">
        <v>2298</v>
      </c>
      <c r="M276" s="1" t="s">
        <v>87</v>
      </c>
      <c r="N276" s="1" t="s">
        <v>5958</v>
      </c>
      <c r="O276" s="1" t="s">
        <v>5959</v>
      </c>
      <c r="P276" s="1" t="s">
        <v>90</v>
      </c>
      <c r="Q276" s="1">
        <v>770339577719</v>
      </c>
      <c r="R276" s="1" t="s">
        <v>5960</v>
      </c>
      <c r="S276" s="1">
        <v>9370540984</v>
      </c>
      <c r="T276" s="1" t="s">
        <v>333</v>
      </c>
      <c r="U276" s="1" t="s">
        <v>3699</v>
      </c>
      <c r="V276" s="1">
        <v>8265007151</v>
      </c>
      <c r="W276" s="1" t="s">
        <v>283</v>
      </c>
      <c r="X276" s="1" t="s">
        <v>5961</v>
      </c>
      <c r="Y276" s="1" t="s">
        <v>205</v>
      </c>
      <c r="Z276" s="1" t="s">
        <v>97</v>
      </c>
      <c r="AA276" s="1" t="s">
        <v>5961</v>
      </c>
      <c r="AB276" s="1" t="s">
        <v>205</v>
      </c>
      <c r="AC276" s="1" t="s">
        <v>97</v>
      </c>
      <c r="AD276" s="1" t="s">
        <v>98</v>
      </c>
      <c r="AE276" s="1" t="s">
        <v>98</v>
      </c>
      <c r="AF276" s="1" t="s">
        <v>5962</v>
      </c>
      <c r="AG276" s="1" t="s">
        <v>5963</v>
      </c>
      <c r="AH276" s="1" t="s">
        <v>4415</v>
      </c>
      <c r="AI276" s="1" t="s">
        <v>530</v>
      </c>
      <c r="AJ276" s="1">
        <v>87.0</v>
      </c>
      <c r="AK276" s="1"/>
      <c r="AL276" s="1" t="s">
        <v>5964</v>
      </c>
      <c r="AM276" s="1" t="s">
        <v>5963</v>
      </c>
      <c r="AN276" s="1" t="s">
        <v>105</v>
      </c>
      <c r="AO276" s="1" t="s">
        <v>106</v>
      </c>
      <c r="AP276" s="1" t="s">
        <v>240</v>
      </c>
      <c r="AQ276" s="1">
        <v>89.5</v>
      </c>
      <c r="AR276" s="1"/>
      <c r="AS276" s="1"/>
      <c r="AT276" s="1"/>
      <c r="AU276" s="1"/>
      <c r="AV276" s="1"/>
      <c r="AW276" s="1"/>
      <c r="AX276" s="1"/>
      <c r="AY276" s="1" t="s">
        <v>3744</v>
      </c>
      <c r="AZ276" s="1" t="s">
        <v>5965</v>
      </c>
      <c r="BA276" s="1" t="s">
        <v>110</v>
      </c>
      <c r="BB276" s="1" t="s">
        <v>111</v>
      </c>
      <c r="BC276" s="1" t="s">
        <v>240</v>
      </c>
      <c r="BD276" s="1" t="s">
        <v>319</v>
      </c>
      <c r="BE276" s="1">
        <v>64.0</v>
      </c>
      <c r="BF276" s="1">
        <v>6.73</v>
      </c>
      <c r="BG276" s="1"/>
      <c r="BH276" s="1"/>
      <c r="BI276" s="1"/>
      <c r="BJ276" s="1"/>
      <c r="BK276" s="1"/>
      <c r="BL276" s="1"/>
      <c r="BM276" s="1"/>
      <c r="BN276" s="1"/>
      <c r="BO276" s="1" t="s">
        <v>5966</v>
      </c>
      <c r="BP276" s="1"/>
      <c r="BQ276" s="1"/>
      <c r="BR276" s="1"/>
      <c r="BS276" s="1"/>
      <c r="BT276" s="1"/>
      <c r="BU276" s="1" t="str">
        <f>HYPERLINK("https://nconnect.nicmar.ac.in/storage/profile/6a85fecc70882.png","Download")</f>
        <v>0</v>
      </c>
      <c r="BV276" s="1" t="s">
        <v>118</v>
      </c>
      <c r="BW276" s="3"/>
      <c r="BX276" s="3"/>
    </row>
    <row r="277" spans="1:76">
      <c r="A277" s="1" t="s">
        <v>76</v>
      </c>
      <c r="B277" s="1" t="s">
        <v>77</v>
      </c>
      <c r="C277" s="1" t="s">
        <v>5967</v>
      </c>
      <c r="D277" s="1" t="s">
        <v>5968</v>
      </c>
      <c r="E277" s="1" t="s">
        <v>4998</v>
      </c>
      <c r="F277" s="1" t="s">
        <v>752</v>
      </c>
      <c r="G277" s="1" t="s">
        <v>5969</v>
      </c>
      <c r="H277" s="1" t="s">
        <v>5970</v>
      </c>
      <c r="I277" s="1" t="s">
        <v>5971</v>
      </c>
      <c r="J277" s="1">
        <v>8767420168</v>
      </c>
      <c r="K277" s="1" t="s">
        <v>85</v>
      </c>
      <c r="L277" s="1" t="s">
        <v>277</v>
      </c>
      <c r="M277" s="1" t="s">
        <v>87</v>
      </c>
      <c r="N277" s="1" t="s">
        <v>1262</v>
      </c>
      <c r="O277" s="1" t="s">
        <v>5972</v>
      </c>
      <c r="P277" s="1" t="s">
        <v>669</v>
      </c>
      <c r="Q277" s="1">
        <v>957370751239</v>
      </c>
      <c r="R277" s="1" t="s">
        <v>5973</v>
      </c>
      <c r="S277" s="1">
        <v>9922498684</v>
      </c>
      <c r="T277" s="1" t="s">
        <v>5974</v>
      </c>
      <c r="U277" s="1" t="s">
        <v>5975</v>
      </c>
      <c r="V277" s="1">
        <v>9764084407</v>
      </c>
      <c r="W277" s="1" t="s">
        <v>283</v>
      </c>
      <c r="X277" s="1" t="s">
        <v>5976</v>
      </c>
      <c r="Y277" s="1" t="s">
        <v>1381</v>
      </c>
      <c r="Z277" s="1" t="s">
        <v>97</v>
      </c>
      <c r="AA277" s="1" t="s">
        <v>5976</v>
      </c>
      <c r="AB277" s="1" t="s">
        <v>1381</v>
      </c>
      <c r="AC277" s="1" t="s">
        <v>97</v>
      </c>
      <c r="AD277" s="1" t="s">
        <v>98</v>
      </c>
      <c r="AE277" s="1" t="s">
        <v>98</v>
      </c>
      <c r="AF277" s="1" t="s">
        <v>5977</v>
      </c>
      <c r="AG277" s="1" t="s">
        <v>5978</v>
      </c>
      <c r="AH277" s="1" t="s">
        <v>209</v>
      </c>
      <c r="AI277" s="1" t="s">
        <v>530</v>
      </c>
      <c r="AJ277" s="1">
        <v>79.2</v>
      </c>
      <c r="AK277" s="1"/>
      <c r="AL277" s="1" t="s">
        <v>5979</v>
      </c>
      <c r="AM277" s="1" t="s">
        <v>5978</v>
      </c>
      <c r="AN277" s="1" t="s">
        <v>105</v>
      </c>
      <c r="AO277" s="1" t="s">
        <v>859</v>
      </c>
      <c r="AP277" s="1" t="s">
        <v>311</v>
      </c>
      <c r="AQ277" s="1">
        <v>66.31</v>
      </c>
      <c r="AR277" s="1"/>
      <c r="AS277" s="1"/>
      <c r="AT277" s="1"/>
      <c r="AU277" s="1"/>
      <c r="AV277" s="1"/>
      <c r="AW277" s="1"/>
      <c r="AX277" s="1"/>
      <c r="AY277" s="1" t="s">
        <v>5980</v>
      </c>
      <c r="AZ277" s="1" t="s">
        <v>5981</v>
      </c>
      <c r="BA277" s="1" t="s">
        <v>110</v>
      </c>
      <c r="BB277" s="1" t="s">
        <v>111</v>
      </c>
      <c r="BC277" s="1" t="s">
        <v>292</v>
      </c>
      <c r="BD277" s="1" t="s">
        <v>146</v>
      </c>
      <c r="BE277" s="1">
        <v>65.36</v>
      </c>
      <c r="BF277" s="1">
        <v>6.88</v>
      </c>
      <c r="BG277" s="1"/>
      <c r="BH277" s="1"/>
      <c r="BI277" s="1"/>
      <c r="BJ277" s="1"/>
      <c r="BK277" s="1"/>
      <c r="BL277" s="1"/>
      <c r="BM277" s="1"/>
      <c r="BN277" s="1"/>
      <c r="BO277" s="1" t="s">
        <v>5982</v>
      </c>
      <c r="BP277" s="1" t="s">
        <v>5983</v>
      </c>
      <c r="BQ277" s="1" t="s">
        <v>5984</v>
      </c>
      <c r="BR277" s="1" t="s">
        <v>5985</v>
      </c>
      <c r="BS277" s="1">
        <v>13</v>
      </c>
      <c r="BT277" s="1"/>
      <c r="BU277" s="1" t="str">
        <f>HYPERLINK("https://nconnect.nicmar.ac.in/storage/profile/6a86d6c690a68.png","Download")</f>
        <v>0</v>
      </c>
      <c r="BV277" s="1" t="s">
        <v>118</v>
      </c>
      <c r="BW277" s="3"/>
      <c r="BX277" s="3"/>
    </row>
    <row r="278" spans="1:76">
      <c r="A278" s="1" t="s">
        <v>76</v>
      </c>
      <c r="B278" s="1" t="s">
        <v>77</v>
      </c>
      <c r="C278" s="1" t="s">
        <v>5986</v>
      </c>
      <c r="D278" s="1" t="s">
        <v>5987</v>
      </c>
      <c r="E278" s="1"/>
      <c r="F278" s="1" t="s">
        <v>5988</v>
      </c>
      <c r="G278" s="1" t="s">
        <v>5989</v>
      </c>
      <c r="H278" s="1" t="s">
        <v>5990</v>
      </c>
      <c r="I278" s="1" t="s">
        <v>5991</v>
      </c>
      <c r="J278" s="1">
        <v>6302200381</v>
      </c>
      <c r="K278" s="1" t="s">
        <v>85</v>
      </c>
      <c r="L278" s="1" t="s">
        <v>5992</v>
      </c>
      <c r="M278" s="1" t="s">
        <v>87</v>
      </c>
      <c r="N278" s="1" t="s">
        <v>5993</v>
      </c>
      <c r="O278" s="1" t="s">
        <v>5994</v>
      </c>
      <c r="P278" s="1" t="s">
        <v>162</v>
      </c>
      <c r="Q278" s="1">
        <v>552522489642</v>
      </c>
      <c r="R278" s="1" t="s">
        <v>5995</v>
      </c>
      <c r="S278" s="1">
        <v>9000823909</v>
      </c>
      <c r="T278" s="1" t="s">
        <v>944</v>
      </c>
      <c r="U278" s="1" t="s">
        <v>5996</v>
      </c>
      <c r="V278" s="1">
        <v>9000823909</v>
      </c>
      <c r="W278" s="1" t="s">
        <v>944</v>
      </c>
      <c r="X278" s="1" t="s">
        <v>5997</v>
      </c>
      <c r="Y278" s="1" t="s">
        <v>5998</v>
      </c>
      <c r="Z278" s="1" t="s">
        <v>134</v>
      </c>
      <c r="AA278" s="1" t="s">
        <v>5997</v>
      </c>
      <c r="AB278" s="1" t="s">
        <v>5998</v>
      </c>
      <c r="AC278" s="1" t="s">
        <v>134</v>
      </c>
      <c r="AD278" s="1" t="s">
        <v>98</v>
      </c>
      <c r="AE278" s="1" t="s">
        <v>98</v>
      </c>
      <c r="AF278" s="1" t="s">
        <v>5999</v>
      </c>
      <c r="AG278" s="1" t="s">
        <v>2473</v>
      </c>
      <c r="AH278" s="1" t="s">
        <v>421</v>
      </c>
      <c r="AI278" s="1" t="s">
        <v>138</v>
      </c>
      <c r="AJ278" s="1">
        <v>98.0</v>
      </c>
      <c r="AK278" s="1">
        <v>9.8</v>
      </c>
      <c r="AL278" s="1"/>
      <c r="AM278" s="1"/>
      <c r="AN278" s="1"/>
      <c r="AO278" s="1"/>
      <c r="AP278" s="1"/>
      <c r="AQ278" s="1"/>
      <c r="AR278" s="1"/>
      <c r="AS278" s="1" t="s">
        <v>3626</v>
      </c>
      <c r="AT278" s="1" t="s">
        <v>6000</v>
      </c>
      <c r="AU278" s="1" t="s">
        <v>141</v>
      </c>
      <c r="AV278" s="1" t="s">
        <v>179</v>
      </c>
      <c r="AW278" s="1">
        <v>88.18</v>
      </c>
      <c r="AX278" s="1"/>
      <c r="AY278" s="1" t="s">
        <v>6001</v>
      </c>
      <c r="AZ278" s="1" t="s">
        <v>6002</v>
      </c>
      <c r="BA278" s="1" t="s">
        <v>110</v>
      </c>
      <c r="BB278" s="1" t="s">
        <v>111</v>
      </c>
      <c r="BC278" s="1" t="s">
        <v>179</v>
      </c>
      <c r="BD278" s="1" t="s">
        <v>146</v>
      </c>
      <c r="BE278" s="1">
        <v>79.0</v>
      </c>
      <c r="BF278" s="1">
        <v>8.65</v>
      </c>
      <c r="BG278" s="1"/>
      <c r="BH278" s="1"/>
      <c r="BI278" s="1"/>
      <c r="BJ278" s="1"/>
      <c r="BK278" s="1"/>
      <c r="BL278" s="1"/>
      <c r="BM278" s="1"/>
      <c r="BN278" s="1"/>
      <c r="BO278" s="1" t="s">
        <v>6003</v>
      </c>
      <c r="BP278" s="1" t="s">
        <v>6004</v>
      </c>
      <c r="BQ278" s="1" t="s">
        <v>3268</v>
      </c>
      <c r="BR278" s="1" t="s">
        <v>6005</v>
      </c>
      <c r="BS278" s="1">
        <v>23</v>
      </c>
      <c r="BT278" s="1"/>
      <c r="BU278" s="1" t="str">
        <f>HYPERLINK("https://nconnect.nicmar.ac.in/storage/profile/6a86d980847fe.png","Download")</f>
        <v>0</v>
      </c>
      <c r="BV278" s="1" t="s">
        <v>118</v>
      </c>
      <c r="BW278" s="3"/>
      <c r="BX278" s="3"/>
    </row>
    <row r="279" spans="1:76">
      <c r="A279" s="1" t="s">
        <v>76</v>
      </c>
      <c r="B279" s="1" t="s">
        <v>77</v>
      </c>
      <c r="C279" s="1" t="s">
        <v>6006</v>
      </c>
      <c r="D279" s="1" t="s">
        <v>6007</v>
      </c>
      <c r="E279" s="1" t="s">
        <v>6008</v>
      </c>
      <c r="F279" s="1" t="s">
        <v>6009</v>
      </c>
      <c r="G279" s="1" t="s">
        <v>6010</v>
      </c>
      <c r="H279" s="1" t="s">
        <v>6011</v>
      </c>
      <c r="I279" s="1" t="s">
        <v>6012</v>
      </c>
      <c r="J279" s="1">
        <v>9075045989</v>
      </c>
      <c r="K279" s="1" t="s">
        <v>85</v>
      </c>
      <c r="L279" s="1" t="s">
        <v>6013</v>
      </c>
      <c r="M279" s="1" t="s">
        <v>87</v>
      </c>
      <c r="N279" s="1" t="s">
        <v>412</v>
      </c>
      <c r="O279" s="1" t="s">
        <v>6014</v>
      </c>
      <c r="P279" s="1" t="s">
        <v>162</v>
      </c>
      <c r="Q279" s="1">
        <v>956649110726</v>
      </c>
      <c r="R279" s="1" t="s">
        <v>6015</v>
      </c>
      <c r="S279" s="1">
        <v>9822802180</v>
      </c>
      <c r="T279" s="1" t="s">
        <v>1168</v>
      </c>
      <c r="U279" s="1" t="s">
        <v>6016</v>
      </c>
      <c r="V279" s="1">
        <v>9766772190</v>
      </c>
      <c r="W279" s="1" t="s">
        <v>283</v>
      </c>
      <c r="X279" s="1" t="s">
        <v>6017</v>
      </c>
      <c r="Y279" s="1" t="s">
        <v>2814</v>
      </c>
      <c r="Z279" s="1" t="s">
        <v>97</v>
      </c>
      <c r="AA279" s="1" t="s">
        <v>6017</v>
      </c>
      <c r="AB279" s="1" t="s">
        <v>2814</v>
      </c>
      <c r="AC279" s="1" t="s">
        <v>97</v>
      </c>
      <c r="AD279" s="1" t="s">
        <v>98</v>
      </c>
      <c r="AE279" s="1" t="s">
        <v>98</v>
      </c>
      <c r="AF279" s="1" t="s">
        <v>6018</v>
      </c>
      <c r="AG279" s="1" t="s">
        <v>1426</v>
      </c>
      <c r="AH279" s="1" t="s">
        <v>421</v>
      </c>
      <c r="AI279" s="1" t="s">
        <v>141</v>
      </c>
      <c r="AJ279" s="1">
        <v>87.4</v>
      </c>
      <c r="AK279" s="1"/>
      <c r="AL279" s="1" t="s">
        <v>6019</v>
      </c>
      <c r="AM279" s="1" t="s">
        <v>1426</v>
      </c>
      <c r="AN279" s="1" t="s">
        <v>105</v>
      </c>
      <c r="AO279" s="1" t="s">
        <v>106</v>
      </c>
      <c r="AP279" s="1" t="s">
        <v>289</v>
      </c>
      <c r="AQ279" s="1">
        <v>68.31</v>
      </c>
      <c r="AR279" s="1"/>
      <c r="AS279" s="1"/>
      <c r="AT279" s="1"/>
      <c r="AU279" s="1"/>
      <c r="AV279" s="1"/>
      <c r="AW279" s="1"/>
      <c r="AX279" s="1"/>
      <c r="AY279" s="1" t="s">
        <v>371</v>
      </c>
      <c r="AZ279" s="1" t="s">
        <v>6020</v>
      </c>
      <c r="BA279" s="1" t="s">
        <v>178</v>
      </c>
      <c r="BB279" s="1" t="s">
        <v>111</v>
      </c>
      <c r="BC279" s="1" t="s">
        <v>952</v>
      </c>
      <c r="BD279" s="1" t="s">
        <v>1047</v>
      </c>
      <c r="BE279" s="1">
        <v>74.12</v>
      </c>
      <c r="BF279" s="1">
        <v>8.26</v>
      </c>
      <c r="BG279" s="1"/>
      <c r="BH279" s="1"/>
      <c r="BI279" s="1"/>
      <c r="BJ279" s="1"/>
      <c r="BK279" s="1"/>
      <c r="BL279" s="1"/>
      <c r="BM279" s="1"/>
      <c r="BN279" s="1"/>
      <c r="BO279" s="1" t="s">
        <v>6021</v>
      </c>
      <c r="BP279" s="1" t="s">
        <v>6022</v>
      </c>
      <c r="BQ279" s="1" t="s">
        <v>862</v>
      </c>
      <c r="BR279" s="1" t="s">
        <v>6023</v>
      </c>
      <c r="BS279" s="1">
        <v>26</v>
      </c>
      <c r="BT279" s="1" t="s">
        <v>6024</v>
      </c>
      <c r="BU279" s="1" t="str">
        <f>HYPERLINK("https://nconnect.nicmar.ac.in/storage/profile/6a9a50e4d7d91.png","Download")</f>
        <v>0</v>
      </c>
      <c r="BV279" s="1" t="s">
        <v>118</v>
      </c>
      <c r="BW279" s="3"/>
      <c r="BX279" s="3"/>
    </row>
    <row r="280" spans="1:76">
      <c r="A280" s="1" t="s">
        <v>76</v>
      </c>
      <c r="B280" s="1" t="s">
        <v>77</v>
      </c>
      <c r="C280" s="1" t="s">
        <v>6025</v>
      </c>
      <c r="D280" s="1" t="s">
        <v>1854</v>
      </c>
      <c r="E280" s="1"/>
      <c r="F280" s="1" t="s">
        <v>6026</v>
      </c>
      <c r="G280" s="1" t="s">
        <v>6027</v>
      </c>
      <c r="H280" s="1" t="s">
        <v>6028</v>
      </c>
      <c r="I280" s="1" t="s">
        <v>6029</v>
      </c>
      <c r="J280" s="1">
        <v>7668882776</v>
      </c>
      <c r="K280" s="1" t="s">
        <v>85</v>
      </c>
      <c r="L280" s="1" t="s">
        <v>6030</v>
      </c>
      <c r="M280" s="1" t="s">
        <v>87</v>
      </c>
      <c r="N280" s="1" t="s">
        <v>1308</v>
      </c>
      <c r="O280" s="1" t="s">
        <v>6031</v>
      </c>
      <c r="P280" s="1" t="s">
        <v>360</v>
      </c>
      <c r="Q280" s="1">
        <v>824347556993</v>
      </c>
      <c r="R280" s="1" t="s">
        <v>6032</v>
      </c>
      <c r="S280" s="1">
        <v>9838330911</v>
      </c>
      <c r="T280" s="1" t="s">
        <v>92</v>
      </c>
      <c r="U280" s="1" t="s">
        <v>6033</v>
      </c>
      <c r="V280" s="1">
        <v>9005454538</v>
      </c>
      <c r="W280" s="1" t="s">
        <v>283</v>
      </c>
      <c r="X280" s="1" t="s">
        <v>6034</v>
      </c>
      <c r="Y280" s="1" t="s">
        <v>6035</v>
      </c>
      <c r="Z280" s="1" t="s">
        <v>697</v>
      </c>
      <c r="AA280" s="1" t="s">
        <v>6034</v>
      </c>
      <c r="AB280" s="1" t="s">
        <v>6035</v>
      </c>
      <c r="AC280" s="1" t="s">
        <v>697</v>
      </c>
      <c r="AD280" s="1" t="s">
        <v>98</v>
      </c>
      <c r="AE280" s="1" t="s">
        <v>98</v>
      </c>
      <c r="AF280" s="1" t="s">
        <v>6036</v>
      </c>
      <c r="AG280" s="1" t="s">
        <v>6037</v>
      </c>
      <c r="AH280" s="1" t="s">
        <v>4415</v>
      </c>
      <c r="AI280" s="1" t="s">
        <v>1936</v>
      </c>
      <c r="AJ280" s="1">
        <v>84.83</v>
      </c>
      <c r="AK280" s="1"/>
      <c r="AL280" s="1" t="s">
        <v>6036</v>
      </c>
      <c r="AM280" s="1" t="s">
        <v>6037</v>
      </c>
      <c r="AN280" s="1" t="s">
        <v>105</v>
      </c>
      <c r="AO280" s="1" t="s">
        <v>1551</v>
      </c>
      <c r="AP280" s="1" t="s">
        <v>854</v>
      </c>
      <c r="AQ280" s="1">
        <v>76.2</v>
      </c>
      <c r="AR280" s="1"/>
      <c r="AS280" s="1"/>
      <c r="AT280" s="1"/>
      <c r="AU280" s="1"/>
      <c r="AV280" s="1"/>
      <c r="AW280" s="1"/>
      <c r="AX280" s="1"/>
      <c r="AY280" s="1" t="s">
        <v>6038</v>
      </c>
      <c r="AZ280" s="1" t="s">
        <v>6039</v>
      </c>
      <c r="BA280" s="1" t="s">
        <v>110</v>
      </c>
      <c r="BB280" s="1" t="s">
        <v>111</v>
      </c>
      <c r="BC280" s="1" t="s">
        <v>209</v>
      </c>
      <c r="BD280" s="1" t="s">
        <v>292</v>
      </c>
      <c r="BE280" s="1">
        <v>76.3</v>
      </c>
      <c r="BF280" s="1">
        <v>7.63</v>
      </c>
      <c r="BG280" s="1"/>
      <c r="BH280" s="1"/>
      <c r="BI280" s="1"/>
      <c r="BJ280" s="1"/>
      <c r="BK280" s="1"/>
      <c r="BL280" s="1"/>
      <c r="BM280" s="1"/>
      <c r="BN280" s="1"/>
      <c r="BO280" s="1" t="s">
        <v>6040</v>
      </c>
      <c r="BP280" s="1" t="s">
        <v>6041</v>
      </c>
      <c r="BQ280" s="1" t="s">
        <v>6042</v>
      </c>
      <c r="BR280" s="1" t="s">
        <v>6043</v>
      </c>
      <c r="BS280" s="1">
        <v>2</v>
      </c>
      <c r="BT280" s="1" t="s">
        <v>6044</v>
      </c>
      <c r="BU280" s="1" t="str">
        <f>HYPERLINK("https://nconnect.nicmar.ac.in/storage/profile/6a88b187e004a.png","Download")</f>
        <v>0</v>
      </c>
      <c r="BV280" s="1" t="s">
        <v>118</v>
      </c>
      <c r="BW280" s="3"/>
      <c r="BX280" s="3"/>
    </row>
    <row r="281" spans="1:76">
      <c r="A281" s="1" t="s">
        <v>76</v>
      </c>
      <c r="B281" s="1" t="s">
        <v>77</v>
      </c>
      <c r="C281" s="1" t="s">
        <v>6045</v>
      </c>
      <c r="D281" s="1" t="s">
        <v>1880</v>
      </c>
      <c r="E281" s="1" t="s">
        <v>6046</v>
      </c>
      <c r="F281" s="1" t="s">
        <v>6047</v>
      </c>
      <c r="G281" s="1" t="s">
        <v>6048</v>
      </c>
      <c r="H281" s="1" t="s">
        <v>6049</v>
      </c>
      <c r="I281" s="1" t="s">
        <v>6050</v>
      </c>
      <c r="J281" s="1">
        <v>8625837793</v>
      </c>
      <c r="K281" s="1" t="s">
        <v>85</v>
      </c>
      <c r="L281" s="1" t="s">
        <v>6051</v>
      </c>
      <c r="M281" s="1" t="s">
        <v>87</v>
      </c>
      <c r="N281" s="1" t="s">
        <v>6052</v>
      </c>
      <c r="O281" s="1" t="s">
        <v>6053</v>
      </c>
      <c r="P281" s="1" t="s">
        <v>90</v>
      </c>
      <c r="Q281" s="1">
        <v>767556237270</v>
      </c>
      <c r="R281" s="1" t="s">
        <v>6054</v>
      </c>
      <c r="S281" s="1">
        <v>9881528682</v>
      </c>
      <c r="T281" s="1" t="s">
        <v>163</v>
      </c>
      <c r="U281" s="1" t="s">
        <v>6055</v>
      </c>
      <c r="V281" s="1">
        <v>9881487679</v>
      </c>
      <c r="W281" s="1" t="s">
        <v>6056</v>
      </c>
      <c r="X281" s="1" t="s">
        <v>6057</v>
      </c>
      <c r="Y281" s="1" t="s">
        <v>2747</v>
      </c>
      <c r="Z281" s="1" t="s">
        <v>97</v>
      </c>
      <c r="AA281" s="1" t="s">
        <v>6057</v>
      </c>
      <c r="AB281" s="1" t="s">
        <v>2747</v>
      </c>
      <c r="AC281" s="1" t="s">
        <v>97</v>
      </c>
      <c r="AD281" s="1" t="s">
        <v>98</v>
      </c>
      <c r="AE281" s="1" t="s">
        <v>98</v>
      </c>
      <c r="AF281" s="1" t="s">
        <v>6058</v>
      </c>
      <c r="AG281" s="1" t="s">
        <v>6059</v>
      </c>
      <c r="AH281" s="1" t="s">
        <v>425</v>
      </c>
      <c r="AI281" s="1" t="s">
        <v>239</v>
      </c>
      <c r="AJ281" s="1">
        <v>64.0</v>
      </c>
      <c r="AK281" s="1"/>
      <c r="AL281" s="1"/>
      <c r="AM281" s="1"/>
      <c r="AN281" s="1"/>
      <c r="AO281" s="1"/>
      <c r="AP281" s="1"/>
      <c r="AQ281" s="1"/>
      <c r="AR281" s="1"/>
      <c r="AS281" s="1" t="s">
        <v>2450</v>
      </c>
      <c r="AT281" s="1" t="s">
        <v>6060</v>
      </c>
      <c r="AU281" s="1" t="s">
        <v>1069</v>
      </c>
      <c r="AV281" s="1" t="s">
        <v>370</v>
      </c>
      <c r="AW281" s="1">
        <v>79.42</v>
      </c>
      <c r="AX281" s="1"/>
      <c r="AY281" s="1" t="s">
        <v>6061</v>
      </c>
      <c r="AZ281" s="1" t="s">
        <v>6062</v>
      </c>
      <c r="BA281" s="1" t="s">
        <v>110</v>
      </c>
      <c r="BB281" s="1" t="s">
        <v>111</v>
      </c>
      <c r="BC281" s="1" t="s">
        <v>426</v>
      </c>
      <c r="BD281" s="1" t="s">
        <v>813</v>
      </c>
      <c r="BE281" s="1">
        <v>71.5</v>
      </c>
      <c r="BF281" s="1">
        <v>7.65</v>
      </c>
      <c r="BG281" s="1"/>
      <c r="BH281" s="1"/>
      <c r="BI281" s="1"/>
      <c r="BJ281" s="1"/>
      <c r="BK281" s="1"/>
      <c r="BL281" s="1"/>
      <c r="BM281" s="1"/>
      <c r="BN281" s="1"/>
      <c r="BO281" s="1" t="s">
        <v>6063</v>
      </c>
      <c r="BP281" s="1"/>
      <c r="BQ281" s="1"/>
      <c r="BR281" s="1" t="s">
        <v>6064</v>
      </c>
      <c r="BS281" s="1">
        <v>25</v>
      </c>
      <c r="BT281" s="1"/>
      <c r="BU281" s="1" t="str">
        <f>HYPERLINK("https://nconnect.nicmar.ac.in/storage/profile/6a8700fe3895d.png","Download")</f>
        <v>0</v>
      </c>
      <c r="BV281" s="1" t="s">
        <v>118</v>
      </c>
      <c r="BW281" s="3"/>
      <c r="BX281" s="3"/>
    </row>
    <row r="282" spans="1:76">
      <c r="A282" s="1" t="s">
        <v>76</v>
      </c>
      <c r="B282" s="1" t="s">
        <v>77</v>
      </c>
      <c r="C282" s="1" t="s">
        <v>6065</v>
      </c>
      <c r="D282" s="1" t="s">
        <v>6066</v>
      </c>
      <c r="E282" s="1" t="s">
        <v>4969</v>
      </c>
      <c r="F282" s="1" t="s">
        <v>6067</v>
      </c>
      <c r="G282" s="1" t="s">
        <v>6068</v>
      </c>
      <c r="H282" s="1" t="s">
        <v>6069</v>
      </c>
      <c r="I282" s="1" t="s">
        <v>6070</v>
      </c>
      <c r="J282" s="1">
        <v>8767851095</v>
      </c>
      <c r="K282" s="1" t="s">
        <v>196</v>
      </c>
      <c r="L282" s="1" t="s">
        <v>6071</v>
      </c>
      <c r="M282" s="1" t="s">
        <v>87</v>
      </c>
      <c r="N282" s="1" t="s">
        <v>6072</v>
      </c>
      <c r="O282" s="1" t="s">
        <v>6073</v>
      </c>
      <c r="P282" s="1" t="s">
        <v>90</v>
      </c>
      <c r="Q282" s="1">
        <v>956630524355</v>
      </c>
      <c r="R282" s="1" t="s">
        <v>6074</v>
      </c>
      <c r="S282" s="1">
        <v>7385913805</v>
      </c>
      <c r="T282" s="1" t="s">
        <v>6075</v>
      </c>
      <c r="U282" s="1" t="s">
        <v>6074</v>
      </c>
      <c r="V282" s="1">
        <v>7385913805</v>
      </c>
      <c r="W282" s="1" t="s">
        <v>6075</v>
      </c>
      <c r="X282" s="1" t="s">
        <v>6076</v>
      </c>
      <c r="Y282" s="1" t="s">
        <v>5418</v>
      </c>
      <c r="Z282" s="1" t="s">
        <v>97</v>
      </c>
      <c r="AA282" s="1" t="s">
        <v>6076</v>
      </c>
      <c r="AB282" s="1" t="s">
        <v>5418</v>
      </c>
      <c r="AC282" s="1" t="s">
        <v>97</v>
      </c>
      <c r="AD282" s="1" t="s">
        <v>98</v>
      </c>
      <c r="AE282" s="1" t="s">
        <v>98</v>
      </c>
      <c r="AF282" s="1" t="s">
        <v>6077</v>
      </c>
      <c r="AG282" s="1" t="s">
        <v>6078</v>
      </c>
      <c r="AH282" s="1" t="s">
        <v>171</v>
      </c>
      <c r="AI282" s="1" t="s">
        <v>289</v>
      </c>
      <c r="AJ282" s="1">
        <v>91.2</v>
      </c>
      <c r="AK282" s="1"/>
      <c r="AL282" s="1"/>
      <c r="AM282" s="1"/>
      <c r="AN282" s="1"/>
      <c r="AO282" s="1"/>
      <c r="AP282" s="1"/>
      <c r="AQ282" s="1"/>
      <c r="AR282" s="1"/>
      <c r="AS282" s="1" t="s">
        <v>1067</v>
      </c>
      <c r="AT282" s="1" t="s">
        <v>6079</v>
      </c>
      <c r="AU282" s="1" t="s">
        <v>369</v>
      </c>
      <c r="AV282" s="1" t="s">
        <v>214</v>
      </c>
      <c r="AW282" s="1">
        <v>90.47</v>
      </c>
      <c r="AX282" s="1"/>
      <c r="AY282" s="1" t="s">
        <v>6080</v>
      </c>
      <c r="AZ282" s="1" t="s">
        <v>6081</v>
      </c>
      <c r="BA282" s="1" t="s">
        <v>110</v>
      </c>
      <c r="BB282" s="1" t="s">
        <v>111</v>
      </c>
      <c r="BC282" s="1" t="s">
        <v>373</v>
      </c>
      <c r="BD282" s="1" t="s">
        <v>2097</v>
      </c>
      <c r="BE282" s="1">
        <v>94.2</v>
      </c>
      <c r="BF282" s="1">
        <v>9.42</v>
      </c>
      <c r="BG282" s="1"/>
      <c r="BH282" s="1"/>
      <c r="BI282" s="1"/>
      <c r="BJ282" s="1"/>
      <c r="BK282" s="1"/>
      <c r="BL282" s="1"/>
      <c r="BM282" s="1"/>
      <c r="BN282" s="1"/>
      <c r="BO282" s="1" t="s">
        <v>6082</v>
      </c>
      <c r="BP282" s="1"/>
      <c r="BQ282" s="1"/>
      <c r="BR282" s="1" t="s">
        <v>6083</v>
      </c>
      <c r="BS282" s="1">
        <v>36</v>
      </c>
      <c r="BT282" s="1"/>
      <c r="BU282" s="1" t="str">
        <f>HYPERLINK("https://nconnect.nicmar.ac.in/storage/profile/6a860afe47763.png","Download")</f>
        <v>0</v>
      </c>
      <c r="BV282" s="1" t="s">
        <v>118</v>
      </c>
      <c r="BW282" s="3"/>
      <c r="BX282" s="3"/>
    </row>
    <row r="283" spans="1:76">
      <c r="A283" s="1" t="s">
        <v>76</v>
      </c>
      <c r="B283" s="1" t="s">
        <v>77</v>
      </c>
      <c r="C283" s="1" t="s">
        <v>6084</v>
      </c>
      <c r="D283" s="1" t="s">
        <v>6085</v>
      </c>
      <c r="E283" s="1"/>
      <c r="F283" s="1" t="s">
        <v>6086</v>
      </c>
      <c r="G283" s="1" t="s">
        <v>6087</v>
      </c>
      <c r="H283" s="1" t="s">
        <v>6088</v>
      </c>
      <c r="I283" s="1" t="s">
        <v>6089</v>
      </c>
      <c r="J283" s="1">
        <v>8218835938</v>
      </c>
      <c r="K283" s="1" t="s">
        <v>85</v>
      </c>
      <c r="L283" s="1" t="s">
        <v>6090</v>
      </c>
      <c r="M283" s="1" t="s">
        <v>87</v>
      </c>
      <c r="N283" s="1" t="s">
        <v>1308</v>
      </c>
      <c r="O283" s="1" t="s">
        <v>6091</v>
      </c>
      <c r="P283" s="1" t="s">
        <v>90</v>
      </c>
      <c r="Q283" s="1">
        <v>253745130330</v>
      </c>
      <c r="R283" s="1" t="s">
        <v>6092</v>
      </c>
      <c r="S283" s="1">
        <v>8279540158</v>
      </c>
      <c r="T283" s="1" t="s">
        <v>6093</v>
      </c>
      <c r="U283" s="1" t="s">
        <v>6094</v>
      </c>
      <c r="V283" s="1">
        <v>8475950188</v>
      </c>
      <c r="W283" s="1" t="s">
        <v>6095</v>
      </c>
      <c r="X283" s="1" t="s">
        <v>6096</v>
      </c>
      <c r="Y283" s="1" t="s">
        <v>6097</v>
      </c>
      <c r="Z283" s="1" t="s">
        <v>697</v>
      </c>
      <c r="AA283" s="1" t="s">
        <v>6096</v>
      </c>
      <c r="AB283" s="1" t="s">
        <v>6097</v>
      </c>
      <c r="AC283" s="1" t="s">
        <v>697</v>
      </c>
      <c r="AD283" s="1" t="s">
        <v>98</v>
      </c>
      <c r="AE283" s="1" t="s">
        <v>98</v>
      </c>
      <c r="AF283" s="1" t="s">
        <v>6098</v>
      </c>
      <c r="AG283" s="1" t="s">
        <v>6099</v>
      </c>
      <c r="AH283" s="1" t="s">
        <v>6100</v>
      </c>
      <c r="AI283" s="1" t="s">
        <v>6101</v>
      </c>
      <c r="AJ283" s="1">
        <v>81.7</v>
      </c>
      <c r="AK283" s="1">
        <v>8.6</v>
      </c>
      <c r="AL283" s="1" t="s">
        <v>6102</v>
      </c>
      <c r="AM283" s="1" t="s">
        <v>6099</v>
      </c>
      <c r="AN283" s="1" t="s">
        <v>105</v>
      </c>
      <c r="AO283" s="1" t="s">
        <v>6103</v>
      </c>
      <c r="AP283" s="1" t="s">
        <v>1868</v>
      </c>
      <c r="AQ283" s="1">
        <v>68.2</v>
      </c>
      <c r="AR283" s="1"/>
      <c r="AS283" s="1"/>
      <c r="AT283" s="1"/>
      <c r="AU283" s="1"/>
      <c r="AV283" s="1"/>
      <c r="AW283" s="1"/>
      <c r="AX283" s="1"/>
      <c r="AY283" s="1" t="s">
        <v>6104</v>
      </c>
      <c r="AZ283" s="1" t="s">
        <v>6105</v>
      </c>
      <c r="BA283" s="1" t="s">
        <v>110</v>
      </c>
      <c r="BB283" s="1" t="s">
        <v>111</v>
      </c>
      <c r="BC283" s="1" t="s">
        <v>6106</v>
      </c>
      <c r="BD283" s="1" t="s">
        <v>6107</v>
      </c>
      <c r="BE283" s="1">
        <v>70.6</v>
      </c>
      <c r="BF283" s="1">
        <v>7.06</v>
      </c>
      <c r="BG283" s="1"/>
      <c r="BH283" s="1"/>
      <c r="BI283" s="1"/>
      <c r="BJ283" s="1"/>
      <c r="BK283" s="1"/>
      <c r="BL283" s="1"/>
      <c r="BM283" s="1"/>
      <c r="BN283" s="1"/>
      <c r="BO283" s="1" t="s">
        <v>2520</v>
      </c>
      <c r="BP283" s="1" t="s">
        <v>6108</v>
      </c>
      <c r="BQ283" s="1"/>
      <c r="BR283" s="1" t="s">
        <v>6109</v>
      </c>
      <c r="BS283" s="1">
        <v>6</v>
      </c>
      <c r="BT283" s="1" t="s">
        <v>6110</v>
      </c>
      <c r="BU283" s="1" t="str">
        <f>HYPERLINK("https://nconnect.nicmar.ac.in/storage/profile/6a85e2ee22711.png","Download")</f>
        <v>0</v>
      </c>
      <c r="BV283" s="1" t="s">
        <v>118</v>
      </c>
      <c r="BW283" s="3"/>
      <c r="BX283" s="3"/>
    </row>
    <row r="284" spans="1:76">
      <c r="A284" s="1" t="s">
        <v>76</v>
      </c>
      <c r="B284" s="1" t="s">
        <v>77</v>
      </c>
      <c r="C284" s="1" t="s">
        <v>6111</v>
      </c>
      <c r="D284" s="1" t="s">
        <v>3390</v>
      </c>
      <c r="E284" s="1" t="s">
        <v>1991</v>
      </c>
      <c r="F284" s="1" t="s">
        <v>6112</v>
      </c>
      <c r="G284" s="1" t="s">
        <v>6113</v>
      </c>
      <c r="H284" s="1" t="s">
        <v>6114</v>
      </c>
      <c r="I284" s="1" t="s">
        <v>6115</v>
      </c>
      <c r="J284" s="1">
        <v>9834402206</v>
      </c>
      <c r="K284" s="1" t="s">
        <v>196</v>
      </c>
      <c r="L284" s="1" t="s">
        <v>6116</v>
      </c>
      <c r="M284" s="1" t="s">
        <v>87</v>
      </c>
      <c r="N284" s="1" t="s">
        <v>1501</v>
      </c>
      <c r="O284" s="1" t="s">
        <v>6117</v>
      </c>
      <c r="P284" s="1" t="s">
        <v>90</v>
      </c>
      <c r="Q284" s="1">
        <v>291442016848</v>
      </c>
      <c r="R284" s="1" t="s">
        <v>6118</v>
      </c>
      <c r="S284" s="1">
        <v>9325850783</v>
      </c>
      <c r="T284" s="1" t="s">
        <v>468</v>
      </c>
      <c r="U284" s="1" t="s">
        <v>6119</v>
      </c>
      <c r="V284" s="1">
        <v>8788583051</v>
      </c>
      <c r="W284" s="1" t="s">
        <v>283</v>
      </c>
      <c r="X284" s="1" t="s">
        <v>6120</v>
      </c>
      <c r="Y284" s="1" t="s">
        <v>6121</v>
      </c>
      <c r="Z284" s="1" t="s">
        <v>97</v>
      </c>
      <c r="AA284" s="1" t="s">
        <v>6120</v>
      </c>
      <c r="AB284" s="1" t="s">
        <v>6121</v>
      </c>
      <c r="AC284" s="1" t="s">
        <v>97</v>
      </c>
      <c r="AD284" s="1" t="s">
        <v>98</v>
      </c>
      <c r="AE284" s="1" t="s">
        <v>98</v>
      </c>
      <c r="AF284" s="1" t="s">
        <v>6122</v>
      </c>
      <c r="AG284" s="1" t="s">
        <v>475</v>
      </c>
      <c r="AH284" s="1" t="s">
        <v>4314</v>
      </c>
      <c r="AI284" s="1" t="s">
        <v>529</v>
      </c>
      <c r="AJ284" s="1">
        <v>89.6</v>
      </c>
      <c r="AK284" s="1"/>
      <c r="AL284" s="1"/>
      <c r="AM284" s="1"/>
      <c r="AN284" s="1"/>
      <c r="AO284" s="1"/>
      <c r="AP284" s="1"/>
      <c r="AQ284" s="1"/>
      <c r="AR284" s="1"/>
      <c r="AS284" s="1" t="s">
        <v>111</v>
      </c>
      <c r="AT284" s="1" t="s">
        <v>6123</v>
      </c>
      <c r="AU284" s="1" t="s">
        <v>209</v>
      </c>
      <c r="AV284" s="1" t="s">
        <v>211</v>
      </c>
      <c r="AW284" s="1">
        <v>79.17</v>
      </c>
      <c r="AX284" s="1"/>
      <c r="AY284" s="1" t="s">
        <v>6124</v>
      </c>
      <c r="AZ284" s="1" t="s">
        <v>6125</v>
      </c>
      <c r="BA284" s="1" t="s">
        <v>178</v>
      </c>
      <c r="BB284" s="1" t="s">
        <v>111</v>
      </c>
      <c r="BC284" s="1" t="s">
        <v>532</v>
      </c>
      <c r="BD284" s="1" t="s">
        <v>484</v>
      </c>
      <c r="BE284" s="1">
        <v>80.15</v>
      </c>
      <c r="BF284" s="1"/>
      <c r="BG284" s="1"/>
      <c r="BH284" s="1"/>
      <c r="BI284" s="1"/>
      <c r="BJ284" s="1"/>
      <c r="BK284" s="1"/>
      <c r="BL284" s="1"/>
      <c r="BM284" s="1"/>
      <c r="BN284" s="1"/>
      <c r="BO284" s="1" t="s">
        <v>6126</v>
      </c>
      <c r="BP284" s="1" t="s">
        <v>6127</v>
      </c>
      <c r="BQ284" s="1" t="s">
        <v>2009</v>
      </c>
      <c r="BR284" s="1" t="s">
        <v>6128</v>
      </c>
      <c r="BS284" s="1">
        <v>18</v>
      </c>
      <c r="BT284" s="1" t="s">
        <v>6129</v>
      </c>
      <c r="BU284" s="1" t="str">
        <f>HYPERLINK("https://nconnect.nicmar.ac.in/storage/profile/6a85fd689076a.png","Download")</f>
        <v>0</v>
      </c>
      <c r="BV284" s="1" t="s">
        <v>118</v>
      </c>
      <c r="BW284" s="3"/>
      <c r="BX284" s="3"/>
    </row>
    <row r="285" spans="1:76">
      <c r="A285" s="1" t="s">
        <v>76</v>
      </c>
      <c r="B285" s="1" t="s">
        <v>77</v>
      </c>
      <c r="C285" s="1" t="s">
        <v>6130</v>
      </c>
      <c r="D285" s="1" t="s">
        <v>6131</v>
      </c>
      <c r="E285" s="1"/>
      <c r="F285" s="1" t="s">
        <v>2736</v>
      </c>
      <c r="G285" s="1" t="s">
        <v>6132</v>
      </c>
      <c r="H285" s="1" t="s">
        <v>6133</v>
      </c>
      <c r="I285" s="1" t="s">
        <v>6134</v>
      </c>
      <c r="J285" s="1">
        <v>9629897091</v>
      </c>
      <c r="K285" s="1" t="s">
        <v>85</v>
      </c>
      <c r="L285" s="1" t="s">
        <v>6135</v>
      </c>
      <c r="M285" s="1" t="s">
        <v>87</v>
      </c>
      <c r="N285" s="1" t="s">
        <v>6136</v>
      </c>
      <c r="O285" s="1" t="s">
        <v>6137</v>
      </c>
      <c r="P285" s="1" t="s">
        <v>90</v>
      </c>
      <c r="Q285" s="1">
        <v>605730577334</v>
      </c>
      <c r="R285" s="1" t="s">
        <v>6138</v>
      </c>
      <c r="S285" s="1">
        <v>6380885822</v>
      </c>
      <c r="T285" s="1" t="s">
        <v>6139</v>
      </c>
      <c r="U285" s="1" t="s">
        <v>6140</v>
      </c>
      <c r="V285" s="1">
        <v>9486087760</v>
      </c>
      <c r="W285" s="1" t="s">
        <v>203</v>
      </c>
      <c r="X285" s="1" t="s">
        <v>6141</v>
      </c>
      <c r="Y285" s="1" t="s">
        <v>6142</v>
      </c>
      <c r="Z285" s="1" t="s">
        <v>6142</v>
      </c>
      <c r="AA285" s="1" t="s">
        <v>6141</v>
      </c>
      <c r="AB285" s="1" t="s">
        <v>6142</v>
      </c>
      <c r="AC285" s="1" t="s">
        <v>6142</v>
      </c>
      <c r="AD285" s="1" t="s">
        <v>98</v>
      </c>
      <c r="AE285" s="1" t="s">
        <v>98</v>
      </c>
      <c r="AF285" s="1" t="s">
        <v>6143</v>
      </c>
      <c r="AG285" s="1" t="s">
        <v>6144</v>
      </c>
      <c r="AH285" s="1" t="s">
        <v>101</v>
      </c>
      <c r="AI285" s="1" t="s">
        <v>102</v>
      </c>
      <c r="AJ285" s="1">
        <v>80</v>
      </c>
      <c r="AK285" s="1"/>
      <c r="AL285" s="1" t="s">
        <v>6145</v>
      </c>
      <c r="AM285" s="1" t="s">
        <v>6144</v>
      </c>
      <c r="AN285" s="1" t="s">
        <v>174</v>
      </c>
      <c r="AO285" s="1" t="s">
        <v>289</v>
      </c>
      <c r="AP285" s="1" t="s">
        <v>175</v>
      </c>
      <c r="AQ285" s="1">
        <v>81.6</v>
      </c>
      <c r="AR285" s="1"/>
      <c r="AS285" s="1"/>
      <c r="AT285" s="1"/>
      <c r="AU285" s="1"/>
      <c r="AV285" s="1"/>
      <c r="AW285" s="1"/>
      <c r="AX285" s="1"/>
      <c r="AY285" s="1" t="s">
        <v>6146</v>
      </c>
      <c r="AZ285" s="1" t="s">
        <v>6147</v>
      </c>
      <c r="BA285" s="1" t="s">
        <v>110</v>
      </c>
      <c r="BB285" s="1" t="s">
        <v>111</v>
      </c>
      <c r="BC285" s="1" t="s">
        <v>905</v>
      </c>
      <c r="BD285" s="1" t="s">
        <v>792</v>
      </c>
      <c r="BE285" s="1">
        <v>72.3</v>
      </c>
      <c r="BF285" s="1">
        <v>7.73</v>
      </c>
      <c r="BG285" s="1"/>
      <c r="BH285" s="1"/>
      <c r="BI285" s="1"/>
      <c r="BJ285" s="1"/>
      <c r="BK285" s="1"/>
      <c r="BL285" s="1"/>
      <c r="BM285" s="1"/>
      <c r="BN285" s="1"/>
      <c r="BO285" s="1" t="s">
        <v>6148</v>
      </c>
      <c r="BP285" s="1"/>
      <c r="BQ285" s="1"/>
      <c r="BR285" s="1" t="s">
        <v>6149</v>
      </c>
      <c r="BS285" s="1">
        <v>4</v>
      </c>
      <c r="BT285" s="1" t="s">
        <v>6150</v>
      </c>
      <c r="BU285" s="1" t="str">
        <f>HYPERLINK("https://nconnect.nicmar.ac.in/storage/profile/6a86eb4b9382d.png","Download")</f>
        <v>0</v>
      </c>
      <c r="BV285" s="1" t="s">
        <v>118</v>
      </c>
      <c r="BW285" s="3"/>
      <c r="BX285" s="3"/>
    </row>
    <row r="286" spans="1:76">
      <c r="A286" s="1" t="s">
        <v>76</v>
      </c>
      <c r="B286" s="1" t="s">
        <v>77</v>
      </c>
      <c r="C286" s="1" t="s">
        <v>6151</v>
      </c>
      <c r="D286" s="1"/>
      <c r="E286" s="1"/>
      <c r="F286" s="1"/>
      <c r="G286" s="1"/>
      <c r="H286" s="1" t="s">
        <v>6152</v>
      </c>
      <c r="I286" s="1" t="s">
        <v>6152</v>
      </c>
      <c r="J286" s="1"/>
      <c r="K286" s="1"/>
      <c r="L286" s="1"/>
      <c r="M286" s="1"/>
      <c r="N286" s="1"/>
      <c r="O286" s="1"/>
      <c r="P286" s="1"/>
      <c r="Q286" s="1"/>
      <c r="R286" s="1"/>
      <c r="S286" s="1"/>
      <c r="T286" s="1"/>
      <c r="U286" s="1"/>
      <c r="V286" s="1"/>
      <c r="W286" s="1"/>
      <c r="X286" s="1"/>
      <c r="Y286" s="1"/>
      <c r="Z286" s="1"/>
      <c r="AA286" s="1"/>
      <c r="AB286" s="1"/>
      <c r="AC286" s="1"/>
      <c r="AD286" s="1" t="s">
        <v>98</v>
      </c>
      <c r="AE286" s="1" t="s">
        <v>98</v>
      </c>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t="s">
        <v>187</v>
      </c>
      <c r="BV286" s="1" t="s">
        <v>188</v>
      </c>
      <c r="BW286" s="3"/>
      <c r="BX286" s="3"/>
    </row>
    <row r="287" spans="1:76">
      <c r="A287" s="1" t="s">
        <v>76</v>
      </c>
      <c r="B287" s="1" t="s">
        <v>77</v>
      </c>
      <c r="C287" s="1" t="s">
        <v>6153</v>
      </c>
      <c r="D287" s="1" t="s">
        <v>3465</v>
      </c>
      <c r="E287" s="1" t="s">
        <v>6154</v>
      </c>
      <c r="F287" s="1" t="s">
        <v>3488</v>
      </c>
      <c r="G287" s="1" t="s">
        <v>6155</v>
      </c>
      <c r="H287" s="1" t="s">
        <v>6156</v>
      </c>
      <c r="I287" s="1" t="s">
        <v>6157</v>
      </c>
      <c r="J287" s="1">
        <v>7028266993</v>
      </c>
      <c r="K287" s="1" t="s">
        <v>85</v>
      </c>
      <c r="L287" s="1" t="s">
        <v>6158</v>
      </c>
      <c r="M287" s="1" t="s">
        <v>87</v>
      </c>
      <c r="N287" s="1" t="s">
        <v>412</v>
      </c>
      <c r="O287" s="1" t="s">
        <v>6159</v>
      </c>
      <c r="P287" s="1" t="s">
        <v>669</v>
      </c>
      <c r="Q287" s="1">
        <v>705908281264</v>
      </c>
      <c r="R287" s="1" t="s">
        <v>6160</v>
      </c>
      <c r="S287" s="1">
        <v>9594930300</v>
      </c>
      <c r="T287" s="1" t="s">
        <v>6161</v>
      </c>
      <c r="U287" s="1" t="s">
        <v>6162</v>
      </c>
      <c r="V287" s="1">
        <v>9545244270</v>
      </c>
      <c r="W287" s="1" t="s">
        <v>131</v>
      </c>
      <c r="X287" s="1" t="s">
        <v>6163</v>
      </c>
      <c r="Y287" s="1" t="s">
        <v>418</v>
      </c>
      <c r="Z287" s="1" t="s">
        <v>97</v>
      </c>
      <c r="AA287" s="1" t="s">
        <v>6163</v>
      </c>
      <c r="AB287" s="1" t="s">
        <v>418</v>
      </c>
      <c r="AC287" s="1" t="s">
        <v>97</v>
      </c>
      <c r="AD287" s="1" t="s">
        <v>98</v>
      </c>
      <c r="AE287" s="1" t="s">
        <v>98</v>
      </c>
      <c r="AF287" s="1" t="s">
        <v>6164</v>
      </c>
      <c r="AG287" s="1" t="s">
        <v>366</v>
      </c>
      <c r="AH287" s="1" t="s">
        <v>421</v>
      </c>
      <c r="AI287" s="1" t="s">
        <v>530</v>
      </c>
      <c r="AJ287" s="1">
        <v>85.6</v>
      </c>
      <c r="AK287" s="1">
        <v>9.01</v>
      </c>
      <c r="AL287" s="1" t="s">
        <v>6165</v>
      </c>
      <c r="AM287" s="1" t="s">
        <v>366</v>
      </c>
      <c r="AN287" s="1" t="s">
        <v>105</v>
      </c>
      <c r="AO287" s="1" t="s">
        <v>106</v>
      </c>
      <c r="AP287" s="1" t="s">
        <v>311</v>
      </c>
      <c r="AQ287" s="1">
        <v>60.46</v>
      </c>
      <c r="AR287" s="1">
        <v>6.36</v>
      </c>
      <c r="AS287" s="1"/>
      <c r="AT287" s="1"/>
      <c r="AU287" s="1"/>
      <c r="AV287" s="1"/>
      <c r="AW287" s="1"/>
      <c r="AX287" s="1"/>
      <c r="AY287" s="1" t="s">
        <v>6166</v>
      </c>
      <c r="AZ287" s="1" t="s">
        <v>652</v>
      </c>
      <c r="BA287" s="1" t="s">
        <v>178</v>
      </c>
      <c r="BB287" s="1" t="s">
        <v>111</v>
      </c>
      <c r="BC287" s="1" t="s">
        <v>952</v>
      </c>
      <c r="BD287" s="1" t="s">
        <v>724</v>
      </c>
      <c r="BE287" s="1">
        <v>65.82</v>
      </c>
      <c r="BF287" s="1">
        <v>7.25</v>
      </c>
      <c r="BG287" s="1"/>
      <c r="BH287" s="1"/>
      <c r="BI287" s="1"/>
      <c r="BJ287" s="1"/>
      <c r="BK287" s="1"/>
      <c r="BL287" s="1"/>
      <c r="BM287" s="1"/>
      <c r="BN287" s="1"/>
      <c r="BO287" s="1" t="s">
        <v>2520</v>
      </c>
      <c r="BP287" s="1" t="s">
        <v>6167</v>
      </c>
      <c r="BQ287" s="1" t="s">
        <v>862</v>
      </c>
      <c r="BR287" s="1" t="s">
        <v>6168</v>
      </c>
      <c r="BS287" s="1">
        <v>2</v>
      </c>
      <c r="BT287" s="1"/>
      <c r="BU287" s="1" t="str">
        <f>HYPERLINK("https://nconnect.nicmar.ac.in/storage/profile/6a85f730f3fa3.png","Download")</f>
        <v>0</v>
      </c>
      <c r="BV287" s="1" t="s">
        <v>118</v>
      </c>
      <c r="BW287" s="3"/>
      <c r="BX287" s="3"/>
    </row>
    <row r="288" spans="1:76">
      <c r="A288" s="1" t="s">
        <v>76</v>
      </c>
      <c r="B288" s="1" t="s">
        <v>77</v>
      </c>
      <c r="C288" s="1" t="s">
        <v>6169</v>
      </c>
      <c r="D288" s="1" t="s">
        <v>6170</v>
      </c>
      <c r="E288" s="1"/>
      <c r="F288" s="1" t="s">
        <v>4484</v>
      </c>
      <c r="G288" s="1" t="s">
        <v>6171</v>
      </c>
      <c r="H288" s="1" t="s">
        <v>6172</v>
      </c>
      <c r="I288" s="1" t="s">
        <v>6173</v>
      </c>
      <c r="J288" s="1">
        <v>7204644072</v>
      </c>
      <c r="K288" s="1" t="s">
        <v>85</v>
      </c>
      <c r="L288" s="1" t="s">
        <v>6174</v>
      </c>
      <c r="M288" s="1" t="s">
        <v>87</v>
      </c>
      <c r="N288" s="1" t="s">
        <v>6175</v>
      </c>
      <c r="O288" s="1" t="s">
        <v>6176</v>
      </c>
      <c r="P288" s="1" t="s">
        <v>669</v>
      </c>
      <c r="Q288" s="1">
        <v>789187617705</v>
      </c>
      <c r="R288" s="1" t="s">
        <v>6177</v>
      </c>
      <c r="S288" s="1">
        <v>9902368990</v>
      </c>
      <c r="T288" s="1" t="s">
        <v>6178</v>
      </c>
      <c r="U288" s="1" t="s">
        <v>6179</v>
      </c>
      <c r="V288" s="1">
        <v>9731760036</v>
      </c>
      <c r="W288" s="1" t="s">
        <v>470</v>
      </c>
      <c r="X288" s="1" t="s">
        <v>6180</v>
      </c>
      <c r="Y288" s="1" t="s">
        <v>6181</v>
      </c>
      <c r="Z288" s="1" t="s">
        <v>168</v>
      </c>
      <c r="AA288" s="1" t="s">
        <v>6180</v>
      </c>
      <c r="AB288" s="1" t="s">
        <v>6181</v>
      </c>
      <c r="AC288" s="1" t="s">
        <v>168</v>
      </c>
      <c r="AD288" s="1" t="s">
        <v>98</v>
      </c>
      <c r="AE288" s="1" t="s">
        <v>98</v>
      </c>
      <c r="AF288" s="1" t="s">
        <v>6182</v>
      </c>
      <c r="AG288" s="1" t="s">
        <v>5276</v>
      </c>
      <c r="AH288" s="1" t="s">
        <v>421</v>
      </c>
      <c r="AI288" s="1" t="s">
        <v>101</v>
      </c>
      <c r="AJ288" s="1">
        <v>83.04</v>
      </c>
      <c r="AK288" s="1"/>
      <c r="AL288" s="1" t="s">
        <v>6183</v>
      </c>
      <c r="AM288" s="1" t="s">
        <v>6184</v>
      </c>
      <c r="AN288" s="1" t="s">
        <v>174</v>
      </c>
      <c r="AO288" s="1" t="s">
        <v>106</v>
      </c>
      <c r="AP288" s="1" t="s">
        <v>289</v>
      </c>
      <c r="AQ288" s="1">
        <v>66.33</v>
      </c>
      <c r="AR288" s="1"/>
      <c r="AS288" s="1"/>
      <c r="AT288" s="1"/>
      <c r="AU288" s="1"/>
      <c r="AV288" s="1"/>
      <c r="AW288" s="1"/>
      <c r="AX288" s="1"/>
      <c r="AY288" s="1" t="s">
        <v>6185</v>
      </c>
      <c r="AZ288" s="1" t="s">
        <v>6186</v>
      </c>
      <c r="BA288" s="1" t="s">
        <v>110</v>
      </c>
      <c r="BB288" s="1" t="s">
        <v>111</v>
      </c>
      <c r="BC288" s="1" t="s">
        <v>179</v>
      </c>
      <c r="BD288" s="1" t="s">
        <v>999</v>
      </c>
      <c r="BE288" s="1">
        <v>69.09</v>
      </c>
      <c r="BF288" s="1">
        <v>6.91</v>
      </c>
      <c r="BG288" s="1"/>
      <c r="BH288" s="1"/>
      <c r="BI288" s="1"/>
      <c r="BJ288" s="1"/>
      <c r="BK288" s="1"/>
      <c r="BL288" s="1"/>
      <c r="BM288" s="1"/>
      <c r="BN288" s="1"/>
      <c r="BO288" s="1" t="s">
        <v>6187</v>
      </c>
      <c r="BP288" s="1"/>
      <c r="BQ288" s="1"/>
      <c r="BR288" s="1" t="s">
        <v>6188</v>
      </c>
      <c r="BS288" s="1">
        <v>4</v>
      </c>
      <c r="BT288" s="1"/>
      <c r="BU288" s="1" t="str">
        <f>HYPERLINK("https://nconnect.nicmar.ac.in/storage/profile/6a85f625acc67.png","Download")</f>
        <v>0</v>
      </c>
      <c r="BV288" s="1" t="s">
        <v>118</v>
      </c>
      <c r="BW288" s="3"/>
      <c r="BX288" s="3"/>
    </row>
    <row r="289" spans="1:76">
      <c r="A289" s="1" t="s">
        <v>76</v>
      </c>
      <c r="B289" s="1" t="s">
        <v>77</v>
      </c>
      <c r="C289" s="1" t="s">
        <v>6189</v>
      </c>
      <c r="D289" s="1" t="s">
        <v>1350</v>
      </c>
      <c r="E289" s="1" t="s">
        <v>4656</v>
      </c>
      <c r="F289" s="1" t="s">
        <v>6190</v>
      </c>
      <c r="G289" s="1" t="s">
        <v>6191</v>
      </c>
      <c r="H289" s="1" t="s">
        <v>6192</v>
      </c>
      <c r="I289" s="1" t="s">
        <v>6193</v>
      </c>
      <c r="J289" s="1">
        <v>9766143609</v>
      </c>
      <c r="K289" s="1" t="s">
        <v>196</v>
      </c>
      <c r="L289" s="1" t="s">
        <v>3115</v>
      </c>
      <c r="M289" s="1" t="s">
        <v>87</v>
      </c>
      <c r="N289" s="1" t="s">
        <v>88</v>
      </c>
      <c r="O289" s="1" t="s">
        <v>6194</v>
      </c>
      <c r="P289" s="1" t="s">
        <v>90</v>
      </c>
      <c r="Q289" s="1">
        <v>213157953444</v>
      </c>
      <c r="R289" s="1" t="s">
        <v>6195</v>
      </c>
      <c r="S289" s="1">
        <v>7588500933</v>
      </c>
      <c r="T289" s="1" t="s">
        <v>619</v>
      </c>
      <c r="U289" s="1" t="s">
        <v>1084</v>
      </c>
      <c r="V289" s="1">
        <v>9834327538</v>
      </c>
      <c r="W289" s="1" t="s">
        <v>283</v>
      </c>
      <c r="X289" s="1" t="s">
        <v>6196</v>
      </c>
      <c r="Y289" s="1" t="s">
        <v>6197</v>
      </c>
      <c r="Z289" s="1" t="s">
        <v>97</v>
      </c>
      <c r="AA289" s="1" t="s">
        <v>6196</v>
      </c>
      <c r="AB289" s="1" t="s">
        <v>6197</v>
      </c>
      <c r="AC289" s="1" t="s">
        <v>97</v>
      </c>
      <c r="AD289" s="1" t="s">
        <v>98</v>
      </c>
      <c r="AE289" s="1" t="s">
        <v>98</v>
      </c>
      <c r="AF289" s="1" t="s">
        <v>6198</v>
      </c>
      <c r="AG289" s="1" t="s">
        <v>6199</v>
      </c>
      <c r="AH289" s="1" t="s">
        <v>141</v>
      </c>
      <c r="AI289" s="1" t="s">
        <v>102</v>
      </c>
      <c r="AJ289" s="1">
        <v>74.2</v>
      </c>
      <c r="AK289" s="1"/>
      <c r="AL289" s="1" t="s">
        <v>6200</v>
      </c>
      <c r="AM289" s="1" t="s">
        <v>97</v>
      </c>
      <c r="AN289" s="1" t="s">
        <v>105</v>
      </c>
      <c r="AO289" s="1" t="s">
        <v>239</v>
      </c>
      <c r="AP289" s="1" t="s">
        <v>341</v>
      </c>
      <c r="AQ289" s="1">
        <v>86.83</v>
      </c>
      <c r="AR289" s="1"/>
      <c r="AS289" s="1"/>
      <c r="AT289" s="1"/>
      <c r="AU289" s="1"/>
      <c r="AV289" s="1"/>
      <c r="AW289" s="1"/>
      <c r="AX289" s="1"/>
      <c r="AY289" s="1" t="s">
        <v>6201</v>
      </c>
      <c r="AZ289" s="1" t="s">
        <v>6202</v>
      </c>
      <c r="BA289" s="1" t="s">
        <v>266</v>
      </c>
      <c r="BB289" s="1" t="s">
        <v>267</v>
      </c>
      <c r="BC289" s="1" t="s">
        <v>292</v>
      </c>
      <c r="BD289" s="1" t="s">
        <v>268</v>
      </c>
      <c r="BE289" s="1">
        <v>70.83</v>
      </c>
      <c r="BF289" s="1">
        <v>7.95</v>
      </c>
      <c r="BG289" s="1"/>
      <c r="BH289" s="1"/>
      <c r="BI289" s="1"/>
      <c r="BJ289" s="1"/>
      <c r="BK289" s="1"/>
      <c r="BL289" s="1"/>
      <c r="BM289" s="1"/>
      <c r="BN289" s="1"/>
      <c r="BO289" s="1" t="s">
        <v>6203</v>
      </c>
      <c r="BP289" s="1"/>
      <c r="BQ289" s="1"/>
      <c r="BR289" s="1" t="s">
        <v>6204</v>
      </c>
      <c r="BS289" s="1">
        <v>19</v>
      </c>
      <c r="BT289" s="1"/>
      <c r="BU289" s="1" t="str">
        <f>HYPERLINK("https://nconnect.nicmar.ac.in/storage/profile/6a8700908cdc8.png","Download")</f>
        <v>0</v>
      </c>
      <c r="BV289" s="1" t="s">
        <v>118</v>
      </c>
      <c r="BW289" s="3"/>
      <c r="BX289" s="3"/>
    </row>
    <row r="290" spans="1:76">
      <c r="A290" s="1" t="s">
        <v>76</v>
      </c>
      <c r="B290" s="1" t="s">
        <v>77</v>
      </c>
      <c r="C290" s="1" t="s">
        <v>6205</v>
      </c>
      <c r="D290" s="1" t="s">
        <v>6206</v>
      </c>
      <c r="E290" s="1"/>
      <c r="F290" s="1" t="s">
        <v>6207</v>
      </c>
      <c r="G290" s="1" t="s">
        <v>6208</v>
      </c>
      <c r="H290" s="1" t="s">
        <v>6209</v>
      </c>
      <c r="I290" s="1" t="s">
        <v>6210</v>
      </c>
      <c r="J290" s="1">
        <v>6282388114</v>
      </c>
      <c r="K290" s="1" t="s">
        <v>85</v>
      </c>
      <c r="L290" s="1" t="s">
        <v>6211</v>
      </c>
      <c r="M290" s="1" t="s">
        <v>87</v>
      </c>
      <c r="N290" s="1" t="s">
        <v>5432</v>
      </c>
      <c r="O290" s="1" t="s">
        <v>6212</v>
      </c>
      <c r="P290" s="1" t="s">
        <v>162</v>
      </c>
      <c r="Q290" s="1">
        <v>526903986555</v>
      </c>
      <c r="R290" s="1" t="s">
        <v>6213</v>
      </c>
      <c r="S290" s="1">
        <v>9605555136</v>
      </c>
      <c r="T290" s="1" t="s">
        <v>163</v>
      </c>
      <c r="U290" s="1" t="s">
        <v>6214</v>
      </c>
      <c r="V290" s="1">
        <v>9961246495</v>
      </c>
      <c r="W290" s="1" t="s">
        <v>131</v>
      </c>
      <c r="X290" s="1" t="s">
        <v>6215</v>
      </c>
      <c r="Y290" s="1" t="s">
        <v>675</v>
      </c>
      <c r="Z290" s="1" t="s">
        <v>392</v>
      </c>
      <c r="AA290" s="1" t="s">
        <v>6215</v>
      </c>
      <c r="AB290" s="1" t="s">
        <v>675</v>
      </c>
      <c r="AC290" s="1" t="s">
        <v>392</v>
      </c>
      <c r="AD290" s="1" t="s">
        <v>98</v>
      </c>
      <c r="AE290" s="1" t="s">
        <v>98</v>
      </c>
      <c r="AF290" s="1" t="s">
        <v>6216</v>
      </c>
      <c r="AG290" s="1" t="s">
        <v>6217</v>
      </c>
      <c r="AH290" s="1" t="s">
        <v>477</v>
      </c>
      <c r="AI290" s="1" t="s">
        <v>854</v>
      </c>
      <c r="AJ290" s="1">
        <v>95</v>
      </c>
      <c r="AK290" s="1">
        <v>9.5</v>
      </c>
      <c r="AL290" s="1" t="s">
        <v>6218</v>
      </c>
      <c r="AM290" s="1" t="s">
        <v>6219</v>
      </c>
      <c r="AN290" s="1" t="s">
        <v>174</v>
      </c>
      <c r="AO290" s="1" t="s">
        <v>421</v>
      </c>
      <c r="AP290" s="1" t="s">
        <v>101</v>
      </c>
      <c r="AQ290" s="1">
        <v>74</v>
      </c>
      <c r="AR290" s="1">
        <v>7.4</v>
      </c>
      <c r="AS290" s="1"/>
      <c r="AT290" s="1"/>
      <c r="AU290" s="1"/>
      <c r="AV290" s="1"/>
      <c r="AW290" s="1"/>
      <c r="AX290" s="1"/>
      <c r="AY290" s="1" t="s">
        <v>6220</v>
      </c>
      <c r="AZ290" s="1" t="s">
        <v>6221</v>
      </c>
      <c r="BA290" s="1" t="s">
        <v>110</v>
      </c>
      <c r="BB290" s="1" t="s">
        <v>111</v>
      </c>
      <c r="BC290" s="1" t="s">
        <v>654</v>
      </c>
      <c r="BD290" s="1" t="s">
        <v>1047</v>
      </c>
      <c r="BE290" s="1">
        <v>66.03</v>
      </c>
      <c r="BF290" s="1">
        <v>6.95</v>
      </c>
      <c r="BG290" s="1"/>
      <c r="BH290" s="1"/>
      <c r="BI290" s="1"/>
      <c r="BJ290" s="1"/>
      <c r="BK290" s="1"/>
      <c r="BL290" s="1"/>
      <c r="BM290" s="1"/>
      <c r="BN290" s="1"/>
      <c r="BO290" s="1" t="s">
        <v>6222</v>
      </c>
      <c r="BP290" s="1"/>
      <c r="BQ290" s="1"/>
      <c r="BR290" s="1"/>
      <c r="BS290" s="1"/>
      <c r="BT290" s="1"/>
      <c r="BU290" s="1" t="str">
        <f>HYPERLINK("https://nconnect.nicmar.ac.in/storage/profile/6a86c0aea037e.png","Download")</f>
        <v>0</v>
      </c>
      <c r="BV290" s="1" t="s">
        <v>188</v>
      </c>
      <c r="BW290" s="3"/>
      <c r="BX290" s="3"/>
    </row>
    <row r="291" spans="1:76">
      <c r="A291" s="1" t="s">
        <v>76</v>
      </c>
      <c r="B291" s="1" t="s">
        <v>77</v>
      </c>
      <c r="C291" s="1" t="s">
        <v>6223</v>
      </c>
      <c r="D291" s="1" t="s">
        <v>6224</v>
      </c>
      <c r="E291" s="1" t="s">
        <v>6225</v>
      </c>
      <c r="F291" s="1" t="s">
        <v>6226</v>
      </c>
      <c r="G291" s="1" t="s">
        <v>6227</v>
      </c>
      <c r="H291" s="1" t="s">
        <v>6228</v>
      </c>
      <c r="I291" s="1" t="s">
        <v>6229</v>
      </c>
      <c r="J291" s="1">
        <v>9714900071</v>
      </c>
      <c r="K291" s="1" t="s">
        <v>85</v>
      </c>
      <c r="L291" s="1" t="s">
        <v>6230</v>
      </c>
      <c r="M291" s="1" t="s">
        <v>87</v>
      </c>
      <c r="N291" s="1" t="s">
        <v>6231</v>
      </c>
      <c r="O291" s="1" t="s">
        <v>6232</v>
      </c>
      <c r="P291" s="1" t="s">
        <v>162</v>
      </c>
      <c r="Q291" s="1">
        <v>238901190462</v>
      </c>
      <c r="R291" s="1" t="s">
        <v>6233</v>
      </c>
      <c r="S291" s="1">
        <v>9925107267</v>
      </c>
      <c r="T291" s="1" t="s">
        <v>163</v>
      </c>
      <c r="U291" s="1" t="s">
        <v>6234</v>
      </c>
      <c r="V291" s="1">
        <v>8849350327</v>
      </c>
      <c r="W291" s="1" t="s">
        <v>283</v>
      </c>
      <c r="X291" s="1" t="s">
        <v>6235</v>
      </c>
      <c r="Y291" s="1" t="s">
        <v>6236</v>
      </c>
      <c r="Z291" s="1" t="s">
        <v>6237</v>
      </c>
      <c r="AA291" s="1" t="s">
        <v>6235</v>
      </c>
      <c r="AB291" s="1" t="s">
        <v>6236</v>
      </c>
      <c r="AC291" s="1" t="s">
        <v>6237</v>
      </c>
      <c r="AD291" s="1" t="s">
        <v>98</v>
      </c>
      <c r="AE291" s="1" t="s">
        <v>98</v>
      </c>
      <c r="AF291" s="1" t="s">
        <v>6238</v>
      </c>
      <c r="AG291" s="1" t="s">
        <v>6239</v>
      </c>
      <c r="AH291" s="1" t="s">
        <v>421</v>
      </c>
      <c r="AI291" s="1" t="s">
        <v>530</v>
      </c>
      <c r="AJ291" s="1">
        <v>83.17</v>
      </c>
      <c r="AK291" s="1"/>
      <c r="AL291" s="1" t="s">
        <v>6238</v>
      </c>
      <c r="AM291" s="1" t="s">
        <v>6239</v>
      </c>
      <c r="AN291" s="1" t="s">
        <v>105</v>
      </c>
      <c r="AO291" s="1" t="s">
        <v>106</v>
      </c>
      <c r="AP291" s="1" t="s">
        <v>395</v>
      </c>
      <c r="AQ291" s="1">
        <v>61.07</v>
      </c>
      <c r="AR291" s="1"/>
      <c r="AS291" s="1"/>
      <c r="AT291" s="1"/>
      <c r="AU291" s="1"/>
      <c r="AV291" s="1"/>
      <c r="AW291" s="1"/>
      <c r="AX291" s="1"/>
      <c r="AY291" s="1" t="s">
        <v>6240</v>
      </c>
      <c r="AZ291" s="1" t="s">
        <v>1665</v>
      </c>
      <c r="BA291" s="1" t="s">
        <v>110</v>
      </c>
      <c r="BB291" s="1" t="s">
        <v>111</v>
      </c>
      <c r="BC291" s="1" t="s">
        <v>605</v>
      </c>
      <c r="BD291" s="1" t="s">
        <v>146</v>
      </c>
      <c r="BE291" s="1">
        <v>80.3</v>
      </c>
      <c r="BF291" s="1">
        <v>8.03</v>
      </c>
      <c r="BG291" s="1"/>
      <c r="BH291" s="1"/>
      <c r="BI291" s="1"/>
      <c r="BJ291" s="1"/>
      <c r="BK291" s="1"/>
      <c r="BL291" s="1"/>
      <c r="BM291" s="1"/>
      <c r="BN291" s="1"/>
      <c r="BO291" s="1" t="s">
        <v>6241</v>
      </c>
      <c r="BP291" s="1" t="s">
        <v>6242</v>
      </c>
      <c r="BQ291" s="1" t="s">
        <v>2312</v>
      </c>
      <c r="BR291" s="1" t="s">
        <v>6243</v>
      </c>
      <c r="BS291" s="1">
        <v>16</v>
      </c>
      <c r="BT291" s="1" t="s">
        <v>6244</v>
      </c>
      <c r="BU291" s="1" t="str">
        <f>HYPERLINK("https://nconnect.nicmar.ac.in/storage/profile/6ac4bb35926ac.png","Download")</f>
        <v>0</v>
      </c>
      <c r="BV291" s="1" t="s">
        <v>118</v>
      </c>
      <c r="BW291" s="3"/>
      <c r="BX291" s="3"/>
    </row>
    <row r="292" spans="1:76">
      <c r="A292" s="1" t="s">
        <v>76</v>
      </c>
      <c r="B292" s="1" t="s">
        <v>77</v>
      </c>
      <c r="C292" s="1" t="s">
        <v>6245</v>
      </c>
      <c r="D292" s="1" t="s">
        <v>6246</v>
      </c>
      <c r="E292" s="1"/>
      <c r="F292" s="1" t="s">
        <v>6247</v>
      </c>
      <c r="G292" s="1" t="s">
        <v>6248</v>
      </c>
      <c r="H292" s="1" t="s">
        <v>6249</v>
      </c>
      <c r="I292" s="1" t="s">
        <v>6250</v>
      </c>
      <c r="J292" s="1">
        <v>9975732498</v>
      </c>
      <c r="K292" s="1" t="s">
        <v>85</v>
      </c>
      <c r="L292" s="1" t="s">
        <v>6251</v>
      </c>
      <c r="M292" s="1" t="s">
        <v>87</v>
      </c>
      <c r="N292" s="1" t="s">
        <v>6252</v>
      </c>
      <c r="O292" s="1" t="s">
        <v>6253</v>
      </c>
      <c r="P292" s="1" t="s">
        <v>669</v>
      </c>
      <c r="Q292" s="1">
        <v>351588262436</v>
      </c>
      <c r="R292" s="1" t="s">
        <v>6254</v>
      </c>
      <c r="S292" s="1">
        <v>8411888333</v>
      </c>
      <c r="T292" s="1" t="s">
        <v>1522</v>
      </c>
      <c r="U292" s="1" t="s">
        <v>6255</v>
      </c>
      <c r="V292" s="1">
        <v>7020951637</v>
      </c>
      <c r="W292" s="1" t="s">
        <v>6256</v>
      </c>
      <c r="X292" s="1" t="s">
        <v>6257</v>
      </c>
      <c r="Y292" s="1" t="s">
        <v>1268</v>
      </c>
      <c r="Z292" s="1" t="s">
        <v>97</v>
      </c>
      <c r="AA292" s="1" t="s">
        <v>6257</v>
      </c>
      <c r="AB292" s="1" t="s">
        <v>1268</v>
      </c>
      <c r="AC292" s="1" t="s">
        <v>97</v>
      </c>
      <c r="AD292" s="1" t="s">
        <v>98</v>
      </c>
      <c r="AE292" s="1" t="s">
        <v>98</v>
      </c>
      <c r="AF292" s="1" t="s">
        <v>6258</v>
      </c>
      <c r="AG292" s="1" t="s">
        <v>1268</v>
      </c>
      <c r="AH292" s="1" t="s">
        <v>101</v>
      </c>
      <c r="AI292" s="1" t="s">
        <v>102</v>
      </c>
      <c r="AJ292" s="1">
        <v>69.4</v>
      </c>
      <c r="AK292" s="1"/>
      <c r="AL292" s="1" t="s">
        <v>6259</v>
      </c>
      <c r="AM292" s="1" t="s">
        <v>1268</v>
      </c>
      <c r="AN292" s="1" t="s">
        <v>105</v>
      </c>
      <c r="AO292" s="1" t="s">
        <v>1069</v>
      </c>
      <c r="AP292" s="1" t="s">
        <v>292</v>
      </c>
      <c r="AQ292" s="1">
        <v>82.8</v>
      </c>
      <c r="AR292" s="1"/>
      <c r="AS292" s="1"/>
      <c r="AT292" s="1"/>
      <c r="AU292" s="1"/>
      <c r="AV292" s="1"/>
      <c r="AW292" s="1"/>
      <c r="AX292" s="1"/>
      <c r="AY292" s="1" t="s">
        <v>6260</v>
      </c>
      <c r="AZ292" s="1" t="s">
        <v>168</v>
      </c>
      <c r="BA292" s="1" t="s">
        <v>110</v>
      </c>
      <c r="BB292" s="1" t="s">
        <v>111</v>
      </c>
      <c r="BC292" s="1" t="s">
        <v>535</v>
      </c>
      <c r="BD292" s="1" t="s">
        <v>6261</v>
      </c>
      <c r="BE292" s="1">
        <v>64.5</v>
      </c>
      <c r="BF292" s="1">
        <v>6.45</v>
      </c>
      <c r="BG292" s="1"/>
      <c r="BH292" s="1"/>
      <c r="BI292" s="1"/>
      <c r="BJ292" s="1"/>
      <c r="BK292" s="1"/>
      <c r="BL292" s="1"/>
      <c r="BM292" s="1"/>
      <c r="BN292" s="1"/>
      <c r="BO292" s="1" t="s">
        <v>6262</v>
      </c>
      <c r="BP292" s="1"/>
      <c r="BQ292" s="1"/>
      <c r="BR292" s="1"/>
      <c r="BS292" s="1"/>
      <c r="BT292" s="1"/>
      <c r="BU292" s="1" t="str">
        <f>HYPERLINK("https://nconnect.nicmar.ac.in/storage/profile/6a86d59d2a567.png","Download")</f>
        <v>0</v>
      </c>
      <c r="BV292" s="1" t="s">
        <v>118</v>
      </c>
      <c r="BW292" s="3"/>
      <c r="BX292" s="3"/>
    </row>
    <row r="293" spans="1:76">
      <c r="A293" s="1" t="s">
        <v>76</v>
      </c>
      <c r="B293" s="1" t="s">
        <v>77</v>
      </c>
      <c r="C293" s="1" t="s">
        <v>6263</v>
      </c>
      <c r="D293" s="1" t="s">
        <v>1630</v>
      </c>
      <c r="E293" s="1" t="s">
        <v>6264</v>
      </c>
      <c r="F293" s="1" t="s">
        <v>6265</v>
      </c>
      <c r="G293" s="1" t="s">
        <v>6266</v>
      </c>
      <c r="H293" s="1" t="s">
        <v>6267</v>
      </c>
      <c r="I293" s="1" t="s">
        <v>6268</v>
      </c>
      <c r="J293" s="1">
        <v>8799129301</v>
      </c>
      <c r="K293" s="1" t="s">
        <v>85</v>
      </c>
      <c r="L293" s="1" t="s">
        <v>6269</v>
      </c>
      <c r="M293" s="1" t="s">
        <v>87</v>
      </c>
      <c r="N293" s="1" t="s">
        <v>6270</v>
      </c>
      <c r="O293" s="1" t="s">
        <v>6271</v>
      </c>
      <c r="P293" s="1" t="s">
        <v>90</v>
      </c>
      <c r="Q293" s="1">
        <v>894139133234</v>
      </c>
      <c r="R293" s="1" t="s">
        <v>6272</v>
      </c>
      <c r="S293" s="1">
        <v>9898005431</v>
      </c>
      <c r="T293" s="1" t="s">
        <v>163</v>
      </c>
      <c r="U293" s="1" t="s">
        <v>6273</v>
      </c>
      <c r="V293" s="1">
        <v>9998397797</v>
      </c>
      <c r="W293" s="1" t="s">
        <v>283</v>
      </c>
      <c r="X293" s="1" t="s">
        <v>6274</v>
      </c>
      <c r="Y293" s="1" t="s">
        <v>6275</v>
      </c>
      <c r="Z293" s="1" t="s">
        <v>577</v>
      </c>
      <c r="AA293" s="1" t="s">
        <v>6274</v>
      </c>
      <c r="AB293" s="1" t="s">
        <v>6275</v>
      </c>
      <c r="AC293" s="1" t="s">
        <v>577</v>
      </c>
      <c r="AD293" s="1" t="s">
        <v>98</v>
      </c>
      <c r="AE293" s="1" t="s">
        <v>98</v>
      </c>
      <c r="AF293" s="1" t="s">
        <v>6276</v>
      </c>
      <c r="AG293" s="1" t="s">
        <v>6277</v>
      </c>
      <c r="AH293" s="1" t="s">
        <v>141</v>
      </c>
      <c r="AI293" s="1" t="s">
        <v>102</v>
      </c>
      <c r="AJ293" s="1">
        <v>78.2</v>
      </c>
      <c r="AK293" s="1"/>
      <c r="AL293" s="1" t="s">
        <v>6278</v>
      </c>
      <c r="AM293" s="1" t="s">
        <v>6279</v>
      </c>
      <c r="AN293" s="1" t="s">
        <v>105</v>
      </c>
      <c r="AO293" s="1" t="s">
        <v>239</v>
      </c>
      <c r="AP293" s="1" t="s">
        <v>341</v>
      </c>
      <c r="AQ293" s="1">
        <v>84.92</v>
      </c>
      <c r="AR293" s="1"/>
      <c r="AS293" s="1"/>
      <c r="AT293" s="1"/>
      <c r="AU293" s="1"/>
      <c r="AV293" s="1"/>
      <c r="AW293" s="1"/>
      <c r="AX293" s="1"/>
      <c r="AY293" s="1" t="s">
        <v>6280</v>
      </c>
      <c r="AZ293" s="1" t="s">
        <v>6281</v>
      </c>
      <c r="BA293" s="1" t="s">
        <v>6282</v>
      </c>
      <c r="BB293" s="1" t="s">
        <v>6283</v>
      </c>
      <c r="BC293" s="1" t="s">
        <v>175</v>
      </c>
      <c r="BD293" s="1" t="s">
        <v>319</v>
      </c>
      <c r="BE293" s="1">
        <v>77</v>
      </c>
      <c r="BF293" s="1">
        <v>3.4</v>
      </c>
      <c r="BG293" s="1"/>
      <c r="BH293" s="1"/>
      <c r="BI293" s="1"/>
      <c r="BJ293" s="1"/>
      <c r="BK293" s="1"/>
      <c r="BL293" s="1"/>
      <c r="BM293" s="1"/>
      <c r="BN293" s="1"/>
      <c r="BO293" s="1" t="s">
        <v>6284</v>
      </c>
      <c r="BP293" s="1"/>
      <c r="BQ293" s="1"/>
      <c r="BR293" s="1" t="s">
        <v>6285</v>
      </c>
      <c r="BS293" s="1">
        <v>16</v>
      </c>
      <c r="BT293" s="1" t="s">
        <v>6286</v>
      </c>
      <c r="BU293" s="1" t="str">
        <f>HYPERLINK("https://nconnect.nicmar.ac.in/storage/profile/6a848d64c6b55.png","Download")</f>
        <v>0</v>
      </c>
      <c r="BV293" s="1" t="s">
        <v>118</v>
      </c>
      <c r="BW293" s="3"/>
      <c r="BX293" s="3"/>
    </row>
    <row r="294" spans="1:76">
      <c r="A294" s="1" t="s">
        <v>76</v>
      </c>
      <c r="B294" s="1" t="s">
        <v>77</v>
      </c>
      <c r="C294" s="1" t="s">
        <v>6287</v>
      </c>
      <c r="D294" s="1" t="s">
        <v>6288</v>
      </c>
      <c r="E294" s="1"/>
      <c r="F294" s="1" t="s">
        <v>6289</v>
      </c>
      <c r="G294" s="1" t="s">
        <v>6290</v>
      </c>
      <c r="H294" s="1" t="s">
        <v>6291</v>
      </c>
      <c r="I294" s="1" t="s">
        <v>6292</v>
      </c>
      <c r="J294" s="1">
        <v>7028180402</v>
      </c>
      <c r="K294" s="1" t="s">
        <v>196</v>
      </c>
      <c r="L294" s="1" t="s">
        <v>6293</v>
      </c>
      <c r="M294" s="1" t="s">
        <v>87</v>
      </c>
      <c r="N294" s="1" t="s">
        <v>6294</v>
      </c>
      <c r="O294" s="1" t="s">
        <v>6295</v>
      </c>
      <c r="P294" s="1" t="s">
        <v>162</v>
      </c>
      <c r="Q294" s="1" t="s">
        <v>6296</v>
      </c>
      <c r="R294" s="1" t="s">
        <v>6297</v>
      </c>
      <c r="S294" s="1">
        <v>9560505277</v>
      </c>
      <c r="T294" s="1" t="s">
        <v>6298</v>
      </c>
      <c r="U294" s="1" t="s">
        <v>6299</v>
      </c>
      <c r="V294" s="1">
        <v>9051065650</v>
      </c>
      <c r="W294" s="1" t="s">
        <v>6300</v>
      </c>
      <c r="X294" s="1" t="s">
        <v>6301</v>
      </c>
      <c r="Y294" s="1" t="s">
        <v>6302</v>
      </c>
      <c r="Z294" s="1" t="s">
        <v>6303</v>
      </c>
      <c r="AA294" s="1" t="s">
        <v>6301</v>
      </c>
      <c r="AB294" s="1" t="s">
        <v>6302</v>
      </c>
      <c r="AC294" s="1" t="s">
        <v>6303</v>
      </c>
      <c r="AD294" s="1" t="s">
        <v>98</v>
      </c>
      <c r="AE294" s="1" t="s">
        <v>98</v>
      </c>
      <c r="AF294" s="1" t="s">
        <v>6304</v>
      </c>
      <c r="AG294" s="1" t="s">
        <v>6305</v>
      </c>
      <c r="AH294" s="1" t="s">
        <v>137</v>
      </c>
      <c r="AI294" s="1" t="s">
        <v>138</v>
      </c>
      <c r="AJ294" s="1">
        <v>87.4</v>
      </c>
      <c r="AK294" s="1"/>
      <c r="AL294" s="1" t="s">
        <v>6304</v>
      </c>
      <c r="AM294" s="1" t="s">
        <v>6306</v>
      </c>
      <c r="AN294" s="1" t="s">
        <v>105</v>
      </c>
      <c r="AO294" s="1" t="s">
        <v>171</v>
      </c>
      <c r="AP294" s="1" t="s">
        <v>314</v>
      </c>
      <c r="AQ294" s="1">
        <v>73.8</v>
      </c>
      <c r="AR294" s="1"/>
      <c r="AS294" s="1"/>
      <c r="AT294" s="1"/>
      <c r="AU294" s="1"/>
      <c r="AV294" s="1"/>
      <c r="AW294" s="1"/>
      <c r="AX294" s="1"/>
      <c r="AY294" s="1" t="s">
        <v>6307</v>
      </c>
      <c r="AZ294" s="1" t="s">
        <v>6308</v>
      </c>
      <c r="BA294" s="1" t="s">
        <v>266</v>
      </c>
      <c r="BB294" s="1" t="s">
        <v>267</v>
      </c>
      <c r="BC294" s="1" t="s">
        <v>605</v>
      </c>
      <c r="BD294" s="1" t="s">
        <v>2544</v>
      </c>
      <c r="BE294" s="1">
        <v>77</v>
      </c>
      <c r="BF294" s="1">
        <v>7.73</v>
      </c>
      <c r="BG294" s="1"/>
      <c r="BH294" s="1"/>
      <c r="BI294" s="1"/>
      <c r="BJ294" s="1"/>
      <c r="BK294" s="1"/>
      <c r="BL294" s="1"/>
      <c r="BM294" s="1"/>
      <c r="BN294" s="1"/>
      <c r="BO294" s="1" t="s">
        <v>6309</v>
      </c>
      <c r="BP294" s="1" t="s">
        <v>6310</v>
      </c>
      <c r="BQ294" s="1" t="s">
        <v>1252</v>
      </c>
      <c r="BR294" s="1"/>
      <c r="BS294" s="1"/>
      <c r="BT294" s="1"/>
      <c r="BU294" s="1" t="str">
        <f>HYPERLINK("https://nconnect.nicmar.ac.in/storage/profile/6a869c3f711cd.png","Download")</f>
        <v>0</v>
      </c>
      <c r="BV294" s="1" t="s">
        <v>118</v>
      </c>
      <c r="BW294" s="3"/>
      <c r="BX294" s="3"/>
    </row>
    <row r="295" spans="1:76">
      <c r="A295" s="1" t="s">
        <v>76</v>
      </c>
      <c r="B295" s="1" t="s">
        <v>77</v>
      </c>
      <c r="C295" s="1" t="s">
        <v>6311</v>
      </c>
      <c r="D295" s="1" t="s">
        <v>6312</v>
      </c>
      <c r="E295" s="1"/>
      <c r="F295" s="1" t="s">
        <v>6313</v>
      </c>
      <c r="G295" s="1" t="s">
        <v>6314</v>
      </c>
      <c r="H295" s="1" t="s">
        <v>6315</v>
      </c>
      <c r="I295" s="1" t="s">
        <v>6316</v>
      </c>
      <c r="J295" s="1">
        <v>9133289412</v>
      </c>
      <c r="K295" s="1" t="s">
        <v>85</v>
      </c>
      <c r="L295" s="1" t="s">
        <v>6317</v>
      </c>
      <c r="M295" s="1" t="s">
        <v>87</v>
      </c>
      <c r="N295" s="1" t="s">
        <v>6318</v>
      </c>
      <c r="O295" s="1" t="s">
        <v>6319</v>
      </c>
      <c r="P295" s="1" t="s">
        <v>669</v>
      </c>
      <c r="Q295" s="1">
        <v>847427089139</v>
      </c>
      <c r="R295" s="1" t="s">
        <v>6320</v>
      </c>
      <c r="S295" s="1">
        <v>9490924647</v>
      </c>
      <c r="T295" s="1" t="s">
        <v>1752</v>
      </c>
      <c r="U295" s="1" t="s">
        <v>6321</v>
      </c>
      <c r="V295" s="1">
        <v>9490634761</v>
      </c>
      <c r="W295" s="1" t="s">
        <v>2469</v>
      </c>
      <c r="X295" s="1" t="s">
        <v>6322</v>
      </c>
      <c r="Y295" s="1" t="s">
        <v>6323</v>
      </c>
      <c r="Z295" s="1" t="s">
        <v>134</v>
      </c>
      <c r="AA295" s="1" t="s">
        <v>6322</v>
      </c>
      <c r="AB295" s="1" t="s">
        <v>6323</v>
      </c>
      <c r="AC295" s="1" t="s">
        <v>134</v>
      </c>
      <c r="AD295" s="1" t="s">
        <v>98</v>
      </c>
      <c r="AE295" s="1" t="s">
        <v>98</v>
      </c>
      <c r="AF295" s="1" t="s">
        <v>6324</v>
      </c>
      <c r="AG295" s="1" t="s">
        <v>6325</v>
      </c>
      <c r="AH295" s="1" t="s">
        <v>479</v>
      </c>
      <c r="AI295" s="1" t="s">
        <v>529</v>
      </c>
      <c r="AJ295" s="1">
        <v>90.0</v>
      </c>
      <c r="AK295" s="1">
        <v>9.0</v>
      </c>
      <c r="AL295" s="1" t="s">
        <v>6326</v>
      </c>
      <c r="AM295" s="1" t="s">
        <v>2475</v>
      </c>
      <c r="AN295" s="1" t="s">
        <v>105</v>
      </c>
      <c r="AO295" s="1" t="s">
        <v>209</v>
      </c>
      <c r="AP295" s="1" t="s">
        <v>262</v>
      </c>
      <c r="AQ295" s="1">
        <v>84.9</v>
      </c>
      <c r="AR295" s="1">
        <v>9.04</v>
      </c>
      <c r="AS295" s="1"/>
      <c r="AT295" s="1"/>
      <c r="AU295" s="1"/>
      <c r="AV295" s="1"/>
      <c r="AW295" s="1"/>
      <c r="AX295" s="1"/>
      <c r="AY295" s="1" t="s">
        <v>6327</v>
      </c>
      <c r="AZ295" s="1" t="s">
        <v>6328</v>
      </c>
      <c r="BA295" s="1" t="s">
        <v>266</v>
      </c>
      <c r="BB295" s="1" t="s">
        <v>267</v>
      </c>
      <c r="BC295" s="1" t="s">
        <v>425</v>
      </c>
      <c r="BD295" s="1" t="s">
        <v>536</v>
      </c>
      <c r="BE295" s="1">
        <v>73.81</v>
      </c>
      <c r="BF295" s="1">
        <v>7.17</v>
      </c>
      <c r="BG295" s="1"/>
      <c r="BH295" s="1"/>
      <c r="BI295" s="1"/>
      <c r="BJ295" s="1"/>
      <c r="BK295" s="1"/>
      <c r="BL295" s="1"/>
      <c r="BM295" s="1"/>
      <c r="BN295" s="1"/>
      <c r="BO295" s="1" t="s">
        <v>6329</v>
      </c>
      <c r="BP295" s="1" t="s">
        <v>6330</v>
      </c>
      <c r="BQ295" s="1" t="s">
        <v>3268</v>
      </c>
      <c r="BR295" s="1" t="s">
        <v>6331</v>
      </c>
      <c r="BS295" s="1">
        <v>25</v>
      </c>
      <c r="BT295" s="1" t="s">
        <v>6332</v>
      </c>
      <c r="BU295" s="1" t="str">
        <f>HYPERLINK("https://nconnect.nicmar.ac.in/storage/profile/6a86d022e5f74.png","Download")</f>
        <v>0</v>
      </c>
      <c r="BV295" s="1" t="s">
        <v>118</v>
      </c>
      <c r="BW295" s="3"/>
      <c r="BX295" s="3"/>
    </row>
    <row r="296" spans="1:76">
      <c r="A296" s="1" t="s">
        <v>76</v>
      </c>
      <c r="B296" s="1" t="s">
        <v>77</v>
      </c>
      <c r="C296" s="1" t="s">
        <v>6333</v>
      </c>
      <c r="D296" s="1" t="s">
        <v>6334</v>
      </c>
      <c r="E296" s="1" t="s">
        <v>6335</v>
      </c>
      <c r="F296" s="1" t="s">
        <v>6336</v>
      </c>
      <c r="G296" s="1" t="s">
        <v>6337</v>
      </c>
      <c r="H296" s="1" t="s">
        <v>6338</v>
      </c>
      <c r="I296" s="1" t="s">
        <v>6339</v>
      </c>
      <c r="J296" s="1">
        <v>9730490963</v>
      </c>
      <c r="K296" s="1" t="s">
        <v>85</v>
      </c>
      <c r="L296" s="1" t="s">
        <v>6340</v>
      </c>
      <c r="M296" s="1" t="s">
        <v>87</v>
      </c>
      <c r="N296" s="1" t="s">
        <v>6341</v>
      </c>
      <c r="O296" s="1" t="s">
        <v>5576</v>
      </c>
      <c r="P296" s="1" t="s">
        <v>90</v>
      </c>
      <c r="Q296" s="1">
        <v>365949389924</v>
      </c>
      <c r="R296" s="1" t="s">
        <v>6342</v>
      </c>
      <c r="S296" s="1">
        <v>9921342137</v>
      </c>
      <c r="T296" s="1" t="s">
        <v>1168</v>
      </c>
      <c r="U296" s="1" t="s">
        <v>6343</v>
      </c>
      <c r="V296" s="1">
        <v>8624048274</v>
      </c>
      <c r="W296" s="1" t="s">
        <v>283</v>
      </c>
      <c r="X296" s="1" t="s">
        <v>6344</v>
      </c>
      <c r="Y296" s="1" t="s">
        <v>877</v>
      </c>
      <c r="Z296" s="1" t="s">
        <v>97</v>
      </c>
      <c r="AA296" s="1" t="s">
        <v>6344</v>
      </c>
      <c r="AB296" s="1" t="s">
        <v>877</v>
      </c>
      <c r="AC296" s="1" t="s">
        <v>97</v>
      </c>
      <c r="AD296" s="1" t="s">
        <v>98</v>
      </c>
      <c r="AE296" s="1" t="s">
        <v>98</v>
      </c>
      <c r="AF296" s="1" t="s">
        <v>6345</v>
      </c>
      <c r="AG296" s="1" t="s">
        <v>6346</v>
      </c>
      <c r="AH296" s="1" t="s">
        <v>3846</v>
      </c>
      <c r="AI296" s="1" t="s">
        <v>1018</v>
      </c>
      <c r="AJ296" s="1">
        <v>84.8</v>
      </c>
      <c r="AK296" s="1"/>
      <c r="AL296" s="1" t="s">
        <v>6347</v>
      </c>
      <c r="AM296" s="1" t="s">
        <v>6346</v>
      </c>
      <c r="AN296" s="1" t="s">
        <v>174</v>
      </c>
      <c r="AO296" s="1" t="s">
        <v>4978</v>
      </c>
      <c r="AP296" s="1" t="s">
        <v>1386</v>
      </c>
      <c r="AQ296" s="1">
        <v>68.31</v>
      </c>
      <c r="AR296" s="1"/>
      <c r="AS296" s="1"/>
      <c r="AT296" s="1"/>
      <c r="AU296" s="1"/>
      <c r="AV296" s="1"/>
      <c r="AW296" s="1"/>
      <c r="AX296" s="1"/>
      <c r="AY296" s="1" t="s">
        <v>212</v>
      </c>
      <c r="AZ296" s="1" t="s">
        <v>6348</v>
      </c>
      <c r="BA296" s="1" t="s">
        <v>178</v>
      </c>
      <c r="BB296" s="1" t="s">
        <v>111</v>
      </c>
      <c r="BC296" s="1" t="s">
        <v>1248</v>
      </c>
      <c r="BD296" s="1" t="s">
        <v>107</v>
      </c>
      <c r="BE296" s="1">
        <v>67.3</v>
      </c>
      <c r="BF296" s="1">
        <v>7.54</v>
      </c>
      <c r="BG296" s="1"/>
      <c r="BH296" s="1"/>
      <c r="BI296" s="1"/>
      <c r="BJ296" s="1"/>
      <c r="BK296" s="1"/>
      <c r="BL296" s="1"/>
      <c r="BM296" s="1"/>
      <c r="BN296" s="1"/>
      <c r="BO296" s="1" t="s">
        <v>6349</v>
      </c>
      <c r="BP296" s="1" t="s">
        <v>6350</v>
      </c>
      <c r="BQ296" s="1" t="s">
        <v>6351</v>
      </c>
      <c r="BR296" s="1" t="s">
        <v>6352</v>
      </c>
      <c r="BS296" s="1">
        <v>25</v>
      </c>
      <c r="BT296" s="1" t="s">
        <v>6353</v>
      </c>
      <c r="BU296" s="1" t="str">
        <f>HYPERLINK("https://nconnect.nicmar.ac.in/storage/profile/6a87039f3ca3c.png","Download")</f>
        <v>0</v>
      </c>
      <c r="BV296" s="1" t="s">
        <v>118</v>
      </c>
      <c r="BW296" s="3"/>
      <c r="BX296" s="3"/>
    </row>
    <row r="297" spans="1:76">
      <c r="A297" s="1" t="s">
        <v>76</v>
      </c>
      <c r="B297" s="1" t="s">
        <v>77</v>
      </c>
      <c r="C297" s="1" t="s">
        <v>6354</v>
      </c>
      <c r="D297" s="1" t="s">
        <v>2031</v>
      </c>
      <c r="E297" s="1"/>
      <c r="F297" s="1" t="s">
        <v>6355</v>
      </c>
      <c r="G297" s="1" t="s">
        <v>6356</v>
      </c>
      <c r="H297" s="1" t="s">
        <v>6357</v>
      </c>
      <c r="I297" s="1" t="s">
        <v>6358</v>
      </c>
      <c r="J297" s="1">
        <v>8969936335</v>
      </c>
      <c r="K297" s="1" t="s">
        <v>85</v>
      </c>
      <c r="L297" s="1" t="s">
        <v>6359</v>
      </c>
      <c r="M297" s="1" t="s">
        <v>87</v>
      </c>
      <c r="N297" s="1" t="s">
        <v>6360</v>
      </c>
      <c r="O297" s="1" t="s">
        <v>6361</v>
      </c>
      <c r="P297" s="1" t="s">
        <v>90</v>
      </c>
      <c r="Q297" s="1">
        <v>462235909876</v>
      </c>
      <c r="R297" s="1" t="s">
        <v>6362</v>
      </c>
      <c r="S297" s="1">
        <v>9263352239</v>
      </c>
      <c r="T297" s="1" t="s">
        <v>1752</v>
      </c>
      <c r="U297" s="1" t="s">
        <v>6363</v>
      </c>
      <c r="V297" s="1">
        <v>8863972003</v>
      </c>
      <c r="W297" s="1" t="s">
        <v>3536</v>
      </c>
      <c r="X297" s="1" t="s">
        <v>6364</v>
      </c>
      <c r="Y297" s="1" t="s">
        <v>6365</v>
      </c>
      <c r="Z297" s="1" t="s">
        <v>600</v>
      </c>
      <c r="AA297" s="1" t="s">
        <v>6364</v>
      </c>
      <c r="AB297" s="1" t="s">
        <v>6365</v>
      </c>
      <c r="AC297" s="1" t="s">
        <v>600</v>
      </c>
      <c r="AD297" s="1" t="s">
        <v>98</v>
      </c>
      <c r="AE297" s="1" t="s">
        <v>98</v>
      </c>
      <c r="AF297" s="1" t="s">
        <v>6366</v>
      </c>
      <c r="AG297" s="1" t="s">
        <v>6367</v>
      </c>
      <c r="AH297" s="1" t="s">
        <v>6368</v>
      </c>
      <c r="AI297" s="1" t="s">
        <v>141</v>
      </c>
      <c r="AJ297" s="1">
        <v>86.16</v>
      </c>
      <c r="AK297" s="1"/>
      <c r="AL297" s="1" t="s">
        <v>6366</v>
      </c>
      <c r="AM297" s="1" t="s">
        <v>6369</v>
      </c>
      <c r="AN297" s="1" t="s">
        <v>105</v>
      </c>
      <c r="AO297" s="1" t="s">
        <v>859</v>
      </c>
      <c r="AP297" s="1" t="s">
        <v>239</v>
      </c>
      <c r="AQ297" s="1">
        <v>69.71</v>
      </c>
      <c r="AR297" s="1"/>
      <c r="AS297" s="1"/>
      <c r="AT297" s="1"/>
      <c r="AU297" s="1"/>
      <c r="AV297" s="1"/>
      <c r="AW297" s="1"/>
      <c r="AX297" s="1"/>
      <c r="AY297" s="1" t="s">
        <v>6370</v>
      </c>
      <c r="AZ297" s="1" t="s">
        <v>6371</v>
      </c>
      <c r="BA297" s="1" t="s">
        <v>110</v>
      </c>
      <c r="BB297" s="1" t="s">
        <v>111</v>
      </c>
      <c r="BC297" s="1" t="s">
        <v>292</v>
      </c>
      <c r="BD297" s="1" t="s">
        <v>999</v>
      </c>
      <c r="BE297" s="1">
        <v>62.1</v>
      </c>
      <c r="BF297" s="1">
        <v>6.21</v>
      </c>
      <c r="BG297" s="1"/>
      <c r="BH297" s="1"/>
      <c r="BI297" s="1"/>
      <c r="BJ297" s="1"/>
      <c r="BK297" s="1"/>
      <c r="BL297" s="1"/>
      <c r="BM297" s="1"/>
      <c r="BN297" s="1"/>
      <c r="BO297" s="1" t="s">
        <v>6372</v>
      </c>
      <c r="BP297" s="1" t="s">
        <v>6373</v>
      </c>
      <c r="BQ297" s="1" t="s">
        <v>116</v>
      </c>
      <c r="BR297" s="1" t="s">
        <v>6374</v>
      </c>
      <c r="BS297" s="1">
        <v>7</v>
      </c>
      <c r="BT297" s="1" t="s">
        <v>6375</v>
      </c>
      <c r="BU297" s="1" t="str">
        <f>HYPERLINK("https://nconnect.nicmar.ac.in/storage/profile/6a85e31b131e8.png","Download")</f>
        <v>0</v>
      </c>
      <c r="BV297" s="1" t="s">
        <v>118</v>
      </c>
      <c r="BW297" s="3"/>
      <c r="BX297" s="3"/>
    </row>
    <row r="298" spans="1:76">
      <c r="A298" s="1" t="s">
        <v>76</v>
      </c>
      <c r="B298" s="1" t="s">
        <v>77</v>
      </c>
      <c r="C298" s="1" t="s">
        <v>6376</v>
      </c>
      <c r="D298" s="1" t="s">
        <v>6377</v>
      </c>
      <c r="E298" s="1" t="s">
        <v>6378</v>
      </c>
      <c r="F298" s="1" t="s">
        <v>2586</v>
      </c>
      <c r="G298" s="1" t="s">
        <v>6379</v>
      </c>
      <c r="H298" s="1" t="s">
        <v>6380</v>
      </c>
      <c r="I298" s="1" t="s">
        <v>6381</v>
      </c>
      <c r="J298" s="1">
        <v>9881100077</v>
      </c>
      <c r="K298" s="1" t="s">
        <v>196</v>
      </c>
      <c r="L298" s="1" t="s">
        <v>6382</v>
      </c>
      <c r="M298" s="1" t="s">
        <v>87</v>
      </c>
      <c r="N298" s="1" t="s">
        <v>412</v>
      </c>
      <c r="O298" s="1" t="s">
        <v>6383</v>
      </c>
      <c r="P298" s="1" t="s">
        <v>162</v>
      </c>
      <c r="Q298" s="1">
        <v>794277175678</v>
      </c>
      <c r="R298" s="1" t="s">
        <v>6384</v>
      </c>
      <c r="S298" s="1">
        <v>9881800077</v>
      </c>
      <c r="T298" s="1" t="s">
        <v>2280</v>
      </c>
      <c r="U298" s="1" t="s">
        <v>6385</v>
      </c>
      <c r="V298" s="1">
        <v>7722075073</v>
      </c>
      <c r="W298" s="1" t="s">
        <v>283</v>
      </c>
      <c r="X298" s="1" t="s">
        <v>6386</v>
      </c>
      <c r="Y298" s="1" t="s">
        <v>259</v>
      </c>
      <c r="Z298" s="1" t="s">
        <v>97</v>
      </c>
      <c r="AA298" s="1" t="s">
        <v>6386</v>
      </c>
      <c r="AB298" s="1" t="s">
        <v>259</v>
      </c>
      <c r="AC298" s="1" t="s">
        <v>97</v>
      </c>
      <c r="AD298" s="1" t="s">
        <v>98</v>
      </c>
      <c r="AE298" s="1" t="s">
        <v>98</v>
      </c>
      <c r="AF298" s="1" t="s">
        <v>6387</v>
      </c>
      <c r="AG298" s="1" t="s">
        <v>4767</v>
      </c>
      <c r="AH298" s="1" t="s">
        <v>106</v>
      </c>
      <c r="AI298" s="1" t="s">
        <v>289</v>
      </c>
      <c r="AJ298" s="1">
        <v>70.16</v>
      </c>
      <c r="AK298" s="1"/>
      <c r="AL298" s="1" t="s">
        <v>6388</v>
      </c>
      <c r="AM298" s="1" t="s">
        <v>4767</v>
      </c>
      <c r="AN298" s="1" t="s">
        <v>105</v>
      </c>
      <c r="AO298" s="1" t="s">
        <v>107</v>
      </c>
      <c r="AP298" s="1" t="s">
        <v>789</v>
      </c>
      <c r="AQ298" s="1">
        <v>77.5</v>
      </c>
      <c r="AR298" s="1"/>
      <c r="AS298" s="1"/>
      <c r="AT298" s="1"/>
      <c r="AU298" s="1"/>
      <c r="AV298" s="1"/>
      <c r="AW298" s="1"/>
      <c r="AX298" s="1"/>
      <c r="AY298" s="1" t="s">
        <v>6389</v>
      </c>
      <c r="AZ298" s="1" t="s">
        <v>6390</v>
      </c>
      <c r="BA298" s="1" t="s">
        <v>110</v>
      </c>
      <c r="BB298" s="1" t="s">
        <v>111</v>
      </c>
      <c r="BC298" s="1" t="s">
        <v>655</v>
      </c>
      <c r="BD298" s="1" t="s">
        <v>374</v>
      </c>
      <c r="BE298" s="1">
        <v>83.25</v>
      </c>
      <c r="BF298" s="1"/>
      <c r="BG298" s="1"/>
      <c r="BH298" s="1"/>
      <c r="BI298" s="1"/>
      <c r="BJ298" s="1"/>
      <c r="BK298" s="1"/>
      <c r="BL298" s="1"/>
      <c r="BM298" s="1"/>
      <c r="BN298" s="1"/>
      <c r="BO298" s="1" t="s">
        <v>6391</v>
      </c>
      <c r="BP298" s="1"/>
      <c r="BQ298" s="1"/>
      <c r="BR298" s="1" t="s">
        <v>6392</v>
      </c>
      <c r="BS298" s="1">
        <v>8</v>
      </c>
      <c r="BT298" s="1" t="s">
        <v>6393</v>
      </c>
      <c r="BU298" s="1" t="str">
        <f>HYPERLINK("https://nconnect.nicmar.ac.in/storage/profile/6a85f1e28c288.png","Download")</f>
        <v>0</v>
      </c>
      <c r="BV298" s="1" t="s">
        <v>118</v>
      </c>
      <c r="BW298" s="3"/>
      <c r="BX298" s="3"/>
    </row>
    <row r="299" spans="1:76">
      <c r="A299" s="1" t="s">
        <v>76</v>
      </c>
      <c r="B299" s="1" t="s">
        <v>77</v>
      </c>
      <c r="C299" s="1" t="s">
        <v>6394</v>
      </c>
      <c r="D299" s="1" t="s">
        <v>6395</v>
      </c>
      <c r="E299" s="1"/>
      <c r="F299" s="1" t="s">
        <v>6396</v>
      </c>
      <c r="G299" s="1" t="s">
        <v>6397</v>
      </c>
      <c r="H299" s="1" t="s">
        <v>6398</v>
      </c>
      <c r="I299" s="1" t="s">
        <v>6399</v>
      </c>
      <c r="J299" s="1">
        <v>6383448896</v>
      </c>
      <c r="K299" s="1" t="s">
        <v>85</v>
      </c>
      <c r="L299" s="1" t="s">
        <v>6400</v>
      </c>
      <c r="M299" s="1" t="s">
        <v>87</v>
      </c>
      <c r="N299" s="1" t="s">
        <v>6401</v>
      </c>
      <c r="O299" s="1" t="s">
        <v>6402</v>
      </c>
      <c r="P299" s="1" t="s">
        <v>669</v>
      </c>
      <c r="Q299" s="1">
        <v>545269875009</v>
      </c>
      <c r="R299" s="1" t="s">
        <v>6403</v>
      </c>
      <c r="S299" s="1">
        <v>9840039976</v>
      </c>
      <c r="T299" s="1" t="s">
        <v>2571</v>
      </c>
      <c r="U299" s="1" t="s">
        <v>6404</v>
      </c>
      <c r="V299" s="1">
        <v>9003023663</v>
      </c>
      <c r="W299" s="1" t="s">
        <v>94</v>
      </c>
      <c r="X299" s="1" t="s">
        <v>6405</v>
      </c>
      <c r="Y299" s="1" t="s">
        <v>622</v>
      </c>
      <c r="Z299" s="1" t="s">
        <v>338</v>
      </c>
      <c r="AA299" s="1" t="s">
        <v>6405</v>
      </c>
      <c r="AB299" s="1" t="s">
        <v>622</v>
      </c>
      <c r="AC299" s="1" t="s">
        <v>338</v>
      </c>
      <c r="AD299" s="1" t="s">
        <v>98</v>
      </c>
      <c r="AE299" s="1" t="s">
        <v>98</v>
      </c>
      <c r="AF299" s="1" t="s">
        <v>6406</v>
      </c>
      <c r="AG299" s="1" t="s">
        <v>6407</v>
      </c>
      <c r="AH299" s="1" t="s">
        <v>106</v>
      </c>
      <c r="AI299" s="1" t="s">
        <v>289</v>
      </c>
      <c r="AJ299" s="1">
        <v>73.8</v>
      </c>
      <c r="AK299" s="1"/>
      <c r="AL299" s="1" t="s">
        <v>6408</v>
      </c>
      <c r="AM299" s="1" t="s">
        <v>6407</v>
      </c>
      <c r="AN299" s="1" t="s">
        <v>105</v>
      </c>
      <c r="AO299" s="1" t="s">
        <v>107</v>
      </c>
      <c r="AP299" s="1" t="s">
        <v>789</v>
      </c>
      <c r="AQ299" s="1">
        <v>81.8</v>
      </c>
      <c r="AR299" s="1"/>
      <c r="AS299" s="1"/>
      <c r="AT299" s="1"/>
      <c r="AU299" s="1"/>
      <c r="AV299" s="1"/>
      <c r="AW299" s="1"/>
      <c r="AX299" s="1"/>
      <c r="AY299" s="1" t="s">
        <v>2117</v>
      </c>
      <c r="AZ299" s="1" t="s">
        <v>6409</v>
      </c>
      <c r="BA299" s="1" t="s">
        <v>110</v>
      </c>
      <c r="BB299" s="1" t="s">
        <v>111</v>
      </c>
      <c r="BC299" s="1" t="s">
        <v>318</v>
      </c>
      <c r="BD299" s="1" t="s">
        <v>319</v>
      </c>
      <c r="BE299" s="1">
        <v>81.6</v>
      </c>
      <c r="BF299" s="1">
        <v>8.16</v>
      </c>
      <c r="BG299" s="1"/>
      <c r="BH299" s="1"/>
      <c r="BI299" s="1"/>
      <c r="BJ299" s="1"/>
      <c r="BK299" s="1"/>
      <c r="BL299" s="1"/>
      <c r="BM299" s="1"/>
      <c r="BN299" s="1"/>
      <c r="BO299" s="1" t="s">
        <v>6410</v>
      </c>
      <c r="BP299" s="1"/>
      <c r="BQ299" s="1"/>
      <c r="BR299" s="1" t="s">
        <v>6411</v>
      </c>
      <c r="BS299" s="1">
        <v>8</v>
      </c>
      <c r="BT299" s="1" t="s">
        <v>6412</v>
      </c>
      <c r="BU299" s="1" t="str">
        <f>HYPERLINK("https://nconnect.nicmar.ac.in/storage/profile/6a85fedd35fa6.png","Download")</f>
        <v>0</v>
      </c>
      <c r="BV299" s="1" t="s">
        <v>118</v>
      </c>
      <c r="BW299" s="3"/>
      <c r="BX299" s="3"/>
    </row>
    <row r="300" spans="1:76">
      <c r="A300" s="1" t="s">
        <v>76</v>
      </c>
      <c r="B300" s="1" t="s">
        <v>77</v>
      </c>
      <c r="C300" s="1" t="s">
        <v>6413</v>
      </c>
      <c r="D300" s="1" t="s">
        <v>6414</v>
      </c>
      <c r="E300" s="1" t="s">
        <v>6415</v>
      </c>
      <c r="F300" s="1" t="s">
        <v>6416</v>
      </c>
      <c r="G300" s="1" t="s">
        <v>6417</v>
      </c>
      <c r="H300" s="1" t="s">
        <v>6418</v>
      </c>
      <c r="I300" s="1" t="s">
        <v>6419</v>
      </c>
      <c r="J300" s="1">
        <v>9322699056</v>
      </c>
      <c r="K300" s="1" t="s">
        <v>85</v>
      </c>
      <c r="L300" s="1" t="s">
        <v>6420</v>
      </c>
      <c r="M300" s="1" t="s">
        <v>87</v>
      </c>
      <c r="N300" s="1" t="s">
        <v>1885</v>
      </c>
      <c r="O300" s="1" t="s">
        <v>6421</v>
      </c>
      <c r="P300" s="1" t="s">
        <v>669</v>
      </c>
      <c r="Q300" s="1">
        <v>497850549542</v>
      </c>
      <c r="R300" s="1" t="s">
        <v>6415</v>
      </c>
      <c r="S300" s="1">
        <v>8788672404</v>
      </c>
      <c r="T300" s="1" t="s">
        <v>1442</v>
      </c>
      <c r="U300" s="1" t="s">
        <v>6422</v>
      </c>
      <c r="V300" s="1">
        <v>9604447124</v>
      </c>
      <c r="W300" s="1" t="s">
        <v>283</v>
      </c>
      <c r="X300" s="1" t="s">
        <v>6423</v>
      </c>
      <c r="Y300" s="1" t="s">
        <v>1424</v>
      </c>
      <c r="Z300" s="1" t="s">
        <v>97</v>
      </c>
      <c r="AA300" s="1" t="s">
        <v>6424</v>
      </c>
      <c r="AB300" s="1" t="s">
        <v>205</v>
      </c>
      <c r="AC300" s="1" t="s">
        <v>97</v>
      </c>
      <c r="AD300" s="1" t="s">
        <v>98</v>
      </c>
      <c r="AE300" s="1" t="s">
        <v>98</v>
      </c>
      <c r="AF300" s="1" t="s">
        <v>6425</v>
      </c>
      <c r="AG300" s="1" t="s">
        <v>1383</v>
      </c>
      <c r="AH300" s="1" t="s">
        <v>421</v>
      </c>
      <c r="AI300" s="1" t="s">
        <v>141</v>
      </c>
      <c r="AJ300" s="1">
        <v>89.4</v>
      </c>
      <c r="AK300" s="1"/>
      <c r="AL300" s="1" t="s">
        <v>6426</v>
      </c>
      <c r="AM300" s="1" t="s">
        <v>1383</v>
      </c>
      <c r="AN300" s="1" t="s">
        <v>174</v>
      </c>
      <c r="AO300" s="1" t="s">
        <v>106</v>
      </c>
      <c r="AP300" s="1" t="s">
        <v>289</v>
      </c>
      <c r="AQ300" s="1">
        <v>72.77</v>
      </c>
      <c r="AR300" s="1"/>
      <c r="AS300" s="1"/>
      <c r="AT300" s="1"/>
      <c r="AU300" s="1"/>
      <c r="AV300" s="1"/>
      <c r="AW300" s="1"/>
      <c r="AX300" s="1"/>
      <c r="AY300" s="1" t="s">
        <v>371</v>
      </c>
      <c r="AZ300" s="1" t="s">
        <v>6427</v>
      </c>
      <c r="BA300" s="1" t="s">
        <v>178</v>
      </c>
      <c r="BB300" s="1" t="s">
        <v>111</v>
      </c>
      <c r="BC300" s="1" t="s">
        <v>145</v>
      </c>
      <c r="BD300" s="1" t="s">
        <v>1047</v>
      </c>
      <c r="BE300" s="1">
        <v>71.9</v>
      </c>
      <c r="BF300" s="1"/>
      <c r="BG300" s="1"/>
      <c r="BH300" s="1"/>
      <c r="BI300" s="1"/>
      <c r="BJ300" s="1"/>
      <c r="BK300" s="1"/>
      <c r="BL300" s="1"/>
      <c r="BM300" s="1"/>
      <c r="BN300" s="1"/>
      <c r="BO300" s="1" t="s">
        <v>6428</v>
      </c>
      <c r="BP300" s="1" t="s">
        <v>6429</v>
      </c>
      <c r="BQ300" s="1" t="s">
        <v>2009</v>
      </c>
      <c r="BR300" s="1" t="s">
        <v>6430</v>
      </c>
      <c r="BS300" s="1">
        <v>12</v>
      </c>
      <c r="BT300" s="1"/>
      <c r="BU300" s="1" t="str">
        <f>HYPERLINK("https://nconnect.nicmar.ac.in/storage/profile/6a872699bb7a5.png","Download")</f>
        <v>0</v>
      </c>
      <c r="BV300" s="1" t="s">
        <v>118</v>
      </c>
      <c r="BW300" s="3"/>
      <c r="BX300" s="3"/>
    </row>
    <row r="301" spans="1:76">
      <c r="A301" s="1" t="s">
        <v>76</v>
      </c>
      <c r="B301" s="1" t="s">
        <v>77</v>
      </c>
      <c r="C301" s="1" t="s">
        <v>6431</v>
      </c>
      <c r="D301" s="1" t="s">
        <v>6432</v>
      </c>
      <c r="E301" s="1" t="s">
        <v>6433</v>
      </c>
      <c r="F301" s="1" t="s">
        <v>6434</v>
      </c>
      <c r="G301" s="1" t="s">
        <v>6435</v>
      </c>
      <c r="H301" s="1" t="s">
        <v>6436</v>
      </c>
      <c r="I301" s="1" t="s">
        <v>6437</v>
      </c>
      <c r="J301" s="1">
        <v>7057357565</v>
      </c>
      <c r="K301" s="1" t="s">
        <v>85</v>
      </c>
      <c r="L301" s="1" t="s">
        <v>6438</v>
      </c>
      <c r="M301" s="1" t="s">
        <v>87</v>
      </c>
      <c r="N301" s="1" t="s">
        <v>5769</v>
      </c>
      <c r="O301" s="1" t="s">
        <v>6439</v>
      </c>
      <c r="P301" s="1" t="s">
        <v>669</v>
      </c>
      <c r="Q301" s="1">
        <v>204512333882</v>
      </c>
      <c r="R301" s="1" t="s">
        <v>6440</v>
      </c>
      <c r="S301" s="1">
        <v>9011082035</v>
      </c>
      <c r="T301" s="1" t="s">
        <v>6441</v>
      </c>
      <c r="U301" s="1" t="s">
        <v>6442</v>
      </c>
      <c r="V301" s="1">
        <v>9822858198</v>
      </c>
      <c r="W301" s="1" t="s">
        <v>1063</v>
      </c>
      <c r="X301" s="1" t="s">
        <v>6443</v>
      </c>
      <c r="Y301" s="1" t="s">
        <v>847</v>
      </c>
      <c r="Z301" s="1" t="s">
        <v>97</v>
      </c>
      <c r="AA301" s="1" t="s">
        <v>6443</v>
      </c>
      <c r="AB301" s="1" t="s">
        <v>847</v>
      </c>
      <c r="AC301" s="1" t="s">
        <v>97</v>
      </c>
      <c r="AD301" s="1" t="s">
        <v>98</v>
      </c>
      <c r="AE301" s="1" t="s">
        <v>98</v>
      </c>
      <c r="AF301" s="1" t="s">
        <v>6444</v>
      </c>
      <c r="AG301" s="1" t="s">
        <v>1426</v>
      </c>
      <c r="AH301" s="1" t="s">
        <v>2223</v>
      </c>
      <c r="AI301" s="1" t="s">
        <v>529</v>
      </c>
      <c r="AJ301" s="1">
        <v>67.8</v>
      </c>
      <c r="AK301" s="1">
        <v>7.13</v>
      </c>
      <c r="AL301" s="1"/>
      <c r="AM301" s="1"/>
      <c r="AN301" s="1"/>
      <c r="AO301" s="1"/>
      <c r="AP301" s="1"/>
      <c r="AQ301" s="1"/>
      <c r="AR301" s="1"/>
      <c r="AS301" s="1" t="s">
        <v>996</v>
      </c>
      <c r="AT301" s="1" t="s">
        <v>6445</v>
      </c>
      <c r="AU301" s="1" t="s">
        <v>137</v>
      </c>
      <c r="AV301" s="1" t="s">
        <v>314</v>
      </c>
      <c r="AW301" s="1">
        <v>85.16</v>
      </c>
      <c r="AX301" s="1">
        <v>8.96</v>
      </c>
      <c r="AY301" s="1" t="s">
        <v>6446</v>
      </c>
      <c r="AZ301" s="1" t="s">
        <v>6447</v>
      </c>
      <c r="BA301" s="1" t="s">
        <v>110</v>
      </c>
      <c r="BB301" s="1" t="s">
        <v>111</v>
      </c>
      <c r="BC301" s="1" t="s">
        <v>142</v>
      </c>
      <c r="BD301" s="1" t="s">
        <v>214</v>
      </c>
      <c r="BE301" s="1">
        <v>72.0</v>
      </c>
      <c r="BF301" s="1" t="s">
        <v>6448</v>
      </c>
      <c r="BG301" s="1"/>
      <c r="BH301" s="1"/>
      <c r="BI301" s="1"/>
      <c r="BJ301" s="1"/>
      <c r="BK301" s="1"/>
      <c r="BL301" s="1"/>
      <c r="BM301" s="1"/>
      <c r="BN301" s="1"/>
      <c r="BO301" s="1" t="s">
        <v>6449</v>
      </c>
      <c r="BP301" s="1"/>
      <c r="BQ301" s="1"/>
      <c r="BR301" s="1"/>
      <c r="BS301" s="1"/>
      <c r="BT301" s="1"/>
      <c r="BU301" s="1" t="str">
        <f>HYPERLINK("https://nconnect.nicmar.ac.in/storage/profile/6a85c2995ac39.png","Download")</f>
        <v>0</v>
      </c>
      <c r="BV301" s="1" t="s">
        <v>118</v>
      </c>
      <c r="BW301" s="3"/>
      <c r="BX301" s="3"/>
    </row>
    <row r="302" spans="1:76">
      <c r="A302" s="1" t="s">
        <v>76</v>
      </c>
      <c r="B302" s="1" t="s">
        <v>77</v>
      </c>
      <c r="C302" s="1" t="s">
        <v>6450</v>
      </c>
      <c r="D302" s="1" t="s">
        <v>6451</v>
      </c>
      <c r="E302" s="1" t="s">
        <v>1830</v>
      </c>
      <c r="F302" s="1" t="s">
        <v>6452</v>
      </c>
      <c r="G302" s="1" t="s">
        <v>6453</v>
      </c>
      <c r="H302" s="1" t="s">
        <v>6454</v>
      </c>
      <c r="I302" s="1" t="s">
        <v>6455</v>
      </c>
      <c r="J302" s="1">
        <v>9309856274</v>
      </c>
      <c r="K302" s="1" t="s">
        <v>85</v>
      </c>
      <c r="L302" s="1" t="s">
        <v>6456</v>
      </c>
      <c r="M302" s="1" t="s">
        <v>87</v>
      </c>
      <c r="N302" s="1" t="s">
        <v>2915</v>
      </c>
      <c r="O302" s="1" t="s">
        <v>6457</v>
      </c>
      <c r="P302" s="1" t="s">
        <v>162</v>
      </c>
      <c r="Q302" s="1">
        <v>621622682534</v>
      </c>
      <c r="R302" s="1" t="s">
        <v>6458</v>
      </c>
      <c r="S302" s="1">
        <v>9822477668</v>
      </c>
      <c r="T302" s="1" t="s">
        <v>6459</v>
      </c>
      <c r="U302" s="1" t="s">
        <v>6460</v>
      </c>
      <c r="V302" s="1">
        <v>7020530124</v>
      </c>
      <c r="W302" s="1" t="s">
        <v>283</v>
      </c>
      <c r="X302" s="1" t="s">
        <v>6461</v>
      </c>
      <c r="Y302" s="1" t="s">
        <v>472</v>
      </c>
      <c r="Z302" s="1" t="s">
        <v>97</v>
      </c>
      <c r="AA302" s="1" t="s">
        <v>6461</v>
      </c>
      <c r="AB302" s="1" t="s">
        <v>472</v>
      </c>
      <c r="AC302" s="1" t="s">
        <v>97</v>
      </c>
      <c r="AD302" s="1" t="s">
        <v>98</v>
      </c>
      <c r="AE302" s="1" t="s">
        <v>98</v>
      </c>
      <c r="AF302" s="1" t="s">
        <v>6462</v>
      </c>
      <c r="AG302" s="1" t="s">
        <v>6463</v>
      </c>
      <c r="AH302" s="1" t="s">
        <v>101</v>
      </c>
      <c r="AI302" s="1" t="s">
        <v>102</v>
      </c>
      <c r="AJ302" s="1">
        <v>67.4</v>
      </c>
      <c r="AK302" s="1"/>
      <c r="AL302" s="1" t="s">
        <v>6464</v>
      </c>
      <c r="AM302" s="1" t="s">
        <v>6465</v>
      </c>
      <c r="AN302" s="1" t="s">
        <v>174</v>
      </c>
      <c r="AO302" s="1" t="s">
        <v>142</v>
      </c>
      <c r="AP302" s="1" t="s">
        <v>341</v>
      </c>
      <c r="AQ302" s="1">
        <v>82.83</v>
      </c>
      <c r="AR302" s="1"/>
      <c r="AS302" s="1"/>
      <c r="AT302" s="1"/>
      <c r="AU302" s="1"/>
      <c r="AV302" s="1"/>
      <c r="AW302" s="1"/>
      <c r="AX302" s="1"/>
      <c r="AY302" s="1" t="s">
        <v>6466</v>
      </c>
      <c r="AZ302" s="1" t="s">
        <v>6467</v>
      </c>
      <c r="BA302" s="1" t="s">
        <v>110</v>
      </c>
      <c r="BB302" s="1" t="s">
        <v>111</v>
      </c>
      <c r="BC302" s="1" t="s">
        <v>535</v>
      </c>
      <c r="BD302" s="1" t="s">
        <v>999</v>
      </c>
      <c r="BE302" s="1">
        <v>63.66</v>
      </c>
      <c r="BF302" s="1">
        <v>6.66</v>
      </c>
      <c r="BG302" s="1"/>
      <c r="BH302" s="1"/>
      <c r="BI302" s="1"/>
      <c r="BJ302" s="1"/>
      <c r="BK302" s="1"/>
      <c r="BL302" s="1"/>
      <c r="BM302" s="1"/>
      <c r="BN302" s="1"/>
      <c r="BO302" s="1" t="s">
        <v>6468</v>
      </c>
      <c r="BP302" s="1"/>
      <c r="BQ302" s="1"/>
      <c r="BR302" s="1" t="s">
        <v>6469</v>
      </c>
      <c r="BS302" s="1">
        <v>19</v>
      </c>
      <c r="BT302" s="1" t="s">
        <v>6470</v>
      </c>
      <c r="BU302" s="1" t="str">
        <f>HYPERLINK("https://nconnect.nicmar.ac.in/storage/profile/6a86ea31a3397.png","Download")</f>
        <v>0</v>
      </c>
      <c r="BV302" s="1" t="s">
        <v>118</v>
      </c>
      <c r="BW302" s="3"/>
      <c r="BX302" s="3"/>
    </row>
    <row r="303" spans="1:76">
      <c r="A303" s="1" t="s">
        <v>76</v>
      </c>
      <c r="B303" s="1" t="s">
        <v>77</v>
      </c>
      <c r="C303" s="1" t="s">
        <v>6471</v>
      </c>
      <c r="D303" s="1" t="s">
        <v>3456</v>
      </c>
      <c r="E303" s="1" t="s">
        <v>6472</v>
      </c>
      <c r="F303" s="1" t="s">
        <v>6473</v>
      </c>
      <c r="G303" s="1" t="s">
        <v>6474</v>
      </c>
      <c r="H303" s="1" t="s">
        <v>6475</v>
      </c>
      <c r="I303" s="1" t="s">
        <v>6476</v>
      </c>
      <c r="J303" s="1">
        <v>9696714545</v>
      </c>
      <c r="K303" s="1" t="s">
        <v>85</v>
      </c>
      <c r="L303" s="1" t="s">
        <v>6477</v>
      </c>
      <c r="M303" s="1" t="s">
        <v>87</v>
      </c>
      <c r="N303" s="1" t="s">
        <v>6478</v>
      </c>
      <c r="O303" s="1" t="s">
        <v>6479</v>
      </c>
      <c r="P303" s="1" t="s">
        <v>90</v>
      </c>
      <c r="Q303" s="1">
        <v>448831367818</v>
      </c>
      <c r="R303" s="1" t="s">
        <v>6480</v>
      </c>
      <c r="S303" s="1">
        <v>9823211970</v>
      </c>
      <c r="T303" s="1" t="s">
        <v>163</v>
      </c>
      <c r="U303" s="1" t="s">
        <v>6481</v>
      </c>
      <c r="V303" s="1">
        <v>9765027467</v>
      </c>
      <c r="W303" s="1" t="s">
        <v>573</v>
      </c>
      <c r="X303" s="1" t="s">
        <v>6482</v>
      </c>
      <c r="Y303" s="1" t="s">
        <v>205</v>
      </c>
      <c r="Z303" s="1" t="s">
        <v>97</v>
      </c>
      <c r="AA303" s="1" t="s">
        <v>6482</v>
      </c>
      <c r="AB303" s="1" t="s">
        <v>205</v>
      </c>
      <c r="AC303" s="1" t="s">
        <v>97</v>
      </c>
      <c r="AD303" s="1" t="s">
        <v>98</v>
      </c>
      <c r="AE303" s="1" t="s">
        <v>98</v>
      </c>
      <c r="AF303" s="1" t="s">
        <v>6483</v>
      </c>
      <c r="AG303" s="1" t="s">
        <v>6484</v>
      </c>
      <c r="AH303" s="1" t="s">
        <v>106</v>
      </c>
      <c r="AI303" s="1" t="s">
        <v>289</v>
      </c>
      <c r="AJ303" s="1">
        <v>91.67</v>
      </c>
      <c r="AK303" s="1"/>
      <c r="AL303" s="1" t="s">
        <v>6485</v>
      </c>
      <c r="AM303" s="1" t="s">
        <v>6486</v>
      </c>
      <c r="AN303" s="1" t="s">
        <v>105</v>
      </c>
      <c r="AO303" s="1" t="s">
        <v>107</v>
      </c>
      <c r="AP303" s="1" t="s">
        <v>883</v>
      </c>
      <c r="AQ303" s="1">
        <v>64.17</v>
      </c>
      <c r="AR303" s="1"/>
      <c r="AS303" s="1"/>
      <c r="AT303" s="1"/>
      <c r="AU303" s="1"/>
      <c r="AV303" s="1"/>
      <c r="AW303" s="1"/>
      <c r="AX303" s="1"/>
      <c r="AY303" s="1" t="s">
        <v>371</v>
      </c>
      <c r="AZ303" s="1" t="s">
        <v>5242</v>
      </c>
      <c r="BA303" s="1" t="s">
        <v>178</v>
      </c>
      <c r="BB303" s="1" t="s">
        <v>111</v>
      </c>
      <c r="BC303" s="1" t="s">
        <v>628</v>
      </c>
      <c r="BD303" s="1" t="s">
        <v>374</v>
      </c>
      <c r="BE303" s="1">
        <v>64.1</v>
      </c>
      <c r="BF303" s="1">
        <v>7.16</v>
      </c>
      <c r="BG303" s="1"/>
      <c r="BH303" s="1"/>
      <c r="BI303" s="1"/>
      <c r="BJ303" s="1"/>
      <c r="BK303" s="1"/>
      <c r="BL303" s="1"/>
      <c r="BM303" s="1"/>
      <c r="BN303" s="1"/>
      <c r="BO303" s="1" t="s">
        <v>6487</v>
      </c>
      <c r="BP303" s="1"/>
      <c r="BQ303" s="1"/>
      <c r="BR303" s="1" t="s">
        <v>6488</v>
      </c>
      <c r="BS303" s="1">
        <v>4</v>
      </c>
      <c r="BT303" s="1"/>
      <c r="BU303" s="1" t="str">
        <f>HYPERLINK("https://nconnect.nicmar.ac.in/storage/profile/6a8aec643f0f4.png","Download")</f>
        <v>0</v>
      </c>
      <c r="BV303" s="1" t="s">
        <v>118</v>
      </c>
      <c r="BW303" s="3"/>
      <c r="BX303" s="3"/>
    </row>
    <row r="304" spans="1:76">
      <c r="A304" s="1" t="s">
        <v>76</v>
      </c>
      <c r="B304" s="1" t="s">
        <v>77</v>
      </c>
      <c r="C304" s="1" t="s">
        <v>6489</v>
      </c>
      <c r="D304" s="1" t="s">
        <v>6490</v>
      </c>
      <c r="E304" s="1"/>
      <c r="F304" s="1" t="s">
        <v>542</v>
      </c>
      <c r="G304" s="1" t="s">
        <v>6491</v>
      </c>
      <c r="H304" s="1" t="s">
        <v>6492</v>
      </c>
      <c r="I304" s="1" t="s">
        <v>6493</v>
      </c>
      <c r="J304" s="1">
        <v>7397724106</v>
      </c>
      <c r="K304" s="1" t="s">
        <v>85</v>
      </c>
      <c r="L304" s="1" t="s">
        <v>6494</v>
      </c>
      <c r="M304" s="1" t="s">
        <v>87</v>
      </c>
      <c r="N304" s="1" t="s">
        <v>6495</v>
      </c>
      <c r="O304" s="1" t="s">
        <v>6496</v>
      </c>
      <c r="P304" s="1" t="s">
        <v>90</v>
      </c>
      <c r="Q304" s="1">
        <v>962831215690</v>
      </c>
      <c r="R304" s="1" t="s">
        <v>6497</v>
      </c>
      <c r="S304" s="1">
        <v>7397424966</v>
      </c>
      <c r="T304" s="1" t="s">
        <v>6498</v>
      </c>
      <c r="U304" s="1" t="s">
        <v>6499</v>
      </c>
      <c r="V304" s="1">
        <v>7397424966</v>
      </c>
      <c r="W304" s="1" t="s">
        <v>6500</v>
      </c>
      <c r="X304" s="1" t="s">
        <v>6501</v>
      </c>
      <c r="Y304" s="1" t="s">
        <v>337</v>
      </c>
      <c r="Z304" s="1" t="s">
        <v>338</v>
      </c>
      <c r="AA304" s="1" t="s">
        <v>6501</v>
      </c>
      <c r="AB304" s="1" t="s">
        <v>337</v>
      </c>
      <c r="AC304" s="1" t="s">
        <v>338</v>
      </c>
      <c r="AD304" s="1" t="s">
        <v>98</v>
      </c>
      <c r="AE304" s="1" t="s">
        <v>98</v>
      </c>
      <c r="AF304" s="1" t="s">
        <v>6502</v>
      </c>
      <c r="AG304" s="1" t="s">
        <v>6503</v>
      </c>
      <c r="AH304" s="1" t="s">
        <v>477</v>
      </c>
      <c r="AI304" s="1" t="s">
        <v>854</v>
      </c>
      <c r="AJ304" s="1">
        <v>97.2</v>
      </c>
      <c r="AK304" s="1"/>
      <c r="AL304" s="1" t="s">
        <v>6502</v>
      </c>
      <c r="AM304" s="1" t="s">
        <v>6503</v>
      </c>
      <c r="AN304" s="1" t="s">
        <v>174</v>
      </c>
      <c r="AO304" s="1" t="s">
        <v>421</v>
      </c>
      <c r="AP304" s="1" t="s">
        <v>101</v>
      </c>
      <c r="AQ304" s="1">
        <v>87.17</v>
      </c>
      <c r="AR304" s="1"/>
      <c r="AS304" s="1"/>
      <c r="AT304" s="1"/>
      <c r="AU304" s="1"/>
      <c r="AV304" s="1"/>
      <c r="AW304" s="1"/>
      <c r="AX304" s="1"/>
      <c r="AY304" s="1" t="s">
        <v>6504</v>
      </c>
      <c r="AZ304" s="1" t="s">
        <v>6505</v>
      </c>
      <c r="BA304" s="1" t="s">
        <v>178</v>
      </c>
      <c r="BB304" s="1" t="s">
        <v>111</v>
      </c>
      <c r="BC304" s="1" t="s">
        <v>4035</v>
      </c>
      <c r="BD304" s="1" t="s">
        <v>626</v>
      </c>
      <c r="BE304" s="1">
        <v>93.9</v>
      </c>
      <c r="BF304" s="1">
        <v>9.39</v>
      </c>
      <c r="BG304" s="1"/>
      <c r="BH304" s="1"/>
      <c r="BI304" s="1"/>
      <c r="BJ304" s="1"/>
      <c r="BK304" s="1"/>
      <c r="BL304" s="1"/>
      <c r="BM304" s="1"/>
      <c r="BN304" s="1"/>
      <c r="BO304" s="1" t="s">
        <v>6506</v>
      </c>
      <c r="BP304" s="1" t="s">
        <v>6507</v>
      </c>
      <c r="BQ304" s="1" t="s">
        <v>6508</v>
      </c>
      <c r="BR304" s="1"/>
      <c r="BS304" s="1"/>
      <c r="BT304" s="1" t="s">
        <v>6509</v>
      </c>
      <c r="BU304" s="1" t="str">
        <f>HYPERLINK("https://nconnect.nicmar.ac.in/storage/profile/6a870829c0b6f.png","Download")</f>
        <v>0</v>
      </c>
      <c r="BV304" s="1" t="s">
        <v>118</v>
      </c>
      <c r="BW304" s="3"/>
      <c r="BX304" s="3"/>
    </row>
    <row r="305" spans="1:76">
      <c r="A305" s="1" t="s">
        <v>76</v>
      </c>
      <c r="B305" s="1" t="s">
        <v>77</v>
      </c>
      <c r="C305" s="1" t="s">
        <v>6510</v>
      </c>
      <c r="D305" s="1" t="s">
        <v>6511</v>
      </c>
      <c r="E305" s="1"/>
      <c r="F305" s="1" t="s">
        <v>2055</v>
      </c>
      <c r="G305" s="1" t="s">
        <v>6512</v>
      </c>
      <c r="H305" s="1" t="s">
        <v>6513</v>
      </c>
      <c r="I305" s="1" t="s">
        <v>6514</v>
      </c>
      <c r="J305" s="1">
        <v>6369117869</v>
      </c>
      <c r="K305" s="1" t="s">
        <v>196</v>
      </c>
      <c r="L305" s="1" t="s">
        <v>1679</v>
      </c>
      <c r="M305" s="1" t="s">
        <v>87</v>
      </c>
      <c r="N305" s="1" t="s">
        <v>6515</v>
      </c>
      <c r="O305" s="1" t="s">
        <v>6516</v>
      </c>
      <c r="P305" s="1" t="s">
        <v>162</v>
      </c>
      <c r="Q305" s="1">
        <v>715175642395</v>
      </c>
      <c r="R305" s="1" t="s">
        <v>6517</v>
      </c>
      <c r="S305" s="1">
        <v>9840722475</v>
      </c>
      <c r="T305" s="1" t="s">
        <v>6518</v>
      </c>
      <c r="U305" s="1" t="s">
        <v>6519</v>
      </c>
      <c r="V305" s="1">
        <v>9710397547</v>
      </c>
      <c r="W305" s="1" t="s">
        <v>6520</v>
      </c>
      <c r="X305" s="1" t="s">
        <v>6521</v>
      </c>
      <c r="Y305" s="1" t="s">
        <v>622</v>
      </c>
      <c r="Z305" s="1" t="s">
        <v>338</v>
      </c>
      <c r="AA305" s="1" t="s">
        <v>6521</v>
      </c>
      <c r="AB305" s="1" t="s">
        <v>622</v>
      </c>
      <c r="AC305" s="1" t="s">
        <v>338</v>
      </c>
      <c r="AD305" s="1" t="s">
        <v>98</v>
      </c>
      <c r="AE305" s="1" t="s">
        <v>98</v>
      </c>
      <c r="AF305" s="1" t="s">
        <v>6522</v>
      </c>
      <c r="AG305" s="1" t="s">
        <v>6523</v>
      </c>
      <c r="AH305" s="1" t="s">
        <v>141</v>
      </c>
      <c r="AI305" s="1" t="s">
        <v>262</v>
      </c>
      <c r="AJ305" s="1">
        <v>78.6</v>
      </c>
      <c r="AK305" s="1">
        <v>7.86</v>
      </c>
      <c r="AL305" s="1" t="s">
        <v>6524</v>
      </c>
      <c r="AM305" s="1" t="s">
        <v>6525</v>
      </c>
      <c r="AN305" s="1" t="s">
        <v>105</v>
      </c>
      <c r="AO305" s="1" t="s">
        <v>239</v>
      </c>
      <c r="AP305" s="1" t="s">
        <v>341</v>
      </c>
      <c r="AQ305" s="1">
        <v>86.6</v>
      </c>
      <c r="AR305" s="1">
        <v>8.86</v>
      </c>
      <c r="AS305" s="1"/>
      <c r="AT305" s="1"/>
      <c r="AU305" s="1"/>
      <c r="AV305" s="1"/>
      <c r="AW305" s="1"/>
      <c r="AX305" s="1"/>
      <c r="AY305" s="1" t="s">
        <v>2372</v>
      </c>
      <c r="AZ305" s="1" t="s">
        <v>6526</v>
      </c>
      <c r="BA305" s="1" t="s">
        <v>110</v>
      </c>
      <c r="BB305" s="1" t="s">
        <v>111</v>
      </c>
      <c r="BC305" s="1" t="s">
        <v>535</v>
      </c>
      <c r="BD305" s="1" t="s">
        <v>2544</v>
      </c>
      <c r="BE305" s="1">
        <v>75.2</v>
      </c>
      <c r="BF305" s="1">
        <v>7.52</v>
      </c>
      <c r="BG305" s="1"/>
      <c r="BH305" s="1"/>
      <c r="BI305" s="1"/>
      <c r="BJ305" s="1"/>
      <c r="BK305" s="1"/>
      <c r="BL305" s="1"/>
      <c r="BM305" s="1"/>
      <c r="BN305" s="1"/>
      <c r="BO305" s="1" t="s">
        <v>6527</v>
      </c>
      <c r="BP305" s="1" t="s">
        <v>6528</v>
      </c>
      <c r="BQ305" s="1" t="s">
        <v>116</v>
      </c>
      <c r="BR305" s="1" t="s">
        <v>6529</v>
      </c>
      <c r="BS305" s="1">
        <v>5</v>
      </c>
      <c r="BT305" s="1" t="s">
        <v>6530</v>
      </c>
      <c r="BU305" s="1" t="str">
        <f>HYPERLINK("https://nconnect.nicmar.ac.in/storage/profile/6a8749e2bcac7.png","Download")</f>
        <v>0</v>
      </c>
      <c r="BV305" s="1" t="s">
        <v>118</v>
      </c>
      <c r="BW305" s="3"/>
      <c r="BX305" s="3"/>
    </row>
    <row r="306" spans="1:76">
      <c r="A306" s="1" t="s">
        <v>76</v>
      </c>
      <c r="B306" s="1" t="s">
        <v>77</v>
      </c>
      <c r="C306" s="1" t="s">
        <v>6531</v>
      </c>
      <c r="D306" s="1" t="s">
        <v>6532</v>
      </c>
      <c r="E306" s="1"/>
      <c r="F306" s="1" t="s">
        <v>6533</v>
      </c>
      <c r="G306" s="1" t="s">
        <v>6534</v>
      </c>
      <c r="H306" s="1" t="s">
        <v>6535</v>
      </c>
      <c r="I306" s="1" t="s">
        <v>6536</v>
      </c>
      <c r="J306" s="1">
        <v>7999073415</v>
      </c>
      <c r="K306" s="1" t="s">
        <v>85</v>
      </c>
      <c r="L306" s="1" t="s">
        <v>6537</v>
      </c>
      <c r="M306" s="1" t="s">
        <v>87</v>
      </c>
      <c r="N306" s="1" t="s">
        <v>6538</v>
      </c>
      <c r="O306" s="1" t="s">
        <v>6539</v>
      </c>
      <c r="P306" s="1" t="s">
        <v>162</v>
      </c>
      <c r="Q306" s="1">
        <v>460410761271</v>
      </c>
      <c r="R306" s="1" t="s">
        <v>6540</v>
      </c>
      <c r="S306" s="1">
        <v>9981409687</v>
      </c>
      <c r="T306" s="1" t="s">
        <v>92</v>
      </c>
      <c r="U306" s="1" t="s">
        <v>6541</v>
      </c>
      <c r="V306" s="1">
        <v>9685973387</v>
      </c>
      <c r="W306" s="1" t="s">
        <v>6542</v>
      </c>
      <c r="X306" s="1" t="s">
        <v>6543</v>
      </c>
      <c r="Y306" s="1" t="s">
        <v>6544</v>
      </c>
      <c r="Z306" s="1" t="s">
        <v>1446</v>
      </c>
      <c r="AA306" s="1" t="s">
        <v>6543</v>
      </c>
      <c r="AB306" s="1" t="s">
        <v>6544</v>
      </c>
      <c r="AC306" s="1" t="s">
        <v>1446</v>
      </c>
      <c r="AD306" s="1" t="s">
        <v>98</v>
      </c>
      <c r="AE306" s="1" t="s">
        <v>98</v>
      </c>
      <c r="AF306" s="1" t="s">
        <v>6545</v>
      </c>
      <c r="AG306" s="1" t="s">
        <v>6546</v>
      </c>
      <c r="AH306" s="1" t="s">
        <v>101</v>
      </c>
      <c r="AI306" s="1" t="s">
        <v>102</v>
      </c>
      <c r="AJ306" s="1">
        <v>78</v>
      </c>
      <c r="AK306" s="1">
        <v>7.8</v>
      </c>
      <c r="AL306" s="1" t="s">
        <v>6547</v>
      </c>
      <c r="AM306" s="1" t="s">
        <v>6548</v>
      </c>
      <c r="AN306" s="1" t="s">
        <v>105</v>
      </c>
      <c r="AO306" s="1" t="s">
        <v>239</v>
      </c>
      <c r="AP306" s="1" t="s">
        <v>107</v>
      </c>
      <c r="AQ306" s="1">
        <v>76.4</v>
      </c>
      <c r="AR306" s="1">
        <v>7.64</v>
      </c>
      <c r="AS306" s="1"/>
      <c r="AT306" s="1"/>
      <c r="AU306" s="1"/>
      <c r="AV306" s="1"/>
      <c r="AW306" s="1"/>
      <c r="AX306" s="1"/>
      <c r="AY306" s="1" t="s">
        <v>6549</v>
      </c>
      <c r="AZ306" s="1" t="s">
        <v>6550</v>
      </c>
      <c r="BA306" s="1" t="s">
        <v>110</v>
      </c>
      <c r="BB306" s="1" t="s">
        <v>111</v>
      </c>
      <c r="BC306" s="1" t="s">
        <v>535</v>
      </c>
      <c r="BD306" s="1" t="s">
        <v>180</v>
      </c>
      <c r="BE306" s="1">
        <v>67.6</v>
      </c>
      <c r="BF306" s="1">
        <v>6.76</v>
      </c>
      <c r="BG306" s="1"/>
      <c r="BH306" s="1"/>
      <c r="BI306" s="1"/>
      <c r="BJ306" s="1"/>
      <c r="BK306" s="1"/>
      <c r="BL306" s="1"/>
      <c r="BM306" s="1"/>
      <c r="BN306" s="1"/>
      <c r="BO306" s="1" t="s">
        <v>6551</v>
      </c>
      <c r="BP306" s="1"/>
      <c r="BQ306" s="1"/>
      <c r="BR306" s="1"/>
      <c r="BS306" s="1"/>
      <c r="BT306" s="1"/>
      <c r="BU306" s="1" t="str">
        <f>HYPERLINK("https://nconnect.nicmar.ac.in/storage/profile/6a8f190832745.png","Download")</f>
        <v>0</v>
      </c>
      <c r="BV306" s="1" t="s">
        <v>118</v>
      </c>
      <c r="BW306" s="3"/>
      <c r="BX306" s="3"/>
    </row>
    <row r="307" spans="1:76">
      <c r="A307" s="1" t="s">
        <v>76</v>
      </c>
      <c r="B307" s="1" t="s">
        <v>77</v>
      </c>
      <c r="C307" s="1" t="s">
        <v>6552</v>
      </c>
      <c r="D307" s="1" t="s">
        <v>1990</v>
      </c>
      <c r="E307" s="1"/>
      <c r="F307" s="1" t="s">
        <v>6553</v>
      </c>
      <c r="G307" s="1" t="s">
        <v>6554</v>
      </c>
      <c r="H307" s="1" t="s">
        <v>6555</v>
      </c>
      <c r="I307" s="1" t="s">
        <v>6556</v>
      </c>
      <c r="J307" s="1">
        <v>7206053383</v>
      </c>
      <c r="K307" s="1" t="s">
        <v>85</v>
      </c>
      <c r="L307" s="1" t="s">
        <v>6557</v>
      </c>
      <c r="M307" s="1" t="s">
        <v>87</v>
      </c>
      <c r="N307" s="1" t="s">
        <v>6558</v>
      </c>
      <c r="O307" s="1" t="s">
        <v>6559</v>
      </c>
      <c r="P307" s="1" t="s">
        <v>360</v>
      </c>
      <c r="Q307" s="1">
        <v>989144285191</v>
      </c>
      <c r="R307" s="1" t="s">
        <v>6560</v>
      </c>
      <c r="S307" s="1">
        <v>9416053383</v>
      </c>
      <c r="T307" s="1" t="s">
        <v>522</v>
      </c>
      <c r="U307" s="1" t="s">
        <v>6561</v>
      </c>
      <c r="V307" s="1">
        <v>9466848509</v>
      </c>
      <c r="W307" s="1" t="s">
        <v>3758</v>
      </c>
      <c r="X307" s="1" t="s">
        <v>6562</v>
      </c>
      <c r="Y307" s="1" t="s">
        <v>6563</v>
      </c>
      <c r="Z307" s="1" t="s">
        <v>1643</v>
      </c>
      <c r="AA307" s="1" t="s">
        <v>6562</v>
      </c>
      <c r="AB307" s="1" t="s">
        <v>6563</v>
      </c>
      <c r="AC307" s="1" t="s">
        <v>1643</v>
      </c>
      <c r="AD307" s="1" t="s">
        <v>98</v>
      </c>
      <c r="AE307" s="1" t="s">
        <v>98</v>
      </c>
      <c r="AF307" s="1" t="s">
        <v>6564</v>
      </c>
      <c r="AG307" s="1" t="s">
        <v>6565</v>
      </c>
      <c r="AH307" s="1" t="s">
        <v>262</v>
      </c>
      <c r="AI307" s="1" t="s">
        <v>289</v>
      </c>
      <c r="AJ307" s="1">
        <v>82.5</v>
      </c>
      <c r="AK307" s="1"/>
      <c r="AL307" s="1" t="s">
        <v>6566</v>
      </c>
      <c r="AM307" s="1" t="s">
        <v>6567</v>
      </c>
      <c r="AN307" s="1" t="s">
        <v>105</v>
      </c>
      <c r="AO307" s="1" t="s">
        <v>240</v>
      </c>
      <c r="AP307" s="1" t="s">
        <v>789</v>
      </c>
      <c r="AQ307" s="1">
        <v>65.6</v>
      </c>
      <c r="AR307" s="1"/>
      <c r="AS307" s="1"/>
      <c r="AT307" s="1"/>
      <c r="AU307" s="1"/>
      <c r="AV307" s="1"/>
      <c r="AW307" s="1"/>
      <c r="AX307" s="1"/>
      <c r="AY307" s="1" t="s">
        <v>6568</v>
      </c>
      <c r="AZ307" s="1" t="s">
        <v>6568</v>
      </c>
      <c r="BA307" s="1" t="s">
        <v>110</v>
      </c>
      <c r="BB307" s="1" t="s">
        <v>111</v>
      </c>
      <c r="BC307" s="1" t="s">
        <v>318</v>
      </c>
      <c r="BD307" s="1" t="s">
        <v>813</v>
      </c>
      <c r="BE307" s="1">
        <v>72.0</v>
      </c>
      <c r="BF307" s="1">
        <v>7.2</v>
      </c>
      <c r="BG307" s="1"/>
      <c r="BH307" s="1"/>
      <c r="BI307" s="1"/>
      <c r="BJ307" s="1"/>
      <c r="BK307" s="1"/>
      <c r="BL307" s="1"/>
      <c r="BM307" s="1"/>
      <c r="BN307" s="1"/>
      <c r="BO307" s="1" t="s">
        <v>6569</v>
      </c>
      <c r="BP307" s="1"/>
      <c r="BQ307" s="1"/>
      <c r="BR307" s="1" t="s">
        <v>6570</v>
      </c>
      <c r="BS307" s="1">
        <v>20</v>
      </c>
      <c r="BT307" s="1"/>
      <c r="BU307" s="1" t="str">
        <f>HYPERLINK("https://nconnect.nicmar.ac.in/storage/profile/6a8714d8cceb2.png","Download")</f>
        <v>0</v>
      </c>
      <c r="BV307" s="1" t="s">
        <v>118</v>
      </c>
      <c r="BW307" s="3"/>
      <c r="BX307" s="3"/>
    </row>
    <row r="308" spans="1:76">
      <c r="A308" s="1" t="s">
        <v>76</v>
      </c>
      <c r="B308" s="1" t="s">
        <v>77</v>
      </c>
      <c r="C308" s="1" t="s">
        <v>6571</v>
      </c>
      <c r="D308" s="1" t="s">
        <v>6572</v>
      </c>
      <c r="E308" s="1"/>
      <c r="F308" s="1" t="s">
        <v>2030</v>
      </c>
      <c r="G308" s="1" t="s">
        <v>6573</v>
      </c>
      <c r="H308" s="1" t="s">
        <v>6574</v>
      </c>
      <c r="I308" s="1" t="s">
        <v>6575</v>
      </c>
      <c r="J308" s="1">
        <v>8935874567</v>
      </c>
      <c r="K308" s="1" t="s">
        <v>85</v>
      </c>
      <c r="L308" s="1" t="s">
        <v>6576</v>
      </c>
      <c r="M308" s="1" t="s">
        <v>87</v>
      </c>
      <c r="N308" s="1" t="s">
        <v>6577</v>
      </c>
      <c r="O308" s="1" t="s">
        <v>6578</v>
      </c>
      <c r="P308" s="1" t="s">
        <v>162</v>
      </c>
      <c r="Q308" s="1">
        <v>248664359226</v>
      </c>
      <c r="R308" s="1" t="s">
        <v>6579</v>
      </c>
      <c r="S308" s="1">
        <v>9234003572</v>
      </c>
      <c r="T308" s="1" t="s">
        <v>6580</v>
      </c>
      <c r="U308" s="1" t="s">
        <v>6581</v>
      </c>
      <c r="V308" s="1">
        <v>9508797183</v>
      </c>
      <c r="W308" s="1" t="s">
        <v>3536</v>
      </c>
      <c r="X308" s="1" t="s">
        <v>6582</v>
      </c>
      <c r="Y308" s="1" t="s">
        <v>6583</v>
      </c>
      <c r="Z308" s="1" t="s">
        <v>1913</v>
      </c>
      <c r="AA308" s="1" t="s">
        <v>6582</v>
      </c>
      <c r="AB308" s="1" t="s">
        <v>6583</v>
      </c>
      <c r="AC308" s="1" t="s">
        <v>1913</v>
      </c>
      <c r="AD308" s="1" t="s">
        <v>98</v>
      </c>
      <c r="AE308" s="1" t="s">
        <v>98</v>
      </c>
      <c r="AF308" s="1" t="s">
        <v>6584</v>
      </c>
      <c r="AG308" s="1" t="s">
        <v>6585</v>
      </c>
      <c r="AH308" s="1" t="s">
        <v>138</v>
      </c>
      <c r="AI308" s="1" t="s">
        <v>171</v>
      </c>
      <c r="AJ308" s="1">
        <v>69.2</v>
      </c>
      <c r="AK308" s="1"/>
      <c r="AL308" s="1" t="s">
        <v>6586</v>
      </c>
      <c r="AM308" s="1" t="s">
        <v>6585</v>
      </c>
      <c r="AN308" s="1" t="s">
        <v>105</v>
      </c>
      <c r="AO308" s="1" t="s">
        <v>262</v>
      </c>
      <c r="AP308" s="1" t="s">
        <v>240</v>
      </c>
      <c r="AQ308" s="1">
        <v>70.8</v>
      </c>
      <c r="AR308" s="1"/>
      <c r="AS308" s="1"/>
      <c r="AT308" s="1"/>
      <c r="AU308" s="1"/>
      <c r="AV308" s="1"/>
      <c r="AW308" s="1"/>
      <c r="AX308" s="1"/>
      <c r="AY308" s="1" t="s">
        <v>6587</v>
      </c>
      <c r="AZ308" s="1" t="s">
        <v>6588</v>
      </c>
      <c r="BA308" s="1" t="s">
        <v>110</v>
      </c>
      <c r="BB308" s="1" t="s">
        <v>111</v>
      </c>
      <c r="BC308" s="1" t="s">
        <v>341</v>
      </c>
      <c r="BD308" s="1" t="s">
        <v>344</v>
      </c>
      <c r="BE308" s="1">
        <v>65.13</v>
      </c>
      <c r="BF308" s="1"/>
      <c r="BG308" s="1"/>
      <c r="BH308" s="1"/>
      <c r="BI308" s="1"/>
      <c r="BJ308" s="1"/>
      <c r="BK308" s="1"/>
      <c r="BL308" s="1"/>
      <c r="BM308" s="1"/>
      <c r="BN308" s="1"/>
      <c r="BO308" s="1" t="s">
        <v>6589</v>
      </c>
      <c r="BP308" s="1"/>
      <c r="BQ308" s="1"/>
      <c r="BR308" s="1" t="s">
        <v>6590</v>
      </c>
      <c r="BS308" s="1">
        <v>8</v>
      </c>
      <c r="BT308" s="1" t="s">
        <v>6591</v>
      </c>
      <c r="BU308" s="1" t="str">
        <f>HYPERLINK("https://nconnect.nicmar.ac.in/storage/profile/6a8723d228a00.png","Download")</f>
        <v>0</v>
      </c>
      <c r="BV308" s="1" t="s">
        <v>118</v>
      </c>
      <c r="BW308" s="3"/>
      <c r="BX308" s="3"/>
    </row>
    <row r="309" spans="1:76">
      <c r="A309" s="1" t="s">
        <v>76</v>
      </c>
      <c r="B309" s="1" t="s">
        <v>77</v>
      </c>
      <c r="C309" s="1" t="s">
        <v>6592</v>
      </c>
      <c r="D309" s="1" t="s">
        <v>2736</v>
      </c>
      <c r="E309" s="1" t="s">
        <v>6593</v>
      </c>
      <c r="F309" s="1" t="s">
        <v>6594</v>
      </c>
      <c r="G309" s="1" t="s">
        <v>6595</v>
      </c>
      <c r="H309" s="1" t="s">
        <v>6596</v>
      </c>
      <c r="I309" s="1" t="s">
        <v>6597</v>
      </c>
      <c r="J309" s="1">
        <v>9370727587</v>
      </c>
      <c r="K309" s="1" t="s">
        <v>85</v>
      </c>
      <c r="L309" s="1" t="s">
        <v>3376</v>
      </c>
      <c r="M309" s="1" t="s">
        <v>87</v>
      </c>
      <c r="N309" s="1" t="s">
        <v>6598</v>
      </c>
      <c r="O309" s="1" t="s">
        <v>6599</v>
      </c>
      <c r="P309" s="1" t="s">
        <v>162</v>
      </c>
      <c r="Q309" s="1">
        <v>840852450231</v>
      </c>
      <c r="R309" s="1" t="s">
        <v>6600</v>
      </c>
      <c r="S309" s="1">
        <v>9892004477</v>
      </c>
      <c r="T309" s="1" t="s">
        <v>6601</v>
      </c>
      <c r="U309" s="1" t="s">
        <v>6602</v>
      </c>
      <c r="V309" s="1">
        <v>9326661854</v>
      </c>
      <c r="W309" s="1" t="s">
        <v>470</v>
      </c>
      <c r="X309" s="1" t="s">
        <v>6603</v>
      </c>
      <c r="Y309" s="1" t="s">
        <v>6121</v>
      </c>
      <c r="Z309" s="1" t="s">
        <v>97</v>
      </c>
      <c r="AA309" s="1" t="s">
        <v>6603</v>
      </c>
      <c r="AB309" s="1" t="s">
        <v>6121</v>
      </c>
      <c r="AC309" s="1" t="s">
        <v>97</v>
      </c>
      <c r="AD309" s="1" t="s">
        <v>98</v>
      </c>
      <c r="AE309" s="1" t="s">
        <v>98</v>
      </c>
      <c r="AF309" s="1" t="s">
        <v>6604</v>
      </c>
      <c r="AG309" s="1" t="s">
        <v>6605</v>
      </c>
      <c r="AH309" s="1" t="s">
        <v>208</v>
      </c>
      <c r="AI309" s="1" t="s">
        <v>101</v>
      </c>
      <c r="AJ309" s="1">
        <v>75.6</v>
      </c>
      <c r="AK309" s="1"/>
      <c r="AL309" s="1" t="s">
        <v>6606</v>
      </c>
      <c r="AM309" s="1" t="s">
        <v>6605</v>
      </c>
      <c r="AN309" s="1" t="s">
        <v>174</v>
      </c>
      <c r="AO309" s="1" t="s">
        <v>141</v>
      </c>
      <c r="AP309" s="1" t="s">
        <v>289</v>
      </c>
      <c r="AQ309" s="1">
        <v>70.62</v>
      </c>
      <c r="AR309" s="1"/>
      <c r="AS309" s="1" t="s">
        <v>1824</v>
      </c>
      <c r="AT309" s="1" t="s">
        <v>6607</v>
      </c>
      <c r="AU309" s="1" t="s">
        <v>1069</v>
      </c>
      <c r="AV309" s="1" t="s">
        <v>789</v>
      </c>
      <c r="AW309" s="1">
        <v>78</v>
      </c>
      <c r="AX309" s="1"/>
      <c r="AY309" s="1" t="s">
        <v>6608</v>
      </c>
      <c r="AZ309" s="1" t="s">
        <v>6609</v>
      </c>
      <c r="BA309" s="1" t="s">
        <v>178</v>
      </c>
      <c r="BB309" s="1" t="s">
        <v>111</v>
      </c>
      <c r="BC309" s="1" t="s">
        <v>789</v>
      </c>
      <c r="BD309" s="1" t="s">
        <v>999</v>
      </c>
      <c r="BE309" s="1">
        <v>64.53</v>
      </c>
      <c r="BF309" s="1">
        <v>7.85</v>
      </c>
      <c r="BG309" s="1"/>
      <c r="BH309" s="1"/>
      <c r="BI309" s="1"/>
      <c r="BJ309" s="1"/>
      <c r="BK309" s="1"/>
      <c r="BL309" s="1"/>
      <c r="BM309" s="1"/>
      <c r="BN309" s="1"/>
      <c r="BO309" s="1" t="s">
        <v>6610</v>
      </c>
      <c r="BP309" s="1" t="s">
        <v>6611</v>
      </c>
      <c r="BQ309" s="1" t="s">
        <v>2665</v>
      </c>
      <c r="BR309" s="1" t="s">
        <v>6612</v>
      </c>
      <c r="BS309" s="1">
        <v>3</v>
      </c>
      <c r="BT309" s="1"/>
      <c r="BU309" s="1" t="str">
        <f>HYPERLINK("https://nconnect.nicmar.ac.in/storage/profile/6a85a040706ba.png","Download")</f>
        <v>0</v>
      </c>
      <c r="BV309" s="1" t="s">
        <v>118</v>
      </c>
      <c r="BW309" s="3"/>
      <c r="BX309" s="3"/>
    </row>
    <row r="310" spans="1:76">
      <c r="A310" s="1" t="s">
        <v>76</v>
      </c>
      <c r="B310" s="1" t="s">
        <v>77</v>
      </c>
      <c r="C310" s="1" t="s">
        <v>6613</v>
      </c>
      <c r="D310" s="1" t="s">
        <v>6614</v>
      </c>
      <c r="E310" s="1"/>
      <c r="F310" s="1" t="s">
        <v>6615</v>
      </c>
      <c r="G310" s="1" t="s">
        <v>6616</v>
      </c>
      <c r="H310" s="1" t="s">
        <v>6617</v>
      </c>
      <c r="I310" s="1" t="s">
        <v>6618</v>
      </c>
      <c r="J310" s="1">
        <v>7349549613</v>
      </c>
      <c r="K310" s="1" t="s">
        <v>196</v>
      </c>
      <c r="L310" s="1" t="s">
        <v>6619</v>
      </c>
      <c r="M310" s="1" t="s">
        <v>87</v>
      </c>
      <c r="N310" s="1" t="s">
        <v>6620</v>
      </c>
      <c r="O310" s="1" t="s">
        <v>6621</v>
      </c>
      <c r="P310" s="1" t="s">
        <v>669</v>
      </c>
      <c r="Q310" s="1">
        <v>732708032548</v>
      </c>
      <c r="R310" s="1" t="s">
        <v>6622</v>
      </c>
      <c r="S310" s="1">
        <v>9901829613</v>
      </c>
      <c r="T310" s="1" t="s">
        <v>6623</v>
      </c>
      <c r="U310" s="1" t="s">
        <v>6624</v>
      </c>
      <c r="V310" s="1">
        <v>9731945345</v>
      </c>
      <c r="W310" s="1" t="s">
        <v>470</v>
      </c>
      <c r="X310" s="1" t="s">
        <v>6625</v>
      </c>
      <c r="Y310" s="1" t="s">
        <v>446</v>
      </c>
      <c r="Z310" s="1" t="s">
        <v>168</v>
      </c>
      <c r="AA310" s="1" t="s">
        <v>6625</v>
      </c>
      <c r="AB310" s="1" t="s">
        <v>446</v>
      </c>
      <c r="AC310" s="1" t="s">
        <v>168</v>
      </c>
      <c r="AD310" s="1" t="s">
        <v>98</v>
      </c>
      <c r="AE310" s="1" t="s">
        <v>98</v>
      </c>
      <c r="AF310" s="1" t="s">
        <v>6626</v>
      </c>
      <c r="AG310" s="1" t="s">
        <v>6627</v>
      </c>
      <c r="AH310" s="1" t="s">
        <v>208</v>
      </c>
      <c r="AI310" s="1" t="s">
        <v>421</v>
      </c>
      <c r="AJ310" s="1">
        <v>85.5</v>
      </c>
      <c r="AK310" s="1">
        <v>9.0</v>
      </c>
      <c r="AL310" s="1" t="s">
        <v>6628</v>
      </c>
      <c r="AM310" s="1" t="s">
        <v>6629</v>
      </c>
      <c r="AN310" s="1" t="s">
        <v>174</v>
      </c>
      <c r="AO310" s="1" t="s">
        <v>137</v>
      </c>
      <c r="AP310" s="1" t="s">
        <v>171</v>
      </c>
      <c r="AQ310" s="1">
        <v>72.0</v>
      </c>
      <c r="AR310" s="1">
        <v>7.5</v>
      </c>
      <c r="AS310" s="1"/>
      <c r="AT310" s="1"/>
      <c r="AU310" s="1"/>
      <c r="AV310" s="1"/>
      <c r="AW310" s="1"/>
      <c r="AX310" s="1"/>
      <c r="AY310" s="1" t="s">
        <v>6630</v>
      </c>
      <c r="AZ310" s="1" t="s">
        <v>6631</v>
      </c>
      <c r="BA310" s="1" t="s">
        <v>178</v>
      </c>
      <c r="BB310" s="1" t="s">
        <v>111</v>
      </c>
      <c r="BC310" s="1" t="s">
        <v>747</v>
      </c>
      <c r="BD310" s="1" t="s">
        <v>426</v>
      </c>
      <c r="BE310" s="1">
        <v>77.0</v>
      </c>
      <c r="BF310" s="1">
        <v>8.45</v>
      </c>
      <c r="BG310" s="1"/>
      <c r="BH310" s="1"/>
      <c r="BI310" s="1"/>
      <c r="BJ310" s="1"/>
      <c r="BK310" s="1"/>
      <c r="BL310" s="1"/>
      <c r="BM310" s="1"/>
      <c r="BN310" s="1"/>
      <c r="BO310" s="1" t="s">
        <v>6632</v>
      </c>
      <c r="BP310" s="1" t="s">
        <v>6633</v>
      </c>
      <c r="BQ310" s="1" t="s">
        <v>487</v>
      </c>
      <c r="BR310" s="1" t="s">
        <v>6634</v>
      </c>
      <c r="BS310" s="1">
        <v>4</v>
      </c>
      <c r="BT310" s="1" t="s">
        <v>6635</v>
      </c>
      <c r="BU310" s="1" t="str">
        <f>HYPERLINK("https://nconnect.nicmar.ac.in/storage/profile/6a85c1653a488.png","Download")</f>
        <v>0</v>
      </c>
      <c r="BV310" s="1" t="s">
        <v>118</v>
      </c>
      <c r="BW310" s="3"/>
      <c r="BX310" s="3"/>
    </row>
    <row r="311" spans="1:76">
      <c r="A311" s="1" t="s">
        <v>76</v>
      </c>
      <c r="B311" s="1" t="s">
        <v>77</v>
      </c>
      <c r="C311" s="1" t="s">
        <v>6636</v>
      </c>
      <c r="D311" s="1" t="s">
        <v>6637</v>
      </c>
      <c r="E311" s="1"/>
      <c r="F311" s="1" t="s">
        <v>6638</v>
      </c>
      <c r="G311" s="1" t="s">
        <v>6639</v>
      </c>
      <c r="H311" s="1" t="s">
        <v>6640</v>
      </c>
      <c r="I311" s="1" t="s">
        <v>6641</v>
      </c>
      <c r="J311" s="1">
        <v>9348421534</v>
      </c>
      <c r="K311" s="1" t="s">
        <v>196</v>
      </c>
      <c r="L311" s="1" t="s">
        <v>4047</v>
      </c>
      <c r="M311" s="1" t="s">
        <v>87</v>
      </c>
      <c r="N311" s="1" t="s">
        <v>301</v>
      </c>
      <c r="O311" s="1" t="s">
        <v>6642</v>
      </c>
      <c r="P311" s="1" t="s">
        <v>90</v>
      </c>
      <c r="Q311" s="1">
        <v>316415650396</v>
      </c>
      <c r="R311" s="1" t="s">
        <v>6643</v>
      </c>
      <c r="S311" s="1">
        <v>7008200488</v>
      </c>
      <c r="T311" s="1" t="s">
        <v>98</v>
      </c>
      <c r="U311" s="1" t="s">
        <v>6644</v>
      </c>
      <c r="V311" s="1">
        <v>9437079006</v>
      </c>
      <c r="W311" s="1" t="s">
        <v>6645</v>
      </c>
      <c r="X311" s="1" t="s">
        <v>6646</v>
      </c>
      <c r="Y311" s="1" t="s">
        <v>2791</v>
      </c>
      <c r="Z311" s="1" t="s">
        <v>308</v>
      </c>
      <c r="AA311" s="1" t="s">
        <v>6646</v>
      </c>
      <c r="AB311" s="1" t="s">
        <v>2791</v>
      </c>
      <c r="AC311" s="1" t="s">
        <v>308</v>
      </c>
      <c r="AD311" s="1" t="s">
        <v>98</v>
      </c>
      <c r="AE311" s="1" t="s">
        <v>98</v>
      </c>
      <c r="AF311" s="1" t="s">
        <v>6647</v>
      </c>
      <c r="AG311" s="1" t="s">
        <v>308</v>
      </c>
      <c r="AH311" s="1" t="s">
        <v>477</v>
      </c>
      <c r="AI311" s="1" t="s">
        <v>742</v>
      </c>
      <c r="AJ311" s="1">
        <v>77.83</v>
      </c>
      <c r="AK311" s="1"/>
      <c r="AL311" s="1" t="s">
        <v>6648</v>
      </c>
      <c r="AM311" s="1" t="s">
        <v>308</v>
      </c>
      <c r="AN311" s="1" t="s">
        <v>105</v>
      </c>
      <c r="AO311" s="1" t="s">
        <v>208</v>
      </c>
      <c r="AP311" s="1" t="s">
        <v>101</v>
      </c>
      <c r="AQ311" s="1">
        <v>63.5</v>
      </c>
      <c r="AR311" s="1"/>
      <c r="AS311" s="1"/>
      <c r="AT311" s="1"/>
      <c r="AU311" s="1"/>
      <c r="AV311" s="1"/>
      <c r="AW311" s="1"/>
      <c r="AX311" s="1"/>
      <c r="AY311" s="1" t="s">
        <v>6649</v>
      </c>
      <c r="AZ311" s="1" t="s">
        <v>6650</v>
      </c>
      <c r="BA311" s="1" t="s">
        <v>110</v>
      </c>
      <c r="BB311" s="1" t="s">
        <v>111</v>
      </c>
      <c r="BC311" s="1" t="s">
        <v>141</v>
      </c>
      <c r="BD311" s="1" t="s">
        <v>626</v>
      </c>
      <c r="BE311" s="1">
        <v>78.5</v>
      </c>
      <c r="BF311" s="1">
        <v>8.35</v>
      </c>
      <c r="BG311" s="1"/>
      <c r="BH311" s="1"/>
      <c r="BI311" s="1"/>
      <c r="BJ311" s="1"/>
      <c r="BK311" s="1"/>
      <c r="BL311" s="1"/>
      <c r="BM311" s="1"/>
      <c r="BN311" s="1"/>
      <c r="BO311" s="1" t="s">
        <v>6651</v>
      </c>
      <c r="BP311" s="1"/>
      <c r="BQ311" s="1"/>
      <c r="BR311" s="1" t="s">
        <v>6652</v>
      </c>
      <c r="BS311" s="1">
        <v>52</v>
      </c>
      <c r="BT311" s="1" t="s">
        <v>6653</v>
      </c>
      <c r="BU311" s="1" t="str">
        <f>HYPERLINK("https://nconnect.nicmar.ac.in/storage/profile/6a85fb5405696.png","Download")</f>
        <v>0</v>
      </c>
      <c r="BV311" s="1" t="s">
        <v>118</v>
      </c>
      <c r="BW311" s="3"/>
      <c r="BX311" s="3"/>
    </row>
    <row r="312" spans="1:76">
      <c r="A312" s="1" t="s">
        <v>76</v>
      </c>
      <c r="B312" s="1" t="s">
        <v>77</v>
      </c>
      <c r="C312" s="1" t="s">
        <v>6654</v>
      </c>
      <c r="D312" s="1" t="s">
        <v>6655</v>
      </c>
      <c r="E312" s="1"/>
      <c r="F312" s="1" t="s">
        <v>6656</v>
      </c>
      <c r="G312" s="1" t="s">
        <v>6657</v>
      </c>
      <c r="H312" s="1" t="s">
        <v>6658</v>
      </c>
      <c r="I312" s="1" t="s">
        <v>6659</v>
      </c>
      <c r="J312" s="1">
        <v>9373469723</v>
      </c>
      <c r="K312" s="1" t="s">
        <v>196</v>
      </c>
      <c r="L312" s="1" t="s">
        <v>6660</v>
      </c>
      <c r="M312" s="1" t="s">
        <v>87</v>
      </c>
      <c r="N312" s="1" t="s">
        <v>4069</v>
      </c>
      <c r="O312" s="1" t="s">
        <v>6661</v>
      </c>
      <c r="P312" s="1" t="s">
        <v>669</v>
      </c>
      <c r="Q312" s="1">
        <v>511779513971</v>
      </c>
      <c r="R312" s="1" t="s">
        <v>6662</v>
      </c>
      <c r="S312" s="1">
        <v>9822692232</v>
      </c>
      <c r="T312" s="1" t="s">
        <v>619</v>
      </c>
      <c r="U312" s="1" t="s">
        <v>6663</v>
      </c>
      <c r="V312" s="1">
        <v>9527879192</v>
      </c>
      <c r="W312" s="1" t="s">
        <v>165</v>
      </c>
      <c r="X312" s="1" t="s">
        <v>6664</v>
      </c>
      <c r="Y312" s="1" t="s">
        <v>1268</v>
      </c>
      <c r="Z312" s="1" t="s">
        <v>97</v>
      </c>
      <c r="AA312" s="1" t="s">
        <v>6664</v>
      </c>
      <c r="AB312" s="1" t="s">
        <v>1268</v>
      </c>
      <c r="AC312" s="1" t="s">
        <v>97</v>
      </c>
      <c r="AD312" s="1" t="s">
        <v>98</v>
      </c>
      <c r="AE312" s="1" t="s">
        <v>98</v>
      </c>
      <c r="AF312" s="1" t="s">
        <v>6665</v>
      </c>
      <c r="AG312" s="1" t="s">
        <v>6666</v>
      </c>
      <c r="AH312" s="1" t="s">
        <v>854</v>
      </c>
      <c r="AI312" s="1" t="s">
        <v>421</v>
      </c>
      <c r="AJ312" s="1">
        <v>73.2</v>
      </c>
      <c r="AK312" s="1"/>
      <c r="AL312" s="1" t="s">
        <v>6667</v>
      </c>
      <c r="AM312" s="1" t="s">
        <v>6666</v>
      </c>
      <c r="AN312" s="1" t="s">
        <v>105</v>
      </c>
      <c r="AO312" s="1" t="s">
        <v>141</v>
      </c>
      <c r="AP312" s="1" t="s">
        <v>102</v>
      </c>
      <c r="AQ312" s="1">
        <v>54.77</v>
      </c>
      <c r="AR312" s="1"/>
      <c r="AS312" s="1" t="s">
        <v>996</v>
      </c>
      <c r="AT312" s="1" t="s">
        <v>6668</v>
      </c>
      <c r="AU312" s="1" t="s">
        <v>747</v>
      </c>
      <c r="AV312" s="1" t="s">
        <v>789</v>
      </c>
      <c r="AW312" s="1">
        <v>85.2</v>
      </c>
      <c r="AX312" s="1"/>
      <c r="AY312" s="1" t="s">
        <v>1202</v>
      </c>
      <c r="AZ312" s="1" t="s">
        <v>6669</v>
      </c>
      <c r="BA312" s="1" t="s">
        <v>110</v>
      </c>
      <c r="BB312" s="1" t="s">
        <v>111</v>
      </c>
      <c r="BC312" s="1" t="s">
        <v>655</v>
      </c>
      <c r="BD312" s="1" t="s">
        <v>999</v>
      </c>
      <c r="BE312" s="1">
        <v>77.9</v>
      </c>
      <c r="BF312" s="1">
        <v>8.54</v>
      </c>
      <c r="BG312" s="1"/>
      <c r="BH312" s="1"/>
      <c r="BI312" s="1"/>
      <c r="BJ312" s="1"/>
      <c r="BK312" s="1"/>
      <c r="BL312" s="1"/>
      <c r="BM312" s="1"/>
      <c r="BN312" s="1"/>
      <c r="BO312" s="1" t="s">
        <v>6670</v>
      </c>
      <c r="BP312" s="1"/>
      <c r="BQ312" s="1"/>
      <c r="BR312" s="1"/>
      <c r="BS312" s="1"/>
      <c r="BT312" s="1" t="s">
        <v>6671</v>
      </c>
      <c r="BU312" s="1" t="str">
        <f>HYPERLINK("https://nconnect.nicmar.ac.in/storage/profile/6a8dde791f10d.png","Download")</f>
        <v>0</v>
      </c>
      <c r="BV312" s="1" t="s">
        <v>118</v>
      </c>
      <c r="BW312" s="3"/>
      <c r="BX312" s="3"/>
    </row>
    <row r="313" spans="1:76">
      <c r="A313" s="1" t="s">
        <v>76</v>
      </c>
      <c r="B313" s="1" t="s">
        <v>77</v>
      </c>
      <c r="C313" s="1" t="s">
        <v>6672</v>
      </c>
      <c r="D313" s="1" t="s">
        <v>6673</v>
      </c>
      <c r="E313" s="1" t="s">
        <v>6674</v>
      </c>
      <c r="F313" s="1" t="s">
        <v>6675</v>
      </c>
      <c r="G313" s="1" t="s">
        <v>6676</v>
      </c>
      <c r="H313" s="1" t="s">
        <v>6677</v>
      </c>
      <c r="I313" s="1" t="s">
        <v>6678</v>
      </c>
      <c r="J313" s="1">
        <v>8421715575</v>
      </c>
      <c r="K313" s="1" t="s">
        <v>85</v>
      </c>
      <c r="L313" s="1" t="s">
        <v>6679</v>
      </c>
      <c r="M313" s="1" t="s">
        <v>87</v>
      </c>
      <c r="N313" s="1" t="s">
        <v>2915</v>
      </c>
      <c r="O313" s="1" t="s">
        <v>6680</v>
      </c>
      <c r="P313" s="1" t="s">
        <v>90</v>
      </c>
      <c r="Q313" s="1">
        <v>832396873016</v>
      </c>
      <c r="R313" s="1" t="s">
        <v>6681</v>
      </c>
      <c r="S313" s="1">
        <v>9730247698</v>
      </c>
      <c r="T313" s="1" t="s">
        <v>163</v>
      </c>
      <c r="U313" s="1" t="s">
        <v>6682</v>
      </c>
      <c r="V313" s="1">
        <v>9970284565</v>
      </c>
      <c r="W313" s="1" t="s">
        <v>283</v>
      </c>
      <c r="X313" s="1" t="s">
        <v>6683</v>
      </c>
      <c r="Y313" s="1" t="s">
        <v>1087</v>
      </c>
      <c r="Z313" s="1" t="s">
        <v>97</v>
      </c>
      <c r="AA313" s="1" t="s">
        <v>6683</v>
      </c>
      <c r="AB313" s="1" t="s">
        <v>1087</v>
      </c>
      <c r="AC313" s="1" t="s">
        <v>97</v>
      </c>
      <c r="AD313" s="1" t="s">
        <v>98</v>
      </c>
      <c r="AE313" s="1" t="s">
        <v>98</v>
      </c>
      <c r="AF313" s="1" t="s">
        <v>6684</v>
      </c>
      <c r="AG313" s="1" t="s">
        <v>1383</v>
      </c>
      <c r="AH313" s="1" t="s">
        <v>141</v>
      </c>
      <c r="AI313" s="1" t="s">
        <v>262</v>
      </c>
      <c r="AJ313" s="1">
        <v>96.0</v>
      </c>
      <c r="AK313" s="1"/>
      <c r="AL313" s="1" t="s">
        <v>6685</v>
      </c>
      <c r="AM313" s="1" t="s">
        <v>1383</v>
      </c>
      <c r="AN313" s="1" t="s">
        <v>105</v>
      </c>
      <c r="AO313" s="1" t="s">
        <v>239</v>
      </c>
      <c r="AP313" s="1" t="s">
        <v>240</v>
      </c>
      <c r="AQ313" s="1">
        <v>96.33</v>
      </c>
      <c r="AR313" s="1"/>
      <c r="AS313" s="1"/>
      <c r="AT313" s="1"/>
      <c r="AU313" s="1"/>
      <c r="AV313" s="1"/>
      <c r="AW313" s="1"/>
      <c r="AX313" s="1"/>
      <c r="AY313" s="1" t="s">
        <v>371</v>
      </c>
      <c r="AZ313" s="1" t="s">
        <v>6686</v>
      </c>
      <c r="BA313" s="1" t="s">
        <v>110</v>
      </c>
      <c r="BB313" s="1" t="s">
        <v>111</v>
      </c>
      <c r="BC313" s="1" t="s">
        <v>179</v>
      </c>
      <c r="BD313" s="1" t="s">
        <v>344</v>
      </c>
      <c r="BE313" s="1">
        <v>83.98</v>
      </c>
      <c r="BF313" s="1">
        <v>8.84</v>
      </c>
      <c r="BG313" s="1"/>
      <c r="BH313" s="1"/>
      <c r="BI313" s="1"/>
      <c r="BJ313" s="1"/>
      <c r="BK313" s="1"/>
      <c r="BL313" s="1"/>
      <c r="BM313" s="1"/>
      <c r="BN313" s="1"/>
      <c r="BO313" s="1" t="s">
        <v>6687</v>
      </c>
      <c r="BP313" s="1"/>
      <c r="BQ313" s="1"/>
      <c r="BR313" s="1" t="s">
        <v>6688</v>
      </c>
      <c r="BS313" s="1">
        <v>4</v>
      </c>
      <c r="BT313" s="1"/>
      <c r="BU313" s="1" t="str">
        <f>HYPERLINK("https://nconnect.nicmar.ac.in/storage/profile/6a85cf852c11a.png","Download")</f>
        <v>0</v>
      </c>
      <c r="BV313" s="1" t="s">
        <v>118</v>
      </c>
      <c r="BW313" s="3"/>
      <c r="BX313" s="3"/>
    </row>
    <row r="314" spans="1:76">
      <c r="A314" s="1" t="s">
        <v>76</v>
      </c>
      <c r="B314" s="1" t="s">
        <v>77</v>
      </c>
      <c r="C314" s="1" t="s">
        <v>6689</v>
      </c>
      <c r="D314" s="1" t="s">
        <v>6690</v>
      </c>
      <c r="E314" s="1" t="s">
        <v>379</v>
      </c>
      <c r="F314" s="1" t="s">
        <v>5485</v>
      </c>
      <c r="G314" s="1" t="s">
        <v>6691</v>
      </c>
      <c r="H314" s="1" t="s">
        <v>6692</v>
      </c>
      <c r="I314" s="1" t="s">
        <v>6693</v>
      </c>
      <c r="J314" s="1">
        <v>9606066404</v>
      </c>
      <c r="K314" s="1" t="s">
        <v>85</v>
      </c>
      <c r="L314" s="1" t="s">
        <v>329</v>
      </c>
      <c r="M314" s="1" t="s">
        <v>87</v>
      </c>
      <c r="N314" s="1" t="s">
        <v>3677</v>
      </c>
      <c r="O314" s="1" t="s">
        <v>6694</v>
      </c>
      <c r="P314" s="1" t="s">
        <v>669</v>
      </c>
      <c r="Q314" s="1">
        <v>900433597734</v>
      </c>
      <c r="R314" s="1" t="s">
        <v>6695</v>
      </c>
      <c r="S314" s="1">
        <v>9448855551</v>
      </c>
      <c r="T314" s="1" t="s">
        <v>163</v>
      </c>
      <c r="U314" s="1" t="s">
        <v>6696</v>
      </c>
      <c r="V314" s="1">
        <v>9449711433</v>
      </c>
      <c r="W314" s="1" t="s">
        <v>165</v>
      </c>
      <c r="X314" s="1" t="s">
        <v>6697</v>
      </c>
      <c r="Y314" s="1" t="s">
        <v>446</v>
      </c>
      <c r="Z314" s="1" t="s">
        <v>168</v>
      </c>
      <c r="AA314" s="1" t="s">
        <v>6697</v>
      </c>
      <c r="AB314" s="1" t="s">
        <v>446</v>
      </c>
      <c r="AC314" s="1" t="s">
        <v>168</v>
      </c>
      <c r="AD314" s="1" t="s">
        <v>98</v>
      </c>
      <c r="AE314" s="1" t="s">
        <v>98</v>
      </c>
      <c r="AF314" s="1" t="s">
        <v>6698</v>
      </c>
      <c r="AG314" s="1" t="s">
        <v>6699</v>
      </c>
      <c r="AH314" s="1" t="s">
        <v>106</v>
      </c>
      <c r="AI314" s="1" t="s">
        <v>239</v>
      </c>
      <c r="AJ314" s="1">
        <v>81.67</v>
      </c>
      <c r="AK314" s="1"/>
      <c r="AL314" s="1" t="s">
        <v>6700</v>
      </c>
      <c r="AM314" s="1" t="s">
        <v>6701</v>
      </c>
      <c r="AN314" s="1" t="s">
        <v>174</v>
      </c>
      <c r="AO314" s="1" t="s">
        <v>175</v>
      </c>
      <c r="AP314" s="1" t="s">
        <v>789</v>
      </c>
      <c r="AQ314" s="1">
        <v>68.8</v>
      </c>
      <c r="AR314" s="1"/>
      <c r="AS314" s="1"/>
      <c r="AT314" s="1"/>
      <c r="AU314" s="1"/>
      <c r="AV314" s="1"/>
      <c r="AW314" s="1"/>
      <c r="AX314" s="1"/>
      <c r="AY314" s="1" t="s">
        <v>6702</v>
      </c>
      <c r="AZ314" s="1" t="s">
        <v>6703</v>
      </c>
      <c r="BA314" s="1" t="s">
        <v>178</v>
      </c>
      <c r="BB314" s="1" t="s">
        <v>111</v>
      </c>
      <c r="BC314" s="1" t="s">
        <v>401</v>
      </c>
      <c r="BD314" s="1" t="s">
        <v>813</v>
      </c>
      <c r="BE314" s="1">
        <v>77.5</v>
      </c>
      <c r="BF314" s="1">
        <v>7.75</v>
      </c>
      <c r="BG314" s="1"/>
      <c r="BH314" s="1"/>
      <c r="BI314" s="1"/>
      <c r="BJ314" s="1"/>
      <c r="BK314" s="1"/>
      <c r="BL314" s="1"/>
      <c r="BM314" s="1"/>
      <c r="BN314" s="1"/>
      <c r="BO314" s="1" t="s">
        <v>6704</v>
      </c>
      <c r="BP314" s="1"/>
      <c r="BQ314" s="1"/>
      <c r="BR314" s="1" t="s">
        <v>6705</v>
      </c>
      <c r="BS314" s="1">
        <v>13</v>
      </c>
      <c r="BT314" s="1"/>
      <c r="BU314" s="1" t="str">
        <f>HYPERLINK("https://nconnect.nicmar.ac.in/storage/profile/6a8706e61a431.png","Download")</f>
        <v>0</v>
      </c>
      <c r="BV314" s="1" t="s">
        <v>118</v>
      </c>
      <c r="BW314" s="3"/>
      <c r="BX314" s="3"/>
    </row>
    <row r="315" spans="1:76">
      <c r="A315" s="1" t="s">
        <v>76</v>
      </c>
      <c r="B315" s="1" t="s">
        <v>77</v>
      </c>
      <c r="C315" s="1" t="s">
        <v>6706</v>
      </c>
      <c r="D315" s="1" t="s">
        <v>5968</v>
      </c>
      <c r="E315" s="1" t="s">
        <v>6707</v>
      </c>
      <c r="F315" s="1" t="s">
        <v>6708</v>
      </c>
      <c r="G315" s="1" t="s">
        <v>6709</v>
      </c>
      <c r="H315" s="1" t="s">
        <v>6710</v>
      </c>
      <c r="I315" s="1" t="s">
        <v>6711</v>
      </c>
      <c r="J315" s="1">
        <v>9028295319</v>
      </c>
      <c r="K315" s="1" t="s">
        <v>85</v>
      </c>
      <c r="L315" s="1" t="s">
        <v>3637</v>
      </c>
      <c r="M315" s="1" t="s">
        <v>87</v>
      </c>
      <c r="N315" s="1" t="s">
        <v>1501</v>
      </c>
      <c r="O315" s="1" t="s">
        <v>6712</v>
      </c>
      <c r="P315" s="1" t="s">
        <v>162</v>
      </c>
      <c r="Q315" s="1">
        <v>474137358654</v>
      </c>
      <c r="R315" s="1" t="s">
        <v>6713</v>
      </c>
      <c r="S315" s="1">
        <v>9028976384</v>
      </c>
      <c r="T315" s="1" t="s">
        <v>595</v>
      </c>
      <c r="U315" s="1" t="s">
        <v>6714</v>
      </c>
      <c r="V315" s="1">
        <v>9028976384</v>
      </c>
      <c r="W315" s="1" t="s">
        <v>283</v>
      </c>
      <c r="X315" s="1" t="s">
        <v>6715</v>
      </c>
      <c r="Y315" s="1" t="s">
        <v>826</v>
      </c>
      <c r="Z315" s="1" t="s">
        <v>97</v>
      </c>
      <c r="AA315" s="1" t="s">
        <v>6715</v>
      </c>
      <c r="AB315" s="1" t="s">
        <v>826</v>
      </c>
      <c r="AC315" s="1" t="s">
        <v>97</v>
      </c>
      <c r="AD315" s="1" t="s">
        <v>98</v>
      </c>
      <c r="AE315" s="1" t="s">
        <v>98</v>
      </c>
      <c r="AF315" s="1" t="s">
        <v>6716</v>
      </c>
      <c r="AG315" s="1" t="s">
        <v>6717</v>
      </c>
      <c r="AH315" s="1" t="s">
        <v>106</v>
      </c>
      <c r="AI315" s="1" t="s">
        <v>395</v>
      </c>
      <c r="AJ315" s="1">
        <v>82.0</v>
      </c>
      <c r="AK315" s="1"/>
      <c r="AL315" s="1"/>
      <c r="AM315" s="1"/>
      <c r="AN315" s="1"/>
      <c r="AO315" s="1"/>
      <c r="AP315" s="1"/>
      <c r="AQ315" s="1"/>
      <c r="AR315" s="1"/>
      <c r="AS315" s="1" t="s">
        <v>649</v>
      </c>
      <c r="AT315" s="1" t="s">
        <v>6718</v>
      </c>
      <c r="AU315" s="1" t="s">
        <v>289</v>
      </c>
      <c r="AV315" s="1" t="s">
        <v>484</v>
      </c>
      <c r="AW315" s="1">
        <v>71.11</v>
      </c>
      <c r="AX315" s="1"/>
      <c r="AY315" s="1" t="s">
        <v>371</v>
      </c>
      <c r="AZ315" s="1" t="s">
        <v>6719</v>
      </c>
      <c r="BA315" s="1" t="s">
        <v>178</v>
      </c>
      <c r="BB315" s="1" t="s">
        <v>111</v>
      </c>
      <c r="BC315" s="1" t="s">
        <v>484</v>
      </c>
      <c r="BD315" s="1" t="s">
        <v>813</v>
      </c>
      <c r="BE315" s="1">
        <v>59.7</v>
      </c>
      <c r="BF315" s="1">
        <v>6.67</v>
      </c>
      <c r="BG315" s="1"/>
      <c r="BH315" s="1"/>
      <c r="BI315" s="1"/>
      <c r="BJ315" s="1"/>
      <c r="BK315" s="1"/>
      <c r="BL315" s="1"/>
      <c r="BM315" s="1"/>
      <c r="BN315" s="1"/>
      <c r="BO315" s="1" t="s">
        <v>6720</v>
      </c>
      <c r="BP315" s="1"/>
      <c r="BQ315" s="1"/>
      <c r="BR315" s="1"/>
      <c r="BS315" s="1"/>
      <c r="BT315" s="1"/>
      <c r="BU315" s="1" t="str">
        <f>HYPERLINK("https://nconnect.nicmar.ac.in/storage/profile/6aa80478143d8.png","Download")</f>
        <v>0</v>
      </c>
      <c r="BV315" s="1" t="s">
        <v>118</v>
      </c>
      <c r="BW315" s="3"/>
      <c r="BX315" s="3"/>
    </row>
    <row r="316" spans="1:76">
      <c r="A316" s="1" t="s">
        <v>76</v>
      </c>
      <c r="B316" s="1" t="s">
        <v>77</v>
      </c>
      <c r="C316" s="1" t="s">
        <v>6721</v>
      </c>
      <c r="D316" s="1" t="s">
        <v>6722</v>
      </c>
      <c r="E316" s="1" t="s">
        <v>6723</v>
      </c>
      <c r="F316" s="1" t="s">
        <v>6724</v>
      </c>
      <c r="G316" s="1" t="s">
        <v>6725</v>
      </c>
      <c r="H316" s="1" t="s">
        <v>6726</v>
      </c>
      <c r="I316" s="1" t="s">
        <v>6727</v>
      </c>
      <c r="J316" s="1">
        <v>8639807420</v>
      </c>
      <c r="K316" s="1" t="s">
        <v>85</v>
      </c>
      <c r="L316" s="1" t="s">
        <v>6728</v>
      </c>
      <c r="M316" s="1" t="s">
        <v>87</v>
      </c>
      <c r="N316" s="1" t="s">
        <v>6729</v>
      </c>
      <c r="O316" s="1" t="s">
        <v>6730</v>
      </c>
      <c r="P316" s="1" t="s">
        <v>90</v>
      </c>
      <c r="Q316" s="1">
        <v>747601098309</v>
      </c>
      <c r="R316" s="1" t="s">
        <v>6731</v>
      </c>
      <c r="S316" s="1">
        <v>9949737234</v>
      </c>
      <c r="T316" s="1" t="s">
        <v>944</v>
      </c>
      <c r="U316" s="1" t="s">
        <v>6732</v>
      </c>
      <c r="V316" s="1" t="s">
        <v>3473</v>
      </c>
      <c r="W316" s="1" t="s">
        <v>6733</v>
      </c>
      <c r="X316" s="1" t="s">
        <v>6734</v>
      </c>
      <c r="Y316" s="1" t="s">
        <v>6735</v>
      </c>
      <c r="Z316" s="1" t="s">
        <v>134</v>
      </c>
      <c r="AA316" s="1" t="s">
        <v>6736</v>
      </c>
      <c r="AB316" s="1" t="s">
        <v>525</v>
      </c>
      <c r="AC316" s="1" t="s">
        <v>134</v>
      </c>
      <c r="AD316" s="1" t="s">
        <v>98</v>
      </c>
      <c r="AE316" s="1" t="s">
        <v>98</v>
      </c>
      <c r="AF316" s="1" t="s">
        <v>6737</v>
      </c>
      <c r="AG316" s="1" t="s">
        <v>6738</v>
      </c>
      <c r="AH316" s="1" t="s">
        <v>141</v>
      </c>
      <c r="AI316" s="1" t="s">
        <v>102</v>
      </c>
      <c r="AJ316" s="1">
        <v>93</v>
      </c>
      <c r="AK316" s="1">
        <v>9.3</v>
      </c>
      <c r="AL316" s="1" t="s">
        <v>5700</v>
      </c>
      <c r="AM316" s="1" t="s">
        <v>6738</v>
      </c>
      <c r="AN316" s="1" t="s">
        <v>105</v>
      </c>
      <c r="AO316" s="1" t="s">
        <v>106</v>
      </c>
      <c r="AP316" s="1" t="s">
        <v>240</v>
      </c>
      <c r="AQ316" s="1">
        <v>71.4</v>
      </c>
      <c r="AR316" s="1"/>
      <c r="AS316" s="1"/>
      <c r="AT316" s="1"/>
      <c r="AU316" s="1"/>
      <c r="AV316" s="1"/>
      <c r="AW316" s="1"/>
      <c r="AX316" s="1"/>
      <c r="AY316" s="1" t="s">
        <v>6739</v>
      </c>
      <c r="AZ316" s="1" t="s">
        <v>6740</v>
      </c>
      <c r="BA316" s="1" t="s">
        <v>110</v>
      </c>
      <c r="BB316" s="1" t="s">
        <v>111</v>
      </c>
      <c r="BC316" s="1" t="s">
        <v>179</v>
      </c>
      <c r="BD316" s="1" t="s">
        <v>2754</v>
      </c>
      <c r="BE316" s="1">
        <v>66.1</v>
      </c>
      <c r="BF316" s="1">
        <v>7.36</v>
      </c>
      <c r="BG316" s="1"/>
      <c r="BH316" s="1"/>
      <c r="BI316" s="1"/>
      <c r="BJ316" s="1"/>
      <c r="BK316" s="1"/>
      <c r="BL316" s="1"/>
      <c r="BM316" s="1"/>
      <c r="BN316" s="1"/>
      <c r="BO316" s="1" t="s">
        <v>6741</v>
      </c>
      <c r="BP316" s="1" t="s">
        <v>6742</v>
      </c>
      <c r="BQ316" s="1" t="s">
        <v>862</v>
      </c>
      <c r="BR316" s="1" t="s">
        <v>6743</v>
      </c>
      <c r="BS316" s="1">
        <v>18</v>
      </c>
      <c r="BT316" s="1"/>
      <c r="BU316" s="1" t="str">
        <f>HYPERLINK("https://nconnect.nicmar.ac.in/storage/profile/6a87213c0ef46.png","Download")</f>
        <v>0</v>
      </c>
      <c r="BV316" s="1" t="s">
        <v>118</v>
      </c>
      <c r="BW316" s="3"/>
      <c r="BX316" s="3"/>
    </row>
    <row r="317" spans="1:76">
      <c r="A317" s="1" t="s">
        <v>76</v>
      </c>
      <c r="B317" s="1" t="s">
        <v>77</v>
      </c>
      <c r="C317" s="1" t="s">
        <v>6744</v>
      </c>
      <c r="D317" s="1" t="s">
        <v>6745</v>
      </c>
      <c r="E317" s="1" t="s">
        <v>2760</v>
      </c>
      <c r="F317" s="1" t="s">
        <v>6746</v>
      </c>
      <c r="G317" s="1" t="s">
        <v>6747</v>
      </c>
      <c r="H317" s="1" t="s">
        <v>6748</v>
      </c>
      <c r="I317" s="1" t="s">
        <v>6749</v>
      </c>
      <c r="J317" s="1">
        <v>9322938809</v>
      </c>
      <c r="K317" s="1" t="s">
        <v>85</v>
      </c>
      <c r="L317" s="1" t="s">
        <v>6750</v>
      </c>
      <c r="M317" s="1" t="s">
        <v>87</v>
      </c>
      <c r="N317" s="1" t="s">
        <v>4819</v>
      </c>
      <c r="O317" s="1" t="s">
        <v>6751</v>
      </c>
      <c r="P317" s="1" t="s">
        <v>669</v>
      </c>
      <c r="Q317" s="1">
        <v>775636114898</v>
      </c>
      <c r="R317" s="1" t="s">
        <v>6752</v>
      </c>
      <c r="S317" s="1">
        <v>9763207011</v>
      </c>
      <c r="T317" s="1" t="s">
        <v>6753</v>
      </c>
      <c r="U317" s="1" t="s">
        <v>6754</v>
      </c>
      <c r="V317" s="1">
        <v>8380857902</v>
      </c>
      <c r="W317" s="1" t="s">
        <v>283</v>
      </c>
      <c r="X317" s="1" t="s">
        <v>6755</v>
      </c>
      <c r="Y317" s="1" t="s">
        <v>1268</v>
      </c>
      <c r="Z317" s="1" t="s">
        <v>97</v>
      </c>
      <c r="AA317" s="1" t="s">
        <v>6755</v>
      </c>
      <c r="AB317" s="1" t="s">
        <v>1268</v>
      </c>
      <c r="AC317" s="1" t="s">
        <v>97</v>
      </c>
      <c r="AD317" s="1" t="s">
        <v>98</v>
      </c>
      <c r="AE317" s="1" t="s">
        <v>98</v>
      </c>
      <c r="AF317" s="1" t="s">
        <v>6756</v>
      </c>
      <c r="AG317" s="1" t="s">
        <v>6757</v>
      </c>
      <c r="AH317" s="1" t="s">
        <v>106</v>
      </c>
      <c r="AI317" s="1" t="s">
        <v>395</v>
      </c>
      <c r="AJ317" s="1">
        <v>82</v>
      </c>
      <c r="AK317" s="1"/>
      <c r="AL317" s="1" t="s">
        <v>6758</v>
      </c>
      <c r="AM317" s="1" t="s">
        <v>6757</v>
      </c>
      <c r="AN317" s="1" t="s">
        <v>105</v>
      </c>
      <c r="AO317" s="1" t="s">
        <v>107</v>
      </c>
      <c r="AP317" s="1" t="s">
        <v>398</v>
      </c>
      <c r="AQ317" s="1">
        <v>68.83</v>
      </c>
      <c r="AR317" s="1"/>
      <c r="AS317" s="1"/>
      <c r="AT317" s="1"/>
      <c r="AU317" s="1"/>
      <c r="AV317" s="1"/>
      <c r="AW317" s="1"/>
      <c r="AX317" s="1"/>
      <c r="AY317" s="1" t="s">
        <v>6759</v>
      </c>
      <c r="AZ317" s="1" t="s">
        <v>6760</v>
      </c>
      <c r="BA317" s="1" t="s">
        <v>110</v>
      </c>
      <c r="BB317" s="1" t="s">
        <v>111</v>
      </c>
      <c r="BC317" s="1" t="s">
        <v>789</v>
      </c>
      <c r="BD317" s="1" t="s">
        <v>813</v>
      </c>
      <c r="BE317" s="1">
        <v>65.2</v>
      </c>
      <c r="BF317" s="1">
        <v>7.27</v>
      </c>
      <c r="BG317" s="1"/>
      <c r="BH317" s="1"/>
      <c r="BI317" s="1"/>
      <c r="BJ317" s="1"/>
      <c r="BK317" s="1"/>
      <c r="BL317" s="1"/>
      <c r="BM317" s="1"/>
      <c r="BN317" s="1"/>
      <c r="BO317" s="1" t="s">
        <v>6761</v>
      </c>
      <c r="BP317" s="1"/>
      <c r="BQ317" s="1"/>
      <c r="BR317" s="1" t="s">
        <v>6762</v>
      </c>
      <c r="BS317" s="1">
        <v>25</v>
      </c>
      <c r="BT317" s="1" t="s">
        <v>6763</v>
      </c>
      <c r="BU317" s="1" t="str">
        <f>HYPERLINK("https://nconnect.nicmar.ac.in/storage/profile/6a80502fa1f06.png","Download")</f>
        <v>0</v>
      </c>
      <c r="BV317" s="1" t="s">
        <v>118</v>
      </c>
      <c r="BW317" s="3"/>
      <c r="BX317" s="3"/>
    </row>
    <row r="318" spans="1:76">
      <c r="A318" s="1" t="s">
        <v>76</v>
      </c>
      <c r="B318" s="1" t="s">
        <v>77</v>
      </c>
      <c r="C318" s="1" t="s">
        <v>6764</v>
      </c>
      <c r="D318" s="1" t="s">
        <v>6765</v>
      </c>
      <c r="E318" s="1" t="s">
        <v>4547</v>
      </c>
      <c r="F318" s="1" t="s">
        <v>6766</v>
      </c>
      <c r="G318" s="1" t="s">
        <v>6767</v>
      </c>
      <c r="H318" s="1" t="s">
        <v>6768</v>
      </c>
      <c r="I318" s="1" t="s">
        <v>6769</v>
      </c>
      <c r="J318" s="1">
        <v>9637462444</v>
      </c>
      <c r="K318" s="1" t="s">
        <v>85</v>
      </c>
      <c r="L318" s="1" t="s">
        <v>6770</v>
      </c>
      <c r="M318" s="1" t="s">
        <v>87</v>
      </c>
      <c r="N318" s="1" t="s">
        <v>6771</v>
      </c>
      <c r="O318" s="1" t="s">
        <v>6772</v>
      </c>
      <c r="P318" s="1" t="s">
        <v>90</v>
      </c>
      <c r="Q318" s="1">
        <v>296348529175</v>
      </c>
      <c r="R318" s="1" t="s">
        <v>4547</v>
      </c>
      <c r="S318" s="1">
        <v>7447728211</v>
      </c>
      <c r="T318" s="1" t="s">
        <v>6773</v>
      </c>
      <c r="U318" s="1" t="s">
        <v>6774</v>
      </c>
      <c r="V318" s="1">
        <v>9890771202</v>
      </c>
      <c r="W318" s="1" t="s">
        <v>444</v>
      </c>
      <c r="X318" s="1" t="s">
        <v>6775</v>
      </c>
      <c r="Y318" s="1" t="s">
        <v>5418</v>
      </c>
      <c r="Z318" s="1" t="s">
        <v>97</v>
      </c>
      <c r="AA318" s="1" t="s">
        <v>6775</v>
      </c>
      <c r="AB318" s="1" t="s">
        <v>5418</v>
      </c>
      <c r="AC318" s="1" t="s">
        <v>97</v>
      </c>
      <c r="AD318" s="1" t="s">
        <v>98</v>
      </c>
      <c r="AE318" s="1" t="s">
        <v>98</v>
      </c>
      <c r="AF318" s="1" t="s">
        <v>6776</v>
      </c>
      <c r="AG318" s="1" t="s">
        <v>6777</v>
      </c>
      <c r="AH318" s="1" t="s">
        <v>1386</v>
      </c>
      <c r="AI318" s="1" t="s">
        <v>530</v>
      </c>
      <c r="AJ318" s="1">
        <v>68</v>
      </c>
      <c r="AK318" s="1">
        <v>7.15</v>
      </c>
      <c r="AL318" s="1"/>
      <c r="AM318" s="1"/>
      <c r="AN318" s="1"/>
      <c r="AO318" s="1"/>
      <c r="AP318" s="1"/>
      <c r="AQ318" s="1"/>
      <c r="AR318" s="1"/>
      <c r="AS318" s="1" t="s">
        <v>649</v>
      </c>
      <c r="AT318" s="1" t="s">
        <v>6778</v>
      </c>
      <c r="AU318" s="1" t="s">
        <v>859</v>
      </c>
      <c r="AV318" s="1" t="s">
        <v>292</v>
      </c>
      <c r="AW318" s="1">
        <v>83.26</v>
      </c>
      <c r="AX318" s="1">
        <v>8.76</v>
      </c>
      <c r="AY318" s="1" t="s">
        <v>6779</v>
      </c>
      <c r="AZ318" s="1" t="s">
        <v>6780</v>
      </c>
      <c r="BA318" s="1" t="s">
        <v>178</v>
      </c>
      <c r="BB318" s="1" t="s">
        <v>111</v>
      </c>
      <c r="BC318" s="1" t="s">
        <v>179</v>
      </c>
      <c r="BD318" s="1" t="s">
        <v>1047</v>
      </c>
      <c r="BE318" s="1">
        <v>0</v>
      </c>
      <c r="BF318" s="1">
        <v>6.35</v>
      </c>
      <c r="BG318" s="1"/>
      <c r="BH318" s="1"/>
      <c r="BI318" s="1"/>
      <c r="BJ318" s="1"/>
      <c r="BK318" s="1"/>
      <c r="BL318" s="1"/>
      <c r="BM318" s="1"/>
      <c r="BN318" s="1"/>
      <c r="BO318" s="1" t="s">
        <v>6781</v>
      </c>
      <c r="BP318" s="1" t="s">
        <v>6782</v>
      </c>
      <c r="BQ318" s="1"/>
      <c r="BR318" s="1"/>
      <c r="BS318" s="1"/>
      <c r="BT318" s="1"/>
      <c r="BU318" s="1" t="str">
        <f>HYPERLINK("https://nconnect.nicmar.ac.in/storage/profile/6a85f53f761e8.png","Download")</f>
        <v>0</v>
      </c>
      <c r="BV318" s="1" t="s">
        <v>118</v>
      </c>
      <c r="BW318" s="3"/>
      <c r="BX318" s="3"/>
    </row>
    <row r="319" spans="1:76">
      <c r="A319" s="1" t="s">
        <v>76</v>
      </c>
      <c r="B319" s="1" t="s">
        <v>77</v>
      </c>
      <c r="C319" s="1" t="s">
        <v>6783</v>
      </c>
      <c r="D319" s="1" t="s">
        <v>6784</v>
      </c>
      <c r="E319" s="1" t="s">
        <v>1028</v>
      </c>
      <c r="F319" s="1" t="s">
        <v>1809</v>
      </c>
      <c r="G319" s="1" t="s">
        <v>6785</v>
      </c>
      <c r="H319" s="1" t="s">
        <v>6786</v>
      </c>
      <c r="I319" s="1" t="s">
        <v>6787</v>
      </c>
      <c r="J319" s="1">
        <v>8431817399</v>
      </c>
      <c r="K319" s="1" t="s">
        <v>85</v>
      </c>
      <c r="L319" s="1" t="s">
        <v>6788</v>
      </c>
      <c r="M319" s="1" t="s">
        <v>87</v>
      </c>
      <c r="N319" s="1" t="s">
        <v>6789</v>
      </c>
      <c r="O319" s="1" t="s">
        <v>6790</v>
      </c>
      <c r="P319" s="1" t="s">
        <v>669</v>
      </c>
      <c r="Q319" s="1">
        <v>337695038563</v>
      </c>
      <c r="R319" s="1" t="s">
        <v>6791</v>
      </c>
      <c r="S319" s="1">
        <v>7892669728</v>
      </c>
      <c r="T319" s="1" t="s">
        <v>92</v>
      </c>
      <c r="U319" s="1" t="s">
        <v>6792</v>
      </c>
      <c r="V319" s="1">
        <v>9980089010</v>
      </c>
      <c r="W319" s="1" t="s">
        <v>283</v>
      </c>
      <c r="X319" s="1" t="s">
        <v>6793</v>
      </c>
      <c r="Y319" s="1" t="s">
        <v>5559</v>
      </c>
      <c r="Z319" s="1" t="s">
        <v>168</v>
      </c>
      <c r="AA319" s="1" t="s">
        <v>6793</v>
      </c>
      <c r="AB319" s="1" t="s">
        <v>5559</v>
      </c>
      <c r="AC319" s="1" t="s">
        <v>168</v>
      </c>
      <c r="AD319" s="1" t="s">
        <v>98</v>
      </c>
      <c r="AE319" s="1" t="s">
        <v>98</v>
      </c>
      <c r="AF319" s="1" t="s">
        <v>6794</v>
      </c>
      <c r="AG319" s="1" t="s">
        <v>6795</v>
      </c>
      <c r="AH319" s="1" t="s">
        <v>209</v>
      </c>
      <c r="AI319" s="1" t="s">
        <v>101</v>
      </c>
      <c r="AJ319" s="1">
        <v>70</v>
      </c>
      <c r="AK319" s="1"/>
      <c r="AL319" s="1" t="s">
        <v>6796</v>
      </c>
      <c r="AM319" s="1" t="s">
        <v>6797</v>
      </c>
      <c r="AN319" s="1" t="s">
        <v>174</v>
      </c>
      <c r="AO319" s="1" t="s">
        <v>106</v>
      </c>
      <c r="AP319" s="1" t="s">
        <v>239</v>
      </c>
      <c r="AQ319" s="1">
        <v>72.33</v>
      </c>
      <c r="AR319" s="1"/>
      <c r="AS319" s="1"/>
      <c r="AT319" s="1"/>
      <c r="AU319" s="1"/>
      <c r="AV319" s="1"/>
      <c r="AW319" s="1"/>
      <c r="AX319" s="1"/>
      <c r="AY319" s="1" t="s">
        <v>6798</v>
      </c>
      <c r="AZ319" s="1" t="s">
        <v>6799</v>
      </c>
      <c r="BA319" s="1" t="s">
        <v>178</v>
      </c>
      <c r="BB319" s="1" t="s">
        <v>111</v>
      </c>
      <c r="BC319" s="1" t="s">
        <v>179</v>
      </c>
      <c r="BD319" s="1" t="s">
        <v>999</v>
      </c>
      <c r="BE319" s="1">
        <v>77.5</v>
      </c>
      <c r="BF319" s="1">
        <v>8.5</v>
      </c>
      <c r="BG319" s="1"/>
      <c r="BH319" s="1"/>
      <c r="BI319" s="1"/>
      <c r="BJ319" s="1"/>
      <c r="BK319" s="1"/>
      <c r="BL319" s="1"/>
      <c r="BM319" s="1"/>
      <c r="BN319" s="1"/>
      <c r="BO319" s="1" t="s">
        <v>6800</v>
      </c>
      <c r="BP319" s="1"/>
      <c r="BQ319" s="1"/>
      <c r="BR319" s="1" t="s">
        <v>6801</v>
      </c>
      <c r="BS319" s="1">
        <v>66</v>
      </c>
      <c r="BT319" s="1" t="s">
        <v>6802</v>
      </c>
      <c r="BU319" s="1" t="str">
        <f>HYPERLINK("https://nconnect.nicmar.ac.in/storage/profile/6a8706b03350b.png","Download")</f>
        <v>0</v>
      </c>
      <c r="BV319" s="1" t="s">
        <v>118</v>
      </c>
      <c r="BW319" s="3"/>
      <c r="BX319" s="3"/>
    </row>
    <row r="320" spans="1:76">
      <c r="A320" s="1" t="s">
        <v>76</v>
      </c>
      <c r="B320" s="1" t="s">
        <v>77</v>
      </c>
      <c r="C320" s="1" t="s">
        <v>6803</v>
      </c>
      <c r="D320" s="1" t="s">
        <v>6804</v>
      </c>
      <c r="E320" s="1"/>
      <c r="F320" s="1" t="s">
        <v>2952</v>
      </c>
      <c r="G320" s="1" t="s">
        <v>6805</v>
      </c>
      <c r="H320" s="1" t="s">
        <v>6806</v>
      </c>
      <c r="I320" s="1" t="s">
        <v>6807</v>
      </c>
      <c r="J320" s="1">
        <v>9072003090</v>
      </c>
      <c r="K320" s="1" t="s">
        <v>85</v>
      </c>
      <c r="L320" s="1" t="s">
        <v>6808</v>
      </c>
      <c r="M320" s="1" t="s">
        <v>87</v>
      </c>
      <c r="N320" s="1" t="s">
        <v>6809</v>
      </c>
      <c r="O320" s="1" t="s">
        <v>6810</v>
      </c>
      <c r="P320" s="1" t="s">
        <v>360</v>
      </c>
      <c r="Q320" s="1">
        <v>211632093448</v>
      </c>
      <c r="R320" s="1" t="s">
        <v>2959</v>
      </c>
      <c r="S320" s="1">
        <v>9605239269</v>
      </c>
      <c r="T320" s="1" t="s">
        <v>6811</v>
      </c>
      <c r="U320" s="1" t="s">
        <v>6812</v>
      </c>
      <c r="V320" s="1">
        <v>9497643761</v>
      </c>
      <c r="W320" s="1" t="s">
        <v>6813</v>
      </c>
      <c r="X320" s="1" t="s">
        <v>6814</v>
      </c>
      <c r="Y320" s="1" t="s">
        <v>6815</v>
      </c>
      <c r="Z320" s="1" t="s">
        <v>392</v>
      </c>
      <c r="AA320" s="1" t="s">
        <v>6816</v>
      </c>
      <c r="AB320" s="1" t="s">
        <v>6815</v>
      </c>
      <c r="AC320" s="1" t="s">
        <v>392</v>
      </c>
      <c r="AD320" s="1" t="s">
        <v>98</v>
      </c>
      <c r="AE320" s="1" t="s">
        <v>98</v>
      </c>
      <c r="AF320" s="1" t="s">
        <v>6817</v>
      </c>
      <c r="AG320" s="1" t="s">
        <v>3992</v>
      </c>
      <c r="AH320" s="1" t="s">
        <v>208</v>
      </c>
      <c r="AI320" s="1" t="s">
        <v>529</v>
      </c>
      <c r="AJ320" s="1">
        <v>90</v>
      </c>
      <c r="AK320" s="1"/>
      <c r="AL320" s="1" t="s">
        <v>6818</v>
      </c>
      <c r="AM320" s="1" t="s">
        <v>3994</v>
      </c>
      <c r="AN320" s="1" t="s">
        <v>174</v>
      </c>
      <c r="AO320" s="1" t="s">
        <v>141</v>
      </c>
      <c r="AP320" s="1" t="s">
        <v>262</v>
      </c>
      <c r="AQ320" s="1">
        <v>97.5</v>
      </c>
      <c r="AR320" s="1"/>
      <c r="AS320" s="1"/>
      <c r="AT320" s="1"/>
      <c r="AU320" s="1"/>
      <c r="AV320" s="1"/>
      <c r="AW320" s="1"/>
      <c r="AX320" s="1"/>
      <c r="AY320" s="1" t="s">
        <v>2161</v>
      </c>
      <c r="AZ320" s="1" t="s">
        <v>6819</v>
      </c>
      <c r="BA320" s="1" t="s">
        <v>110</v>
      </c>
      <c r="BB320" s="1" t="s">
        <v>111</v>
      </c>
      <c r="BC320" s="1" t="s">
        <v>106</v>
      </c>
      <c r="BD320" s="1" t="s">
        <v>370</v>
      </c>
      <c r="BE320" s="1">
        <v>88.9</v>
      </c>
      <c r="BF320" s="1">
        <v>8.89</v>
      </c>
      <c r="BG320" s="1"/>
      <c r="BH320" s="1"/>
      <c r="BI320" s="1"/>
      <c r="BJ320" s="1"/>
      <c r="BK320" s="1"/>
      <c r="BL320" s="1"/>
      <c r="BM320" s="1"/>
      <c r="BN320" s="1"/>
      <c r="BO320" s="1" t="s">
        <v>5818</v>
      </c>
      <c r="BP320" s="1" t="s">
        <v>6820</v>
      </c>
      <c r="BQ320" s="1" t="s">
        <v>5366</v>
      </c>
      <c r="BR320" s="1"/>
      <c r="BS320" s="1"/>
      <c r="BT320" s="1"/>
      <c r="BU320" s="1" t="str">
        <f>HYPERLINK("https://nconnect.nicmar.ac.in/storage/profile/6a86158d236cf.png","Download")</f>
        <v>0</v>
      </c>
      <c r="BV320" s="1" t="s">
        <v>118</v>
      </c>
      <c r="BW320" s="3"/>
      <c r="BX320" s="3"/>
    </row>
    <row r="321" spans="1:76">
      <c r="A321" s="1" t="s">
        <v>76</v>
      </c>
      <c r="B321" s="1" t="s">
        <v>77</v>
      </c>
      <c r="C321" s="1" t="s">
        <v>6821</v>
      </c>
      <c r="D321" s="1" t="s">
        <v>4755</v>
      </c>
      <c r="E321" s="1" t="s">
        <v>6822</v>
      </c>
      <c r="F321" s="1" t="s">
        <v>493</v>
      </c>
      <c r="G321" s="1" t="s">
        <v>6823</v>
      </c>
      <c r="H321" s="1" t="s">
        <v>6824</v>
      </c>
      <c r="I321" s="1" t="s">
        <v>6825</v>
      </c>
      <c r="J321" s="1">
        <v>8767247414</v>
      </c>
      <c r="K321" s="1" t="s">
        <v>85</v>
      </c>
      <c r="L321" s="1" t="s">
        <v>6826</v>
      </c>
      <c r="M321" s="1" t="s">
        <v>87</v>
      </c>
      <c r="N321" s="1" t="s">
        <v>6827</v>
      </c>
      <c r="O321" s="1" t="s">
        <v>6828</v>
      </c>
      <c r="P321" s="1" t="s">
        <v>162</v>
      </c>
      <c r="Q321" s="1">
        <v>268944410820</v>
      </c>
      <c r="R321" s="1" t="s">
        <v>6829</v>
      </c>
      <c r="S321" s="1">
        <v>9890189758</v>
      </c>
      <c r="T321" s="1" t="s">
        <v>1288</v>
      </c>
      <c r="U321" s="1" t="s">
        <v>6830</v>
      </c>
      <c r="V321" s="1">
        <v>9890189758</v>
      </c>
      <c r="W321" s="1" t="s">
        <v>2469</v>
      </c>
      <c r="X321" s="1" t="s">
        <v>6831</v>
      </c>
      <c r="Y321" s="1" t="s">
        <v>96</v>
      </c>
      <c r="Z321" s="1" t="s">
        <v>97</v>
      </c>
      <c r="AA321" s="1" t="s">
        <v>6832</v>
      </c>
      <c r="AB321" s="1" t="s">
        <v>96</v>
      </c>
      <c r="AC321" s="1" t="s">
        <v>97</v>
      </c>
      <c r="AD321" s="1" t="s">
        <v>98</v>
      </c>
      <c r="AE321" s="1" t="s">
        <v>98</v>
      </c>
      <c r="AF321" s="1" t="s">
        <v>6833</v>
      </c>
      <c r="AG321" s="1" t="s">
        <v>2659</v>
      </c>
      <c r="AH321" s="1" t="s">
        <v>106</v>
      </c>
      <c r="AI321" s="1" t="s">
        <v>395</v>
      </c>
      <c r="AJ321" s="1">
        <v>95.8</v>
      </c>
      <c r="AK321" s="1"/>
      <c r="AL321" s="1" t="s">
        <v>6834</v>
      </c>
      <c r="AM321" s="1" t="s">
        <v>2659</v>
      </c>
      <c r="AN321" s="1" t="s">
        <v>174</v>
      </c>
      <c r="AO321" s="1" t="s">
        <v>240</v>
      </c>
      <c r="AP321" s="1" t="s">
        <v>398</v>
      </c>
      <c r="AQ321" s="1">
        <v>77.83</v>
      </c>
      <c r="AR321" s="1"/>
      <c r="AS321" s="1"/>
      <c r="AT321" s="1"/>
      <c r="AU321" s="1"/>
      <c r="AV321" s="1"/>
      <c r="AW321" s="1"/>
      <c r="AX321" s="1"/>
      <c r="AY321" s="1" t="s">
        <v>6835</v>
      </c>
      <c r="AZ321" s="1" t="s">
        <v>6836</v>
      </c>
      <c r="BA321" s="1" t="s">
        <v>110</v>
      </c>
      <c r="BB321" s="1" t="s">
        <v>111</v>
      </c>
      <c r="BC321" s="1" t="s">
        <v>401</v>
      </c>
      <c r="BD321" s="1" t="s">
        <v>813</v>
      </c>
      <c r="BE321" s="1">
        <v>63.33</v>
      </c>
      <c r="BF321" s="1">
        <v>6.33</v>
      </c>
      <c r="BG321" s="1"/>
      <c r="BH321" s="1"/>
      <c r="BI321" s="1"/>
      <c r="BJ321" s="1"/>
      <c r="BK321" s="1"/>
      <c r="BL321" s="1"/>
      <c r="BM321" s="1"/>
      <c r="BN321" s="1"/>
      <c r="BO321" s="1" t="s">
        <v>6837</v>
      </c>
      <c r="BP321" s="1"/>
      <c r="BQ321" s="1"/>
      <c r="BR321" s="1" t="s">
        <v>6838</v>
      </c>
      <c r="BS321" s="1">
        <v>4</v>
      </c>
      <c r="BT321" s="1"/>
      <c r="BU321" s="1" t="str">
        <f>HYPERLINK("https://nconnect.nicmar.ac.in/storage/profile/6a85f303e2b5f.png","Download")</f>
        <v>0</v>
      </c>
      <c r="BV321" s="1" t="s">
        <v>118</v>
      </c>
      <c r="BW321" s="3"/>
      <c r="BX321" s="3"/>
    </row>
    <row r="322" spans="1:76">
      <c r="A322" s="1" t="s">
        <v>76</v>
      </c>
      <c r="B322" s="1" t="s">
        <v>77</v>
      </c>
      <c r="C322" s="1" t="s">
        <v>6839</v>
      </c>
      <c r="D322" s="1" t="s">
        <v>3569</v>
      </c>
      <c r="E322" s="1" t="s">
        <v>6840</v>
      </c>
      <c r="F322" s="1" t="s">
        <v>6841</v>
      </c>
      <c r="G322" s="1" t="s">
        <v>6842</v>
      </c>
      <c r="H322" s="1" t="s">
        <v>6843</v>
      </c>
      <c r="I322" s="1" t="s">
        <v>6844</v>
      </c>
      <c r="J322" s="1">
        <v>7995976003</v>
      </c>
      <c r="K322" s="1" t="s">
        <v>85</v>
      </c>
      <c r="L322" s="1" t="s">
        <v>6845</v>
      </c>
      <c r="M322" s="1" t="s">
        <v>87</v>
      </c>
      <c r="N322" s="1" t="s">
        <v>5940</v>
      </c>
      <c r="O322" s="1" t="s">
        <v>6846</v>
      </c>
      <c r="P322" s="1" t="s">
        <v>360</v>
      </c>
      <c r="Q322" s="1">
        <v>437210264956</v>
      </c>
      <c r="R322" s="1" t="s">
        <v>6847</v>
      </c>
      <c r="S322" s="1">
        <v>9502365252</v>
      </c>
      <c r="T322" s="1" t="s">
        <v>1752</v>
      </c>
      <c r="U322" s="1" t="s">
        <v>6848</v>
      </c>
      <c r="V322" s="1">
        <v>8978971859</v>
      </c>
      <c r="W322" s="1" t="s">
        <v>2469</v>
      </c>
      <c r="X322" s="1" t="s">
        <v>6849</v>
      </c>
      <c r="Y322" s="1" t="s">
        <v>2985</v>
      </c>
      <c r="Z322" s="1" t="s">
        <v>134</v>
      </c>
      <c r="AA322" s="1" t="s">
        <v>6849</v>
      </c>
      <c r="AB322" s="1" t="s">
        <v>2985</v>
      </c>
      <c r="AC322" s="1" t="s">
        <v>134</v>
      </c>
      <c r="AD322" s="1" t="s">
        <v>98</v>
      </c>
      <c r="AE322" s="1" t="s">
        <v>98</v>
      </c>
      <c r="AF322" s="1" t="s">
        <v>6850</v>
      </c>
      <c r="AG322" s="1" t="s">
        <v>6851</v>
      </c>
      <c r="AH322" s="1" t="s">
        <v>138</v>
      </c>
      <c r="AI322" s="1" t="s">
        <v>262</v>
      </c>
      <c r="AJ322" s="1">
        <v>98</v>
      </c>
      <c r="AK322" s="1">
        <v>9.8</v>
      </c>
      <c r="AL322" s="1" t="s">
        <v>6852</v>
      </c>
      <c r="AM322" s="1" t="s">
        <v>6853</v>
      </c>
      <c r="AN322" s="1" t="s">
        <v>105</v>
      </c>
      <c r="AO322" s="1" t="s">
        <v>106</v>
      </c>
      <c r="AP322" s="1" t="s">
        <v>175</v>
      </c>
      <c r="AQ322" s="1">
        <v>90</v>
      </c>
      <c r="AR322" s="1"/>
      <c r="AS322" s="1"/>
      <c r="AT322" s="1"/>
      <c r="AU322" s="1"/>
      <c r="AV322" s="1"/>
      <c r="AW322" s="1"/>
      <c r="AX322" s="1"/>
      <c r="AY322" s="1" t="s">
        <v>6854</v>
      </c>
      <c r="AZ322" s="1" t="s">
        <v>6855</v>
      </c>
      <c r="BA322" s="1" t="s">
        <v>110</v>
      </c>
      <c r="BB322" s="1" t="s">
        <v>111</v>
      </c>
      <c r="BC322" s="1" t="s">
        <v>655</v>
      </c>
      <c r="BD322" s="1" t="s">
        <v>813</v>
      </c>
      <c r="BE322" s="1">
        <v>70</v>
      </c>
      <c r="BF322" s="1">
        <v>8.1</v>
      </c>
      <c r="BG322" s="1"/>
      <c r="BH322" s="1"/>
      <c r="BI322" s="1"/>
      <c r="BJ322" s="1"/>
      <c r="BK322" s="1"/>
      <c r="BL322" s="1"/>
      <c r="BM322" s="1"/>
      <c r="BN322" s="1"/>
      <c r="BO322" s="1" t="s">
        <v>6856</v>
      </c>
      <c r="BP322" s="1"/>
      <c r="BQ322" s="1"/>
      <c r="BR322" s="1" t="s">
        <v>6857</v>
      </c>
      <c r="BS322" s="1">
        <v>16</v>
      </c>
      <c r="BT322" s="1" t="s">
        <v>6858</v>
      </c>
      <c r="BU322" s="1" t="str">
        <f>HYPERLINK("https://nconnect.nicmar.ac.in/storage/profile/6a870ee38ce13.png","Download")</f>
        <v>0</v>
      </c>
      <c r="BV322" s="1" t="s">
        <v>118</v>
      </c>
      <c r="BW322" s="3"/>
      <c r="BX322" s="3"/>
    </row>
    <row r="323" spans="1:76">
      <c r="A323" s="1" t="s">
        <v>76</v>
      </c>
      <c r="B323" s="1" t="s">
        <v>77</v>
      </c>
      <c r="C323" s="1" t="s">
        <v>6859</v>
      </c>
      <c r="D323" s="1" t="s">
        <v>6860</v>
      </c>
      <c r="E323" s="1" t="s">
        <v>6861</v>
      </c>
      <c r="F323" s="1" t="s">
        <v>6862</v>
      </c>
      <c r="G323" s="1" t="s">
        <v>6863</v>
      </c>
      <c r="H323" s="1" t="s">
        <v>6864</v>
      </c>
      <c r="I323" s="1" t="s">
        <v>6865</v>
      </c>
      <c r="J323" s="1">
        <v>7058344911</v>
      </c>
      <c r="K323" s="1" t="s">
        <v>196</v>
      </c>
      <c r="L323" s="1" t="s">
        <v>6866</v>
      </c>
      <c r="M323" s="1" t="s">
        <v>87</v>
      </c>
      <c r="N323" s="1" t="s">
        <v>6867</v>
      </c>
      <c r="O323" s="1" t="s">
        <v>6868</v>
      </c>
      <c r="P323" s="1" t="s">
        <v>90</v>
      </c>
      <c r="Q323" s="1">
        <v>349469798096</v>
      </c>
      <c r="R323" s="1" t="s">
        <v>6869</v>
      </c>
      <c r="S323" s="1">
        <v>9822422687</v>
      </c>
      <c r="T323" s="1" t="s">
        <v>4763</v>
      </c>
      <c r="U323" s="1" t="s">
        <v>6870</v>
      </c>
      <c r="V323" s="1">
        <v>9420244046</v>
      </c>
      <c r="W323" s="1" t="s">
        <v>131</v>
      </c>
      <c r="X323" s="1" t="s">
        <v>6871</v>
      </c>
      <c r="Y323" s="1" t="s">
        <v>259</v>
      </c>
      <c r="Z323" s="1" t="s">
        <v>97</v>
      </c>
      <c r="AA323" s="1" t="s">
        <v>6871</v>
      </c>
      <c r="AB323" s="1" t="s">
        <v>259</v>
      </c>
      <c r="AC323" s="1" t="s">
        <v>97</v>
      </c>
      <c r="AD323" s="1" t="s">
        <v>98</v>
      </c>
      <c r="AE323" s="1" t="s">
        <v>98</v>
      </c>
      <c r="AF323" s="1" t="s">
        <v>6872</v>
      </c>
      <c r="AG323" s="1" t="s">
        <v>5480</v>
      </c>
      <c r="AH323" s="1" t="s">
        <v>208</v>
      </c>
      <c r="AI323" s="1" t="s">
        <v>529</v>
      </c>
      <c r="AJ323" s="1">
        <v>88.2</v>
      </c>
      <c r="AK323" s="1"/>
      <c r="AL323" s="1" t="s">
        <v>6873</v>
      </c>
      <c r="AM323" s="1" t="s">
        <v>5480</v>
      </c>
      <c r="AN323" s="1" t="s">
        <v>105</v>
      </c>
      <c r="AO323" s="1" t="s">
        <v>106</v>
      </c>
      <c r="AP323" s="1" t="s">
        <v>311</v>
      </c>
      <c r="AQ323" s="1">
        <v>74.46</v>
      </c>
      <c r="AR323" s="1"/>
      <c r="AS323" s="1"/>
      <c r="AT323" s="1"/>
      <c r="AU323" s="1"/>
      <c r="AV323" s="1"/>
      <c r="AW323" s="1"/>
      <c r="AX323" s="1"/>
      <c r="AY323" s="1" t="s">
        <v>3420</v>
      </c>
      <c r="AZ323" s="1" t="s">
        <v>6874</v>
      </c>
      <c r="BA323" s="1" t="s">
        <v>266</v>
      </c>
      <c r="BB323" s="1" t="s">
        <v>267</v>
      </c>
      <c r="BC323" s="1" t="s">
        <v>239</v>
      </c>
      <c r="BD323" s="1" t="s">
        <v>2544</v>
      </c>
      <c r="BE323" s="1">
        <v>60.25</v>
      </c>
      <c r="BF323" s="1">
        <v>6.77</v>
      </c>
      <c r="BG323" s="1"/>
      <c r="BH323" s="1"/>
      <c r="BI323" s="1"/>
      <c r="BJ323" s="1"/>
      <c r="BK323" s="1"/>
      <c r="BL323" s="1"/>
      <c r="BM323" s="1"/>
      <c r="BN323" s="1"/>
      <c r="BO323" s="1" t="s">
        <v>6875</v>
      </c>
      <c r="BP323" s="1" t="s">
        <v>6876</v>
      </c>
      <c r="BQ323" s="1" t="s">
        <v>2665</v>
      </c>
      <c r="BR323" s="1" t="s">
        <v>6877</v>
      </c>
      <c r="BS323" s="1">
        <v>17</v>
      </c>
      <c r="BT323" s="1"/>
      <c r="BU323" s="1" t="str">
        <f>HYPERLINK("https://nconnect.nicmar.ac.in/storage/profile/6a87424f5a04d.png","Download")</f>
        <v>0</v>
      </c>
      <c r="BV323" s="1" t="s">
        <v>118</v>
      </c>
      <c r="BW323" s="3"/>
      <c r="BX323" s="3"/>
    </row>
    <row r="324" spans="1:76">
      <c r="A324" s="1" t="s">
        <v>76</v>
      </c>
      <c r="B324" s="1" t="s">
        <v>77</v>
      </c>
      <c r="C324" s="1" t="s">
        <v>6878</v>
      </c>
      <c r="D324" s="1" t="s">
        <v>1675</v>
      </c>
      <c r="E324" s="1"/>
      <c r="F324" s="1" t="s">
        <v>1303</v>
      </c>
      <c r="G324" s="1" t="s">
        <v>6879</v>
      </c>
      <c r="H324" s="1" t="s">
        <v>6880</v>
      </c>
      <c r="I324" s="1" t="s">
        <v>6881</v>
      </c>
      <c r="J324" s="1">
        <v>9534515166</v>
      </c>
      <c r="K324" s="1" t="s">
        <v>85</v>
      </c>
      <c r="L324" s="1" t="s">
        <v>6882</v>
      </c>
      <c r="M324" s="1" t="s">
        <v>87</v>
      </c>
      <c r="N324" s="1" t="s">
        <v>1308</v>
      </c>
      <c r="O324" s="1" t="s">
        <v>6883</v>
      </c>
      <c r="P324" s="1" t="s">
        <v>162</v>
      </c>
      <c r="Q324" s="1">
        <v>872743966770</v>
      </c>
      <c r="R324" s="1" t="s">
        <v>6884</v>
      </c>
      <c r="S324" s="1">
        <v>9431266481</v>
      </c>
      <c r="T324" s="1" t="s">
        <v>2571</v>
      </c>
      <c r="U324" s="1" t="s">
        <v>6885</v>
      </c>
      <c r="V324" s="1">
        <v>9431266481</v>
      </c>
      <c r="W324" s="1" t="s">
        <v>444</v>
      </c>
      <c r="X324" s="1" t="s">
        <v>6886</v>
      </c>
      <c r="Y324" s="1" t="s">
        <v>6887</v>
      </c>
      <c r="Z324" s="1" t="s">
        <v>1913</v>
      </c>
      <c r="AA324" s="1" t="s">
        <v>6886</v>
      </c>
      <c r="AB324" s="1" t="s">
        <v>6887</v>
      </c>
      <c r="AC324" s="1" t="s">
        <v>1913</v>
      </c>
      <c r="AD324" s="1" t="s">
        <v>98</v>
      </c>
      <c r="AE324" s="1" t="s">
        <v>98</v>
      </c>
      <c r="AF324" s="1" t="s">
        <v>6888</v>
      </c>
      <c r="AG324" s="1" t="s">
        <v>6889</v>
      </c>
      <c r="AH324" s="1" t="s">
        <v>1868</v>
      </c>
      <c r="AI324" s="1" t="s">
        <v>1936</v>
      </c>
      <c r="AJ324" s="1">
        <v>95</v>
      </c>
      <c r="AK324" s="1">
        <v>10</v>
      </c>
      <c r="AL324" s="1" t="s">
        <v>6890</v>
      </c>
      <c r="AM324" s="1" t="s">
        <v>6889</v>
      </c>
      <c r="AN324" s="1" t="s">
        <v>105</v>
      </c>
      <c r="AO324" s="1" t="s">
        <v>1936</v>
      </c>
      <c r="AP324" s="1" t="s">
        <v>854</v>
      </c>
      <c r="AQ324" s="1">
        <v>66.6</v>
      </c>
      <c r="AR324" s="1"/>
      <c r="AS324" s="1"/>
      <c r="AT324" s="1"/>
      <c r="AU324" s="1"/>
      <c r="AV324" s="1"/>
      <c r="AW324" s="1"/>
      <c r="AX324" s="1"/>
      <c r="AY324" s="1" t="s">
        <v>6891</v>
      </c>
      <c r="AZ324" s="1" t="s">
        <v>6892</v>
      </c>
      <c r="BA324" s="1" t="s">
        <v>110</v>
      </c>
      <c r="BB324" s="1" t="s">
        <v>111</v>
      </c>
      <c r="BC324" s="1" t="s">
        <v>3015</v>
      </c>
      <c r="BD324" s="1" t="s">
        <v>1069</v>
      </c>
      <c r="BE324" s="1">
        <v>75.6</v>
      </c>
      <c r="BF324" s="1">
        <v>8.06</v>
      </c>
      <c r="BG324" s="1"/>
      <c r="BH324" s="1"/>
      <c r="BI324" s="1"/>
      <c r="BJ324" s="1"/>
      <c r="BK324" s="1"/>
      <c r="BL324" s="1"/>
      <c r="BM324" s="1"/>
      <c r="BN324" s="1"/>
      <c r="BO324" s="1" t="s">
        <v>6893</v>
      </c>
      <c r="BP324" s="1" t="s">
        <v>6894</v>
      </c>
      <c r="BQ324" s="1" t="s">
        <v>4504</v>
      </c>
      <c r="BR324" s="1" t="s">
        <v>6895</v>
      </c>
      <c r="BS324" s="1">
        <v>8</v>
      </c>
      <c r="BT324" s="1" t="s">
        <v>6896</v>
      </c>
      <c r="BU324" s="1" t="str">
        <f>HYPERLINK("https://nconnect.nicmar.ac.in/storage/profile/6a86f02304dcb.png","Download")</f>
        <v>0</v>
      </c>
      <c r="BV324" s="1" t="s">
        <v>118</v>
      </c>
      <c r="BW324" s="3"/>
      <c r="BX324" s="3"/>
    </row>
    <row r="325" spans="1:76">
      <c r="A325" s="1" t="s">
        <v>76</v>
      </c>
      <c r="B325" s="1" t="s">
        <v>77</v>
      </c>
      <c r="C325" s="1" t="s">
        <v>6897</v>
      </c>
      <c r="D325" s="1" t="s">
        <v>6898</v>
      </c>
      <c r="E325" s="1"/>
      <c r="F325" s="1" t="s">
        <v>6336</v>
      </c>
      <c r="G325" s="1" t="s">
        <v>6899</v>
      </c>
      <c r="H325" s="1" t="s">
        <v>6900</v>
      </c>
      <c r="I325" s="1" t="s">
        <v>6901</v>
      </c>
      <c r="J325" s="1">
        <v>9571999416</v>
      </c>
      <c r="K325" s="1" t="s">
        <v>196</v>
      </c>
      <c r="L325" s="1" t="s">
        <v>6902</v>
      </c>
      <c r="M325" s="1" t="s">
        <v>87</v>
      </c>
      <c r="N325" s="1" t="s">
        <v>1594</v>
      </c>
      <c r="O325" s="1" t="s">
        <v>6903</v>
      </c>
      <c r="P325" s="1" t="s">
        <v>669</v>
      </c>
      <c r="Q325" s="1">
        <v>801689011531</v>
      </c>
      <c r="R325" s="1" t="s">
        <v>6904</v>
      </c>
      <c r="S325" s="1">
        <v>9772799323</v>
      </c>
      <c r="T325" s="1" t="s">
        <v>6905</v>
      </c>
      <c r="U325" s="1" t="s">
        <v>6906</v>
      </c>
      <c r="V325" s="1">
        <v>9983335986</v>
      </c>
      <c r="W325" s="1" t="s">
        <v>6907</v>
      </c>
      <c r="X325" s="1" t="s">
        <v>6908</v>
      </c>
      <c r="Y325" s="1" t="s">
        <v>6909</v>
      </c>
      <c r="Z325" s="1" t="s">
        <v>3761</v>
      </c>
      <c r="AA325" s="1" t="s">
        <v>6908</v>
      </c>
      <c r="AB325" s="1" t="s">
        <v>6909</v>
      </c>
      <c r="AC325" s="1" t="s">
        <v>3761</v>
      </c>
      <c r="AD325" s="1" t="s">
        <v>98</v>
      </c>
      <c r="AE325" s="1" t="s">
        <v>98</v>
      </c>
      <c r="AF325" s="1" t="s">
        <v>6910</v>
      </c>
      <c r="AG325" s="1" t="s">
        <v>6911</v>
      </c>
      <c r="AH325" s="1" t="s">
        <v>137</v>
      </c>
      <c r="AI325" s="1" t="s">
        <v>138</v>
      </c>
      <c r="AJ325" s="1">
        <v>82.5</v>
      </c>
      <c r="AK325" s="1"/>
      <c r="AL325" s="1" t="s">
        <v>6910</v>
      </c>
      <c r="AM325" s="1" t="s">
        <v>6911</v>
      </c>
      <c r="AN325" s="1" t="s">
        <v>105</v>
      </c>
      <c r="AO325" s="1" t="s">
        <v>171</v>
      </c>
      <c r="AP325" s="1" t="s">
        <v>314</v>
      </c>
      <c r="AQ325" s="1">
        <v>74.8</v>
      </c>
      <c r="AR325" s="1"/>
      <c r="AS325" s="1"/>
      <c r="AT325" s="1"/>
      <c r="AU325" s="1"/>
      <c r="AV325" s="1"/>
      <c r="AW325" s="1"/>
      <c r="AX325" s="1"/>
      <c r="AY325" s="1" t="s">
        <v>6912</v>
      </c>
      <c r="AZ325" s="1" t="s">
        <v>6913</v>
      </c>
      <c r="BA325" s="1" t="s">
        <v>266</v>
      </c>
      <c r="BB325" s="1" t="s">
        <v>267</v>
      </c>
      <c r="BC325" s="1" t="s">
        <v>369</v>
      </c>
      <c r="BD325" s="1" t="s">
        <v>999</v>
      </c>
      <c r="BE325" s="1">
        <v>65.6</v>
      </c>
      <c r="BF325" s="1">
        <v>7.31</v>
      </c>
      <c r="BG325" s="1"/>
      <c r="BH325" s="1"/>
      <c r="BI325" s="1"/>
      <c r="BJ325" s="1"/>
      <c r="BK325" s="1"/>
      <c r="BL325" s="1"/>
      <c r="BM325" s="1"/>
      <c r="BN325" s="1"/>
      <c r="BO325" s="1" t="s">
        <v>6914</v>
      </c>
      <c r="BP325" s="1"/>
      <c r="BQ325" s="1"/>
      <c r="BR325" s="1" t="s">
        <v>6915</v>
      </c>
      <c r="BS325" s="1">
        <v>19</v>
      </c>
      <c r="BT325" s="1"/>
      <c r="BU325" s="1" t="str">
        <f>HYPERLINK("https://nconnect.nicmar.ac.in/storage/profile/6a860d491b42f.png","Download")</f>
        <v>0</v>
      </c>
      <c r="BV325" s="1" t="s">
        <v>118</v>
      </c>
      <c r="BW325" s="3"/>
      <c r="BX325" s="3"/>
    </row>
    <row r="326" spans="1:76">
      <c r="A326" s="1" t="s">
        <v>76</v>
      </c>
      <c r="B326" s="1" t="s">
        <v>77</v>
      </c>
      <c r="C326" s="1" t="s">
        <v>6916</v>
      </c>
      <c r="D326" s="1" t="s">
        <v>6917</v>
      </c>
      <c r="E326" s="1" t="s">
        <v>6918</v>
      </c>
      <c r="F326" s="1" t="s">
        <v>6919</v>
      </c>
      <c r="G326" s="1" t="s">
        <v>6920</v>
      </c>
      <c r="H326" s="1" t="s">
        <v>6921</v>
      </c>
      <c r="I326" s="1" t="s">
        <v>6922</v>
      </c>
      <c r="J326" s="1">
        <v>9370159931</v>
      </c>
      <c r="K326" s="1" t="s">
        <v>196</v>
      </c>
      <c r="L326" s="1" t="s">
        <v>6923</v>
      </c>
      <c r="M326" s="1" t="s">
        <v>87</v>
      </c>
      <c r="N326" s="1" t="s">
        <v>6924</v>
      </c>
      <c r="O326" s="1" t="s">
        <v>6925</v>
      </c>
      <c r="P326" s="1" t="s">
        <v>162</v>
      </c>
      <c r="Q326" s="1">
        <v>495571028738</v>
      </c>
      <c r="R326" s="1" t="s">
        <v>6918</v>
      </c>
      <c r="S326" s="1">
        <v>9923546054</v>
      </c>
      <c r="T326" s="1" t="s">
        <v>4388</v>
      </c>
      <c r="U326" s="1" t="s">
        <v>1639</v>
      </c>
      <c r="V326" s="1">
        <v>9158868555</v>
      </c>
      <c r="W326" s="1" t="s">
        <v>4388</v>
      </c>
      <c r="X326" s="1" t="s">
        <v>6926</v>
      </c>
      <c r="Y326" s="1" t="s">
        <v>5418</v>
      </c>
      <c r="Z326" s="1" t="s">
        <v>97</v>
      </c>
      <c r="AA326" s="1" t="s">
        <v>6927</v>
      </c>
      <c r="AB326" s="1" t="s">
        <v>205</v>
      </c>
      <c r="AC326" s="1" t="s">
        <v>97</v>
      </c>
      <c r="AD326" s="1" t="s">
        <v>98</v>
      </c>
      <c r="AE326" s="1" t="s">
        <v>98</v>
      </c>
      <c r="AF326" s="1" t="s">
        <v>6928</v>
      </c>
      <c r="AG326" s="1" t="s">
        <v>6929</v>
      </c>
      <c r="AH326" s="1" t="s">
        <v>141</v>
      </c>
      <c r="AI326" s="1" t="s">
        <v>102</v>
      </c>
      <c r="AJ326" s="1">
        <v>90.8</v>
      </c>
      <c r="AK326" s="1"/>
      <c r="AL326" s="1"/>
      <c r="AM326" s="1"/>
      <c r="AN326" s="1"/>
      <c r="AO326" s="1"/>
      <c r="AP326" s="1"/>
      <c r="AQ326" s="1"/>
      <c r="AR326" s="1"/>
      <c r="AS326" s="1" t="s">
        <v>367</v>
      </c>
      <c r="AT326" s="1" t="s">
        <v>6930</v>
      </c>
      <c r="AU326" s="1" t="s">
        <v>747</v>
      </c>
      <c r="AV326" s="1" t="s">
        <v>655</v>
      </c>
      <c r="AW326" s="1">
        <v>85.0</v>
      </c>
      <c r="AX326" s="1"/>
      <c r="AY326" s="1" t="s">
        <v>6931</v>
      </c>
      <c r="AZ326" s="1" t="s">
        <v>6932</v>
      </c>
      <c r="BA326" s="1" t="s">
        <v>110</v>
      </c>
      <c r="BB326" s="1" t="s">
        <v>111</v>
      </c>
      <c r="BC326" s="1" t="s">
        <v>655</v>
      </c>
      <c r="BD326" s="1" t="s">
        <v>113</v>
      </c>
      <c r="BE326" s="1">
        <v>82.0</v>
      </c>
      <c r="BF326" s="1">
        <v>8.95</v>
      </c>
      <c r="BG326" s="1"/>
      <c r="BH326" s="1"/>
      <c r="BI326" s="1"/>
      <c r="BJ326" s="1"/>
      <c r="BK326" s="1"/>
      <c r="BL326" s="1"/>
      <c r="BM326" s="1"/>
      <c r="BN326" s="1"/>
      <c r="BO326" s="1" t="s">
        <v>6933</v>
      </c>
      <c r="BP326" s="1"/>
      <c r="BQ326" s="1"/>
      <c r="BR326" s="1" t="s">
        <v>6934</v>
      </c>
      <c r="BS326" s="1">
        <v>12</v>
      </c>
      <c r="BT326" s="1" t="s">
        <v>6935</v>
      </c>
      <c r="BU326" s="1" t="str">
        <f>HYPERLINK("https://nconnect.nicmar.ac.in/storage/profile/6a8cf88800577.png","Download")</f>
        <v>0</v>
      </c>
      <c r="BV326" s="1" t="s">
        <v>118</v>
      </c>
      <c r="BW326" s="3"/>
      <c r="BX326" s="3"/>
    </row>
    <row r="327" spans="1:76">
      <c r="A327" s="1" t="s">
        <v>76</v>
      </c>
      <c r="B327" s="1" t="s">
        <v>77</v>
      </c>
      <c r="C327" s="1" t="s">
        <v>6936</v>
      </c>
      <c r="D327" s="1" t="s">
        <v>6937</v>
      </c>
      <c r="E327" s="1" t="s">
        <v>6938</v>
      </c>
      <c r="F327" s="1" t="s">
        <v>6939</v>
      </c>
      <c r="G327" s="1" t="s">
        <v>6940</v>
      </c>
      <c r="H327" s="1" t="s">
        <v>6941</v>
      </c>
      <c r="I327" s="1" t="s">
        <v>6941</v>
      </c>
      <c r="J327" s="1">
        <v>9515644830</v>
      </c>
      <c r="K327" s="1" t="s">
        <v>85</v>
      </c>
      <c r="L327" s="1" t="s">
        <v>6942</v>
      </c>
      <c r="M327" s="1" t="s">
        <v>87</v>
      </c>
      <c r="N327" s="1" t="s">
        <v>519</v>
      </c>
      <c r="O327" s="1" t="s">
        <v>6943</v>
      </c>
      <c r="P327" s="1" t="s">
        <v>162</v>
      </c>
      <c r="Q327" s="1">
        <v>573659613653</v>
      </c>
      <c r="R327" s="1" t="s">
        <v>6944</v>
      </c>
      <c r="S327" s="1">
        <v>9490637654</v>
      </c>
      <c r="T327" s="1" t="s">
        <v>6945</v>
      </c>
      <c r="U327" s="1" t="s">
        <v>6946</v>
      </c>
      <c r="V327" s="1">
        <v>9381243485</v>
      </c>
      <c r="W327" s="1" t="s">
        <v>946</v>
      </c>
      <c r="X327" s="1" t="s">
        <v>6947</v>
      </c>
      <c r="Y327" s="1" t="s">
        <v>4116</v>
      </c>
      <c r="Z327" s="1" t="s">
        <v>134</v>
      </c>
      <c r="AA327" s="1" t="s">
        <v>6947</v>
      </c>
      <c r="AB327" s="1" t="s">
        <v>4116</v>
      </c>
      <c r="AC327" s="1" t="s">
        <v>134</v>
      </c>
      <c r="AD327" s="1" t="s">
        <v>98</v>
      </c>
      <c r="AE327" s="1" t="s">
        <v>98</v>
      </c>
      <c r="AF327" s="1" t="s">
        <v>6948</v>
      </c>
      <c r="AG327" s="1" t="s">
        <v>950</v>
      </c>
      <c r="AH327" s="1" t="s">
        <v>421</v>
      </c>
      <c r="AI327" s="1" t="s">
        <v>530</v>
      </c>
      <c r="AJ327" s="1">
        <v>98.0</v>
      </c>
      <c r="AK327" s="1">
        <v>9.8</v>
      </c>
      <c r="AL327" s="1" t="s">
        <v>6949</v>
      </c>
      <c r="AM327" s="1" t="s">
        <v>6950</v>
      </c>
      <c r="AN327" s="1" t="s">
        <v>105</v>
      </c>
      <c r="AO327" s="1" t="s">
        <v>141</v>
      </c>
      <c r="AP327" s="1" t="s">
        <v>395</v>
      </c>
      <c r="AQ327" s="1">
        <v>93.0</v>
      </c>
      <c r="AR327" s="1">
        <v>9.4</v>
      </c>
      <c r="AS327" s="1"/>
      <c r="AT327" s="1"/>
      <c r="AU327" s="1"/>
      <c r="AV327" s="1"/>
      <c r="AW327" s="1"/>
      <c r="AX327" s="1"/>
      <c r="AY327" s="1" t="s">
        <v>6951</v>
      </c>
      <c r="AZ327" s="1" t="s">
        <v>6952</v>
      </c>
      <c r="BA327" s="1" t="s">
        <v>110</v>
      </c>
      <c r="BB327" s="1" t="s">
        <v>111</v>
      </c>
      <c r="BC327" s="1" t="s">
        <v>605</v>
      </c>
      <c r="BD327" s="1" t="s">
        <v>146</v>
      </c>
      <c r="BE327" s="1">
        <v>94.1</v>
      </c>
      <c r="BF327" s="1">
        <v>9.41</v>
      </c>
      <c r="BG327" s="1"/>
      <c r="BH327" s="1"/>
      <c r="BI327" s="1"/>
      <c r="BJ327" s="1"/>
      <c r="BK327" s="1"/>
      <c r="BL327" s="1"/>
      <c r="BM327" s="1"/>
      <c r="BN327" s="1"/>
      <c r="BO327" s="1" t="s">
        <v>6953</v>
      </c>
      <c r="BP327" s="1"/>
      <c r="BQ327" s="1"/>
      <c r="BR327" s="1" t="s">
        <v>6954</v>
      </c>
      <c r="BS327" s="1">
        <v>2</v>
      </c>
      <c r="BT327" s="1" t="s">
        <v>6955</v>
      </c>
      <c r="BU327" s="1" t="str">
        <f>HYPERLINK("https://nconnect.nicmar.ac.in/storage/profile/6a870ac3108a6.png","Download")</f>
        <v>0</v>
      </c>
      <c r="BV327" s="1" t="s">
        <v>118</v>
      </c>
      <c r="BW327" s="3"/>
      <c r="BX327" s="3"/>
    </row>
    <row r="328" spans="1:76">
      <c r="A328" s="1" t="s">
        <v>76</v>
      </c>
      <c r="B328" s="1" t="s">
        <v>77</v>
      </c>
      <c r="C328" s="1" t="s">
        <v>6956</v>
      </c>
      <c r="D328" s="1" t="s">
        <v>6957</v>
      </c>
      <c r="E328" s="1" t="s">
        <v>6958</v>
      </c>
      <c r="F328" s="1" t="s">
        <v>6822</v>
      </c>
      <c r="G328" s="1" t="s">
        <v>6959</v>
      </c>
      <c r="H328" s="1" t="s">
        <v>6960</v>
      </c>
      <c r="I328" s="1" t="s">
        <v>6961</v>
      </c>
      <c r="J328" s="1">
        <v>8828521501</v>
      </c>
      <c r="K328" s="1" t="s">
        <v>196</v>
      </c>
      <c r="L328" s="1" t="s">
        <v>6962</v>
      </c>
      <c r="M328" s="1" t="s">
        <v>87</v>
      </c>
      <c r="N328" s="1" t="s">
        <v>6963</v>
      </c>
      <c r="O328" s="1" t="s">
        <v>6964</v>
      </c>
      <c r="P328" s="1" t="s">
        <v>669</v>
      </c>
      <c r="Q328" s="1">
        <v>611799906066</v>
      </c>
      <c r="R328" s="1" t="s">
        <v>6822</v>
      </c>
      <c r="S328" s="1">
        <v>9867629847</v>
      </c>
      <c r="T328" s="1" t="s">
        <v>6965</v>
      </c>
      <c r="U328" s="1" t="s">
        <v>6966</v>
      </c>
      <c r="V328" s="1">
        <v>9930192920</v>
      </c>
      <c r="W328" s="1" t="s">
        <v>470</v>
      </c>
      <c r="X328" s="1" t="s">
        <v>6967</v>
      </c>
      <c r="Y328" s="1" t="s">
        <v>235</v>
      </c>
      <c r="Z328" s="1" t="s">
        <v>97</v>
      </c>
      <c r="AA328" s="1" t="s">
        <v>6967</v>
      </c>
      <c r="AB328" s="1" t="s">
        <v>235</v>
      </c>
      <c r="AC328" s="1" t="s">
        <v>97</v>
      </c>
      <c r="AD328" s="1" t="s">
        <v>98</v>
      </c>
      <c r="AE328" s="1" t="s">
        <v>98</v>
      </c>
      <c r="AF328" s="1" t="s">
        <v>6968</v>
      </c>
      <c r="AG328" s="1" t="s">
        <v>6969</v>
      </c>
      <c r="AH328" s="1" t="s">
        <v>106</v>
      </c>
      <c r="AI328" s="1" t="s">
        <v>395</v>
      </c>
      <c r="AJ328" s="1">
        <v>87.6</v>
      </c>
      <c r="AK328" s="1"/>
      <c r="AL328" s="1" t="s">
        <v>6968</v>
      </c>
      <c r="AM328" s="1" t="s">
        <v>6969</v>
      </c>
      <c r="AN328" s="1" t="s">
        <v>174</v>
      </c>
      <c r="AO328" s="1" t="s">
        <v>107</v>
      </c>
      <c r="AP328" s="1" t="s">
        <v>398</v>
      </c>
      <c r="AQ328" s="1">
        <v>72.33</v>
      </c>
      <c r="AR328" s="1"/>
      <c r="AS328" s="1"/>
      <c r="AT328" s="1"/>
      <c r="AU328" s="1"/>
      <c r="AV328" s="1"/>
      <c r="AW328" s="1"/>
      <c r="AX328" s="1"/>
      <c r="AY328" s="1" t="s">
        <v>371</v>
      </c>
      <c r="AZ328" s="1" t="s">
        <v>6970</v>
      </c>
      <c r="BA328" s="1" t="s">
        <v>110</v>
      </c>
      <c r="BB328" s="1" t="s">
        <v>111</v>
      </c>
      <c r="BC328" s="1" t="s">
        <v>401</v>
      </c>
      <c r="BD328" s="1" t="s">
        <v>243</v>
      </c>
      <c r="BE328" s="1">
        <v>72.4</v>
      </c>
      <c r="BF328" s="1">
        <v>7.99</v>
      </c>
      <c r="BG328" s="1"/>
      <c r="BH328" s="1"/>
      <c r="BI328" s="1"/>
      <c r="BJ328" s="1"/>
      <c r="BK328" s="1"/>
      <c r="BL328" s="1"/>
      <c r="BM328" s="1"/>
      <c r="BN328" s="1"/>
      <c r="BO328" s="1" t="s">
        <v>6971</v>
      </c>
      <c r="BP328" s="1"/>
      <c r="BQ328" s="1"/>
      <c r="BR328" s="1" t="s">
        <v>6972</v>
      </c>
      <c r="BS328" s="1">
        <v>42</v>
      </c>
      <c r="BT328" s="1" t="s">
        <v>6973</v>
      </c>
      <c r="BU328" s="1" t="str">
        <f>HYPERLINK("https://nconnect.nicmar.ac.in/storage/profile/6ac36bf22f6d2.png","Download")</f>
        <v>0</v>
      </c>
      <c r="BV328" s="1" t="s">
        <v>118</v>
      </c>
      <c r="BW328" s="3"/>
      <c r="BX328" s="3"/>
    </row>
    <row r="329" spans="1:76">
      <c r="A329" s="1" t="s">
        <v>76</v>
      </c>
      <c r="B329" s="1" t="s">
        <v>77</v>
      </c>
      <c r="C329" s="1" t="s">
        <v>6974</v>
      </c>
      <c r="D329" s="1" t="s">
        <v>6975</v>
      </c>
      <c r="E329" s="1" t="s">
        <v>6976</v>
      </c>
      <c r="F329" s="1" t="s">
        <v>6977</v>
      </c>
      <c r="G329" s="1" t="s">
        <v>6978</v>
      </c>
      <c r="H329" s="1" t="s">
        <v>6979</v>
      </c>
      <c r="I329" s="1" t="s">
        <v>6980</v>
      </c>
      <c r="J329" s="1">
        <v>8459388774</v>
      </c>
      <c r="K329" s="1" t="s">
        <v>85</v>
      </c>
      <c r="L329" s="1" t="s">
        <v>6981</v>
      </c>
      <c r="M329" s="1" t="s">
        <v>3816</v>
      </c>
      <c r="N329" s="1" t="s">
        <v>3215</v>
      </c>
      <c r="O329" s="1" t="s">
        <v>6982</v>
      </c>
      <c r="P329" s="1" t="s">
        <v>162</v>
      </c>
      <c r="Q329" s="1">
        <v>489798212324</v>
      </c>
      <c r="R329" s="1" t="s">
        <v>6983</v>
      </c>
      <c r="S329" s="1">
        <v>7741016829</v>
      </c>
      <c r="T329" s="1" t="s">
        <v>1288</v>
      </c>
      <c r="U329" s="1" t="s">
        <v>6984</v>
      </c>
      <c r="V329" s="1">
        <v>7083136463</v>
      </c>
      <c r="W329" s="1" t="s">
        <v>3536</v>
      </c>
      <c r="X329" s="1" t="s">
        <v>6985</v>
      </c>
      <c r="Y329" s="1" t="s">
        <v>5418</v>
      </c>
      <c r="Z329" s="1" t="s">
        <v>97</v>
      </c>
      <c r="AA329" s="1" t="s">
        <v>6985</v>
      </c>
      <c r="AB329" s="1" t="s">
        <v>5418</v>
      </c>
      <c r="AC329" s="1" t="s">
        <v>97</v>
      </c>
      <c r="AD329" s="1" t="s">
        <v>98</v>
      </c>
      <c r="AE329" s="1" t="s">
        <v>98</v>
      </c>
      <c r="AF329" s="1" t="s">
        <v>6986</v>
      </c>
      <c r="AG329" s="1" t="s">
        <v>6987</v>
      </c>
      <c r="AH329" s="1" t="s">
        <v>853</v>
      </c>
      <c r="AI329" s="1" t="s">
        <v>854</v>
      </c>
      <c r="AJ329" s="1">
        <v>80.77</v>
      </c>
      <c r="AK329" s="1">
        <v>8.8</v>
      </c>
      <c r="AL329" s="1" t="s">
        <v>6988</v>
      </c>
      <c r="AM329" s="1" t="s">
        <v>6989</v>
      </c>
      <c r="AN329" s="1" t="s">
        <v>105</v>
      </c>
      <c r="AO329" s="1" t="s">
        <v>209</v>
      </c>
      <c r="AP329" s="1" t="s">
        <v>106</v>
      </c>
      <c r="AQ329" s="1">
        <v>70.15</v>
      </c>
      <c r="AR329" s="1"/>
      <c r="AS329" s="1"/>
      <c r="AT329" s="1"/>
      <c r="AU329" s="1"/>
      <c r="AV329" s="1"/>
      <c r="AW329" s="1"/>
      <c r="AX329" s="1"/>
      <c r="AY329" s="1" t="s">
        <v>2947</v>
      </c>
      <c r="AZ329" s="1" t="s">
        <v>6990</v>
      </c>
      <c r="BA329" s="1" t="s">
        <v>178</v>
      </c>
      <c r="BB329" s="1" t="s">
        <v>111</v>
      </c>
      <c r="BC329" s="1" t="s">
        <v>747</v>
      </c>
      <c r="BD329" s="1" t="s">
        <v>370</v>
      </c>
      <c r="BE329" s="1">
        <v>70.2</v>
      </c>
      <c r="BF329" s="1">
        <v>7.77</v>
      </c>
      <c r="BG329" s="1"/>
      <c r="BH329" s="1"/>
      <c r="BI329" s="1"/>
      <c r="BJ329" s="1"/>
      <c r="BK329" s="1"/>
      <c r="BL329" s="1"/>
      <c r="BM329" s="1"/>
      <c r="BN329" s="1"/>
      <c r="BO329" s="1" t="s">
        <v>6991</v>
      </c>
      <c r="BP329" s="1"/>
      <c r="BQ329" s="1"/>
      <c r="BR329" s="1"/>
      <c r="BS329" s="1"/>
      <c r="BT329" s="1"/>
      <c r="BU329" s="1" t="str">
        <f>HYPERLINK("https://nconnect.nicmar.ac.in/storage/profile/6a86fad2c811f.png","Download")</f>
        <v>0</v>
      </c>
      <c r="BV329" s="1" t="s">
        <v>118</v>
      </c>
      <c r="BW329" s="3"/>
      <c r="BX329" s="3"/>
    </row>
    <row r="330" spans="1:76">
      <c r="A330" s="1" t="s">
        <v>76</v>
      </c>
      <c r="B330" s="1" t="s">
        <v>77</v>
      </c>
      <c r="C330" s="1" t="s">
        <v>6992</v>
      </c>
      <c r="D330" s="1" t="s">
        <v>6993</v>
      </c>
      <c r="E330" s="1"/>
      <c r="F330" s="1" t="s">
        <v>3064</v>
      </c>
      <c r="G330" s="1" t="s">
        <v>6994</v>
      </c>
      <c r="H330" s="1" t="s">
        <v>6995</v>
      </c>
      <c r="I330" s="1" t="s">
        <v>6996</v>
      </c>
      <c r="J330" s="1">
        <v>9901360137</v>
      </c>
      <c r="K330" s="1" t="s">
        <v>196</v>
      </c>
      <c r="L330" s="1" t="s">
        <v>6997</v>
      </c>
      <c r="M330" s="1" t="s">
        <v>87</v>
      </c>
      <c r="N330" s="1" t="s">
        <v>757</v>
      </c>
      <c r="O330" s="1" t="s">
        <v>6998</v>
      </c>
      <c r="P330" s="1" t="s">
        <v>90</v>
      </c>
      <c r="Q330" s="1">
        <v>700556954122</v>
      </c>
      <c r="R330" s="1" t="s">
        <v>6999</v>
      </c>
      <c r="S330" s="1">
        <v>9845412889</v>
      </c>
      <c r="T330" s="1" t="s">
        <v>7000</v>
      </c>
      <c r="U330" s="1" t="s">
        <v>7001</v>
      </c>
      <c r="V330" s="1">
        <v>9900517022</v>
      </c>
      <c r="W330" s="1" t="s">
        <v>6542</v>
      </c>
      <c r="X330" s="1" t="s">
        <v>7002</v>
      </c>
      <c r="Y330" s="1" t="s">
        <v>446</v>
      </c>
      <c r="Z330" s="1" t="s">
        <v>168</v>
      </c>
      <c r="AA330" s="1" t="s">
        <v>7002</v>
      </c>
      <c r="AB330" s="1" t="s">
        <v>446</v>
      </c>
      <c r="AC330" s="1" t="s">
        <v>168</v>
      </c>
      <c r="AD330" s="1" t="s">
        <v>98</v>
      </c>
      <c r="AE330" s="1" t="s">
        <v>98</v>
      </c>
      <c r="AF330" s="1" t="s">
        <v>7003</v>
      </c>
      <c r="AG330" s="1" t="s">
        <v>2614</v>
      </c>
      <c r="AH330" s="1" t="s">
        <v>477</v>
      </c>
      <c r="AI330" s="1" t="s">
        <v>529</v>
      </c>
      <c r="AJ330" s="1">
        <v>83.6</v>
      </c>
      <c r="AK330" s="1">
        <v>8.8</v>
      </c>
      <c r="AL330" s="1" t="s">
        <v>7004</v>
      </c>
      <c r="AM330" s="1" t="s">
        <v>7005</v>
      </c>
      <c r="AN330" s="1" t="s">
        <v>105</v>
      </c>
      <c r="AO330" s="1" t="s">
        <v>421</v>
      </c>
      <c r="AP330" s="1" t="s">
        <v>262</v>
      </c>
      <c r="AQ330" s="1">
        <v>77.2</v>
      </c>
      <c r="AR330" s="1"/>
      <c r="AS330" s="1"/>
      <c r="AT330" s="1"/>
      <c r="AU330" s="1"/>
      <c r="AV330" s="1"/>
      <c r="AW330" s="1"/>
      <c r="AX330" s="1"/>
      <c r="AY330" s="1" t="s">
        <v>7006</v>
      </c>
      <c r="AZ330" s="1" t="s">
        <v>7007</v>
      </c>
      <c r="BA330" s="1" t="s">
        <v>266</v>
      </c>
      <c r="BB330" s="1" t="s">
        <v>267</v>
      </c>
      <c r="BC330" s="1" t="s">
        <v>747</v>
      </c>
      <c r="BD330" s="1" t="s">
        <v>146</v>
      </c>
      <c r="BE330" s="1">
        <v>90.1</v>
      </c>
      <c r="BF330" s="1">
        <v>9.01</v>
      </c>
      <c r="BG330" s="1"/>
      <c r="BH330" s="1"/>
      <c r="BI330" s="1"/>
      <c r="BJ330" s="1"/>
      <c r="BK330" s="1"/>
      <c r="BL330" s="1"/>
      <c r="BM330" s="1"/>
      <c r="BN330" s="1"/>
      <c r="BO330" s="1" t="s">
        <v>7008</v>
      </c>
      <c r="BP330" s="1" t="s">
        <v>7009</v>
      </c>
      <c r="BQ330" s="1" t="s">
        <v>862</v>
      </c>
      <c r="BR330" s="1" t="s">
        <v>7010</v>
      </c>
      <c r="BS330" s="1">
        <v>18</v>
      </c>
      <c r="BT330" s="1" t="s">
        <v>7011</v>
      </c>
      <c r="BU330" s="1" t="str">
        <f>HYPERLINK("https://nconnect.nicmar.ac.in/storage/profile/6a86e10832455.png","Download")</f>
        <v>0</v>
      </c>
      <c r="BV330" s="1" t="s">
        <v>118</v>
      </c>
      <c r="BW330" s="3"/>
      <c r="BX330" s="3"/>
    </row>
    <row r="331" spans="1:76">
      <c r="A331" s="1" t="s">
        <v>76</v>
      </c>
      <c r="B331" s="1" t="s">
        <v>77</v>
      </c>
      <c r="C331" s="1" t="s">
        <v>7012</v>
      </c>
      <c r="D331" s="1" t="s">
        <v>5968</v>
      </c>
      <c r="E331" s="1" t="s">
        <v>7013</v>
      </c>
      <c r="F331" s="1" t="s">
        <v>7014</v>
      </c>
      <c r="G331" s="1" t="s">
        <v>7015</v>
      </c>
      <c r="H331" s="1" t="s">
        <v>7016</v>
      </c>
      <c r="I331" s="1" t="s">
        <v>7017</v>
      </c>
      <c r="J331" s="1">
        <v>7972716819</v>
      </c>
      <c r="K331" s="1" t="s">
        <v>85</v>
      </c>
      <c r="L331" s="1" t="s">
        <v>7018</v>
      </c>
      <c r="M331" s="1" t="s">
        <v>87</v>
      </c>
      <c r="N331" s="1" t="s">
        <v>1885</v>
      </c>
      <c r="O331" s="1" t="s">
        <v>7019</v>
      </c>
      <c r="P331" s="1" t="s">
        <v>162</v>
      </c>
      <c r="Q331" s="1">
        <v>263299528068</v>
      </c>
      <c r="R331" s="1" t="s">
        <v>7020</v>
      </c>
      <c r="S331" s="1">
        <v>9923670625</v>
      </c>
      <c r="T331" s="1" t="s">
        <v>1522</v>
      </c>
      <c r="U331" s="1" t="s">
        <v>7021</v>
      </c>
      <c r="V331" s="1">
        <v>7276440625</v>
      </c>
      <c r="W331" s="1" t="s">
        <v>470</v>
      </c>
      <c r="X331" s="1" t="s">
        <v>7022</v>
      </c>
      <c r="Y331" s="1" t="s">
        <v>418</v>
      </c>
      <c r="Z331" s="1" t="s">
        <v>97</v>
      </c>
      <c r="AA331" s="1" t="s">
        <v>7022</v>
      </c>
      <c r="AB331" s="1" t="s">
        <v>418</v>
      </c>
      <c r="AC331" s="1" t="s">
        <v>97</v>
      </c>
      <c r="AD331" s="1" t="s">
        <v>98</v>
      </c>
      <c r="AE331" s="1" t="s">
        <v>98</v>
      </c>
      <c r="AF331" s="1" t="s">
        <v>7023</v>
      </c>
      <c r="AG331" s="1" t="s">
        <v>7024</v>
      </c>
      <c r="AH331" s="1" t="s">
        <v>208</v>
      </c>
      <c r="AI331" s="1" t="s">
        <v>529</v>
      </c>
      <c r="AJ331" s="1">
        <v>70</v>
      </c>
      <c r="AK331" s="1"/>
      <c r="AL331" s="1" t="s">
        <v>7025</v>
      </c>
      <c r="AM331" s="1" t="s">
        <v>7026</v>
      </c>
      <c r="AN331" s="1" t="s">
        <v>105</v>
      </c>
      <c r="AO331" s="1" t="s">
        <v>141</v>
      </c>
      <c r="AP331" s="1" t="s">
        <v>1201</v>
      </c>
      <c r="AQ331" s="1">
        <v>53.85</v>
      </c>
      <c r="AR331" s="1"/>
      <c r="AS331" s="1" t="s">
        <v>367</v>
      </c>
      <c r="AT331" s="1" t="s">
        <v>7027</v>
      </c>
      <c r="AU331" s="1" t="s">
        <v>425</v>
      </c>
      <c r="AV331" s="1" t="s">
        <v>292</v>
      </c>
      <c r="AW331" s="1">
        <v>93.84</v>
      </c>
      <c r="AX331" s="1"/>
      <c r="AY331" s="1" t="s">
        <v>652</v>
      </c>
      <c r="AZ331" s="1" t="s">
        <v>7028</v>
      </c>
      <c r="BA331" s="1" t="s">
        <v>178</v>
      </c>
      <c r="BB331" s="1" t="s">
        <v>111</v>
      </c>
      <c r="BC331" s="1" t="s">
        <v>535</v>
      </c>
      <c r="BD331" s="1" t="s">
        <v>146</v>
      </c>
      <c r="BE331" s="1">
        <v>81.46</v>
      </c>
      <c r="BF331" s="1">
        <v>9.24</v>
      </c>
      <c r="BG331" s="1"/>
      <c r="BH331" s="1"/>
      <c r="BI331" s="1"/>
      <c r="BJ331" s="1"/>
      <c r="BK331" s="1"/>
      <c r="BL331" s="1"/>
      <c r="BM331" s="1"/>
      <c r="BN331" s="1"/>
      <c r="BO331" s="1" t="s">
        <v>2887</v>
      </c>
      <c r="BP331" s="1" t="s">
        <v>7029</v>
      </c>
      <c r="BQ331" s="1" t="s">
        <v>5404</v>
      </c>
      <c r="BR331" s="1"/>
      <c r="BS331" s="1"/>
      <c r="BT331" s="1"/>
      <c r="BU331" s="1" t="str">
        <f>HYPERLINK("https://nconnect.nicmar.ac.in/storage/profile/6a8d7248c3cf6.png","Download")</f>
        <v>0</v>
      </c>
      <c r="BV331" s="1" t="s">
        <v>118</v>
      </c>
      <c r="BW331" s="3"/>
      <c r="BX331" s="3"/>
    </row>
    <row r="332" spans="1:76">
      <c r="A332" s="1" t="s">
        <v>76</v>
      </c>
      <c r="B332" s="1" t="s">
        <v>77</v>
      </c>
      <c r="C332" s="1" t="s">
        <v>7030</v>
      </c>
      <c r="D332" s="1" t="s">
        <v>7031</v>
      </c>
      <c r="E332" s="1" t="s">
        <v>4063</v>
      </c>
      <c r="F332" s="1" t="s">
        <v>915</v>
      </c>
      <c r="G332" s="1" t="s">
        <v>7032</v>
      </c>
      <c r="H332" s="1" t="s">
        <v>7033</v>
      </c>
      <c r="I332" s="1" t="s">
        <v>7034</v>
      </c>
      <c r="J332" s="1">
        <v>9156404222</v>
      </c>
      <c r="K332" s="1" t="s">
        <v>85</v>
      </c>
      <c r="L332" s="1" t="s">
        <v>7035</v>
      </c>
      <c r="M332" s="1" t="s">
        <v>87</v>
      </c>
      <c r="N332" s="1" t="s">
        <v>88</v>
      </c>
      <c r="O332" s="1" t="s">
        <v>7036</v>
      </c>
      <c r="P332" s="1" t="s">
        <v>669</v>
      </c>
      <c r="Q332" s="1">
        <v>507306116778</v>
      </c>
      <c r="R332" s="1" t="s">
        <v>4063</v>
      </c>
      <c r="S332" s="1">
        <v>9665553249</v>
      </c>
      <c r="T332" s="1" t="s">
        <v>3989</v>
      </c>
      <c r="U332" s="1" t="s">
        <v>7037</v>
      </c>
      <c r="V332" s="1">
        <v>9970536893</v>
      </c>
      <c r="W332" s="1" t="s">
        <v>283</v>
      </c>
      <c r="X332" s="1" t="s">
        <v>7038</v>
      </c>
      <c r="Y332" s="1" t="s">
        <v>2681</v>
      </c>
      <c r="Z332" s="1" t="s">
        <v>97</v>
      </c>
      <c r="AA332" s="1" t="s">
        <v>7039</v>
      </c>
      <c r="AB332" s="1" t="s">
        <v>2681</v>
      </c>
      <c r="AC332" s="1" t="s">
        <v>97</v>
      </c>
      <c r="AD332" s="1" t="s">
        <v>98</v>
      </c>
      <c r="AE332" s="1" t="s">
        <v>98</v>
      </c>
      <c r="AF332" s="1" t="s">
        <v>7040</v>
      </c>
      <c r="AG332" s="1" t="s">
        <v>7041</v>
      </c>
      <c r="AH332" s="1" t="s">
        <v>421</v>
      </c>
      <c r="AI332" s="1" t="s">
        <v>530</v>
      </c>
      <c r="AJ332" s="1">
        <v>82.4</v>
      </c>
      <c r="AK332" s="1"/>
      <c r="AL332" s="1"/>
      <c r="AM332" s="1"/>
      <c r="AN332" s="1"/>
      <c r="AO332" s="1"/>
      <c r="AP332" s="1"/>
      <c r="AQ332" s="1"/>
      <c r="AR332" s="1"/>
      <c r="AS332" s="1" t="s">
        <v>367</v>
      </c>
      <c r="AT332" s="1" t="s">
        <v>2684</v>
      </c>
      <c r="AU332" s="1" t="s">
        <v>101</v>
      </c>
      <c r="AV332" s="1" t="s">
        <v>292</v>
      </c>
      <c r="AW332" s="1">
        <v>87.21</v>
      </c>
      <c r="AX332" s="1"/>
      <c r="AY332" s="1" t="s">
        <v>371</v>
      </c>
      <c r="AZ332" s="1" t="s">
        <v>7042</v>
      </c>
      <c r="BA332" s="1" t="s">
        <v>178</v>
      </c>
      <c r="BB332" s="1" t="s">
        <v>111</v>
      </c>
      <c r="BC332" s="1" t="s">
        <v>4671</v>
      </c>
      <c r="BD332" s="1" t="s">
        <v>146</v>
      </c>
      <c r="BE332" s="1">
        <v>62.4</v>
      </c>
      <c r="BF332" s="1">
        <v>6.99</v>
      </c>
      <c r="BG332" s="1"/>
      <c r="BH332" s="1"/>
      <c r="BI332" s="1"/>
      <c r="BJ332" s="1"/>
      <c r="BK332" s="1"/>
      <c r="BL332" s="1"/>
      <c r="BM332" s="1"/>
      <c r="BN332" s="1"/>
      <c r="BO332" s="1" t="s">
        <v>7043</v>
      </c>
      <c r="BP332" s="1"/>
      <c r="BQ332" s="1"/>
      <c r="BR332" s="1" t="s">
        <v>7044</v>
      </c>
      <c r="BS332" s="1">
        <v>26</v>
      </c>
      <c r="BT332" s="1"/>
      <c r="BU332" s="1" t="str">
        <f>HYPERLINK("https://nconnect.nicmar.ac.in/storage/profile/6a87053427187.png","Download")</f>
        <v>0</v>
      </c>
      <c r="BV332" s="1" t="s">
        <v>118</v>
      </c>
      <c r="BW332" s="3"/>
      <c r="BX332" s="3"/>
    </row>
    <row r="333" spans="1:76">
      <c r="A333" s="1" t="s">
        <v>76</v>
      </c>
      <c r="B333" s="1" t="s">
        <v>77</v>
      </c>
      <c r="C333" s="1" t="s">
        <v>7045</v>
      </c>
      <c r="D333" s="1" t="s">
        <v>7046</v>
      </c>
      <c r="E333" s="1" t="s">
        <v>7047</v>
      </c>
      <c r="F333" s="1" t="s">
        <v>7048</v>
      </c>
      <c r="G333" s="1" t="s">
        <v>7049</v>
      </c>
      <c r="H333" s="1" t="s">
        <v>7050</v>
      </c>
      <c r="I333" s="1" t="s">
        <v>7051</v>
      </c>
      <c r="J333" s="1">
        <v>8830937395</v>
      </c>
      <c r="K333" s="1" t="s">
        <v>85</v>
      </c>
      <c r="L333" s="1" t="s">
        <v>7052</v>
      </c>
      <c r="M333" s="1" t="s">
        <v>87</v>
      </c>
      <c r="N333" s="1" t="s">
        <v>2217</v>
      </c>
      <c r="O333" s="1" t="s">
        <v>7053</v>
      </c>
      <c r="P333" s="1" t="s">
        <v>162</v>
      </c>
      <c r="Q333" s="1">
        <v>935867742151</v>
      </c>
      <c r="R333" s="1" t="s">
        <v>7054</v>
      </c>
      <c r="S333" s="1">
        <v>7378728939</v>
      </c>
      <c r="T333" s="1" t="s">
        <v>203</v>
      </c>
      <c r="U333" s="1" t="s">
        <v>7055</v>
      </c>
      <c r="V333" s="1">
        <v>9604127215</v>
      </c>
      <c r="W333" s="1" t="s">
        <v>444</v>
      </c>
      <c r="X333" s="1" t="s">
        <v>7056</v>
      </c>
      <c r="Y333" s="1" t="s">
        <v>2681</v>
      </c>
      <c r="Z333" s="1" t="s">
        <v>97</v>
      </c>
      <c r="AA333" s="1" t="s">
        <v>7056</v>
      </c>
      <c r="AB333" s="1" t="s">
        <v>2681</v>
      </c>
      <c r="AC333" s="1" t="s">
        <v>97</v>
      </c>
      <c r="AD333" s="1" t="s">
        <v>98</v>
      </c>
      <c r="AE333" s="1" t="s">
        <v>98</v>
      </c>
      <c r="AF333" s="1" t="s">
        <v>7057</v>
      </c>
      <c r="AG333" s="1" t="s">
        <v>5480</v>
      </c>
      <c r="AH333" s="1" t="s">
        <v>1871</v>
      </c>
      <c r="AI333" s="1" t="s">
        <v>2223</v>
      </c>
      <c r="AJ333" s="1">
        <v>80.6</v>
      </c>
      <c r="AK333" s="1"/>
      <c r="AL333" s="1" t="s">
        <v>7058</v>
      </c>
      <c r="AM333" s="1" t="s">
        <v>5480</v>
      </c>
      <c r="AN333" s="1" t="s">
        <v>105</v>
      </c>
      <c r="AO333" s="1" t="s">
        <v>1386</v>
      </c>
      <c r="AP333" s="1" t="s">
        <v>530</v>
      </c>
      <c r="AQ333" s="1">
        <v>73.69</v>
      </c>
      <c r="AR333" s="1"/>
      <c r="AS333" s="1"/>
      <c r="AT333" s="1"/>
      <c r="AU333" s="1"/>
      <c r="AV333" s="1"/>
      <c r="AW333" s="1"/>
      <c r="AX333" s="1"/>
      <c r="AY333" s="1" t="s">
        <v>371</v>
      </c>
      <c r="AZ333" s="1" t="s">
        <v>7059</v>
      </c>
      <c r="BA333" s="1" t="s">
        <v>178</v>
      </c>
      <c r="BB333" s="1" t="s">
        <v>111</v>
      </c>
      <c r="BC333" s="1" t="s">
        <v>654</v>
      </c>
      <c r="BD333" s="1" t="s">
        <v>484</v>
      </c>
      <c r="BE333" s="1">
        <v>60.3</v>
      </c>
      <c r="BF333" s="1">
        <v>6.78</v>
      </c>
      <c r="BG333" s="1"/>
      <c r="BH333" s="1"/>
      <c r="BI333" s="1"/>
      <c r="BJ333" s="1"/>
      <c r="BK333" s="1"/>
      <c r="BL333" s="1"/>
      <c r="BM333" s="1"/>
      <c r="BN333" s="1"/>
      <c r="BO333" s="1" t="s">
        <v>7060</v>
      </c>
      <c r="BP333" s="1"/>
      <c r="BQ333" s="1"/>
      <c r="BR333" s="1" t="s">
        <v>7061</v>
      </c>
      <c r="BS333" s="1">
        <v>47</v>
      </c>
      <c r="BT333" s="1"/>
      <c r="BU333" s="1" t="str">
        <f>HYPERLINK("https://nconnect.nicmar.ac.in/storage/profile/6a870e3f796b4.png","Download")</f>
        <v>0</v>
      </c>
      <c r="BV333" s="1" t="s">
        <v>118</v>
      </c>
      <c r="BW333" s="3"/>
      <c r="BX333" s="3"/>
    </row>
    <row r="334" spans="1:76">
      <c r="A334" s="1" t="s">
        <v>76</v>
      </c>
      <c r="B334" s="1" t="s">
        <v>77</v>
      </c>
      <c r="C334" s="1" t="s">
        <v>7062</v>
      </c>
      <c r="D334" s="1" t="s">
        <v>7063</v>
      </c>
      <c r="E334" s="1"/>
      <c r="F334" s="1" t="s">
        <v>6532</v>
      </c>
      <c r="G334" s="1" t="s">
        <v>7064</v>
      </c>
      <c r="H334" s="1" t="s">
        <v>7065</v>
      </c>
      <c r="I334" s="1" t="s">
        <v>7066</v>
      </c>
      <c r="J334" s="1">
        <v>8919678365</v>
      </c>
      <c r="K334" s="1" t="s">
        <v>85</v>
      </c>
      <c r="L334" s="1" t="s">
        <v>7067</v>
      </c>
      <c r="M334" s="1" t="s">
        <v>87</v>
      </c>
      <c r="N334" s="1" t="s">
        <v>7068</v>
      </c>
      <c r="O334" s="1" t="s">
        <v>7069</v>
      </c>
      <c r="P334" s="1" t="s">
        <v>360</v>
      </c>
      <c r="Q334" s="1">
        <v>906416152118</v>
      </c>
      <c r="R334" s="1" t="s">
        <v>7070</v>
      </c>
      <c r="S334" s="1">
        <v>9948218082</v>
      </c>
      <c r="T334" s="1" t="s">
        <v>163</v>
      </c>
      <c r="U334" s="1" t="s">
        <v>7071</v>
      </c>
      <c r="V334" s="1">
        <v>9492428082</v>
      </c>
      <c r="W334" s="1" t="s">
        <v>94</v>
      </c>
      <c r="X334" s="1" t="s">
        <v>7072</v>
      </c>
      <c r="Y334" s="1" t="s">
        <v>7073</v>
      </c>
      <c r="Z334" s="1" t="s">
        <v>1574</v>
      </c>
      <c r="AA334" s="1" t="s">
        <v>7072</v>
      </c>
      <c r="AB334" s="1" t="s">
        <v>7073</v>
      </c>
      <c r="AC334" s="1" t="s">
        <v>1574</v>
      </c>
      <c r="AD334" s="1" t="s">
        <v>98</v>
      </c>
      <c r="AE334" s="1" t="s">
        <v>98</v>
      </c>
      <c r="AF334" s="1" t="s">
        <v>7074</v>
      </c>
      <c r="AG334" s="1" t="s">
        <v>1979</v>
      </c>
      <c r="AH334" s="1" t="s">
        <v>141</v>
      </c>
      <c r="AI334" s="1" t="s">
        <v>262</v>
      </c>
      <c r="AJ334" s="1">
        <v>93.1</v>
      </c>
      <c r="AK334" s="1">
        <v>9.8</v>
      </c>
      <c r="AL334" s="1"/>
      <c r="AM334" s="1"/>
      <c r="AN334" s="1"/>
      <c r="AO334" s="1"/>
      <c r="AP334" s="1"/>
      <c r="AQ334" s="1"/>
      <c r="AR334" s="1"/>
      <c r="AS334" s="1" t="s">
        <v>111</v>
      </c>
      <c r="AT334" s="1" t="s">
        <v>7075</v>
      </c>
      <c r="AU334" s="1" t="s">
        <v>106</v>
      </c>
      <c r="AV334" s="1" t="s">
        <v>626</v>
      </c>
      <c r="AW334" s="1">
        <v>93.3</v>
      </c>
      <c r="AX334" s="1">
        <v>9.83</v>
      </c>
      <c r="AY334" s="1" t="s">
        <v>7076</v>
      </c>
      <c r="AZ334" s="1" t="s">
        <v>7077</v>
      </c>
      <c r="BA334" s="1" t="s">
        <v>110</v>
      </c>
      <c r="BB334" s="1" t="s">
        <v>111</v>
      </c>
      <c r="BC334" s="1" t="s">
        <v>628</v>
      </c>
      <c r="BD334" s="1" t="s">
        <v>344</v>
      </c>
      <c r="BE334" s="1">
        <v>86.4</v>
      </c>
      <c r="BF334" s="1">
        <v>9.14</v>
      </c>
      <c r="BG334" s="1"/>
      <c r="BH334" s="1"/>
      <c r="BI334" s="1"/>
      <c r="BJ334" s="1"/>
      <c r="BK334" s="1"/>
      <c r="BL334" s="1"/>
      <c r="BM334" s="1"/>
      <c r="BN334" s="1"/>
      <c r="BO334" s="1" t="s">
        <v>7078</v>
      </c>
      <c r="BP334" s="1" t="s">
        <v>7079</v>
      </c>
      <c r="BQ334" s="1" t="s">
        <v>2665</v>
      </c>
      <c r="BR334" s="1" t="s">
        <v>7080</v>
      </c>
      <c r="BS334" s="1">
        <v>30</v>
      </c>
      <c r="BT334" s="1" t="s">
        <v>7081</v>
      </c>
      <c r="BU334" s="1" t="str">
        <f>HYPERLINK("https://nconnect.nicmar.ac.in/storage/profile/6a85e341d7c63.png","Download")</f>
        <v>0</v>
      </c>
      <c r="BV334" s="1" t="s">
        <v>118</v>
      </c>
      <c r="BW334" s="3"/>
      <c r="BX334" s="3"/>
    </row>
    <row r="335" spans="1:76">
      <c r="A335" s="1" t="s">
        <v>76</v>
      </c>
      <c r="B335" s="1" t="s">
        <v>77</v>
      </c>
      <c r="C335" s="1" t="s">
        <v>7082</v>
      </c>
      <c r="D335" s="1" t="s">
        <v>7083</v>
      </c>
      <c r="E335" s="1"/>
      <c r="F335" s="1" t="s">
        <v>7084</v>
      </c>
      <c r="G335" s="1" t="s">
        <v>7085</v>
      </c>
      <c r="H335" s="1" t="s">
        <v>7086</v>
      </c>
      <c r="I335" s="1" t="s">
        <v>7087</v>
      </c>
      <c r="J335" s="1">
        <v>7045419308</v>
      </c>
      <c r="K335" s="1" t="s">
        <v>196</v>
      </c>
      <c r="L335" s="1" t="s">
        <v>7088</v>
      </c>
      <c r="M335" s="1" t="s">
        <v>87</v>
      </c>
      <c r="N335" s="1" t="s">
        <v>7089</v>
      </c>
      <c r="O335" s="1" t="s">
        <v>7090</v>
      </c>
      <c r="P335" s="1" t="s">
        <v>90</v>
      </c>
      <c r="Q335" s="1">
        <v>282648475968</v>
      </c>
      <c r="R335" s="1" t="s">
        <v>7091</v>
      </c>
      <c r="S335" s="1">
        <v>9435723837</v>
      </c>
      <c r="T335" s="1" t="s">
        <v>7092</v>
      </c>
      <c r="U335" s="1" t="s">
        <v>7093</v>
      </c>
      <c r="V335" s="1">
        <v>9930223103</v>
      </c>
      <c r="W335" s="1" t="s">
        <v>3536</v>
      </c>
      <c r="X335" s="1" t="s">
        <v>7094</v>
      </c>
      <c r="Y335" s="1" t="s">
        <v>647</v>
      </c>
      <c r="Z335" s="1" t="s">
        <v>97</v>
      </c>
      <c r="AA335" s="1" t="s">
        <v>7095</v>
      </c>
      <c r="AB335" s="1" t="s">
        <v>647</v>
      </c>
      <c r="AC335" s="1" t="s">
        <v>97</v>
      </c>
      <c r="AD335" s="1" t="s">
        <v>98</v>
      </c>
      <c r="AE335" s="1" t="s">
        <v>98</v>
      </c>
      <c r="AF335" s="1" t="s">
        <v>7096</v>
      </c>
      <c r="AG335" s="1" t="s">
        <v>7097</v>
      </c>
      <c r="AH335" s="1" t="s">
        <v>1935</v>
      </c>
      <c r="AI335" s="1" t="s">
        <v>1936</v>
      </c>
      <c r="AJ335" s="1">
        <v>95</v>
      </c>
      <c r="AK335" s="1">
        <v>10</v>
      </c>
      <c r="AL335" s="1" t="s">
        <v>7096</v>
      </c>
      <c r="AM335" s="1" t="s">
        <v>7097</v>
      </c>
      <c r="AN335" s="1" t="s">
        <v>174</v>
      </c>
      <c r="AO335" s="1" t="s">
        <v>3702</v>
      </c>
      <c r="AP335" s="1" t="s">
        <v>854</v>
      </c>
      <c r="AQ335" s="1">
        <v>90</v>
      </c>
      <c r="AR335" s="1"/>
      <c r="AS335" s="1"/>
      <c r="AT335" s="1"/>
      <c r="AU335" s="1"/>
      <c r="AV335" s="1"/>
      <c r="AW335" s="1"/>
      <c r="AX335" s="1"/>
      <c r="AY335" s="1" t="s">
        <v>212</v>
      </c>
      <c r="AZ335" s="1" t="s">
        <v>7098</v>
      </c>
      <c r="BA335" s="1" t="s">
        <v>266</v>
      </c>
      <c r="BB335" s="1" t="s">
        <v>267</v>
      </c>
      <c r="BC335" s="1" t="s">
        <v>3015</v>
      </c>
      <c r="BD335" s="1" t="s">
        <v>341</v>
      </c>
      <c r="BE335" s="1">
        <v>71.12</v>
      </c>
      <c r="BF335" s="1">
        <v>7.99</v>
      </c>
      <c r="BG335" s="1"/>
      <c r="BH335" s="1"/>
      <c r="BI335" s="1"/>
      <c r="BJ335" s="1"/>
      <c r="BK335" s="1"/>
      <c r="BL335" s="1"/>
      <c r="BM335" s="1"/>
      <c r="BN335" s="1"/>
      <c r="BO335" s="1" t="s">
        <v>7099</v>
      </c>
      <c r="BP335" s="1" t="s">
        <v>7100</v>
      </c>
      <c r="BQ335" s="1" t="s">
        <v>1391</v>
      </c>
      <c r="BR335" s="1" t="s">
        <v>7101</v>
      </c>
      <c r="BS335" s="1">
        <v>64</v>
      </c>
      <c r="BT335" s="1" t="s">
        <v>7102</v>
      </c>
      <c r="BU335" s="1" t="str">
        <f>HYPERLINK("https://nconnect.nicmar.ac.in/storage/profile/6a85f88ad883b.png","Download")</f>
        <v>0</v>
      </c>
      <c r="BV335" s="1" t="s">
        <v>118</v>
      </c>
      <c r="BW335" s="3"/>
      <c r="BX335" s="3"/>
    </row>
    <row r="336" spans="1:76">
      <c r="A336" s="1" t="s">
        <v>76</v>
      </c>
      <c r="B336" s="1" t="s">
        <v>77</v>
      </c>
      <c r="C336" s="1" t="s">
        <v>7103</v>
      </c>
      <c r="D336" s="1" t="s">
        <v>7104</v>
      </c>
      <c r="E336" s="1" t="s">
        <v>4547</v>
      </c>
      <c r="F336" s="1" t="s">
        <v>353</v>
      </c>
      <c r="G336" s="1" t="s">
        <v>7105</v>
      </c>
      <c r="H336" s="1" t="s">
        <v>7106</v>
      </c>
      <c r="I336" s="1" t="s">
        <v>7107</v>
      </c>
      <c r="J336" s="1">
        <v>9922244974</v>
      </c>
      <c r="K336" s="1" t="s">
        <v>85</v>
      </c>
      <c r="L336" s="1" t="s">
        <v>7108</v>
      </c>
      <c r="M336" s="1" t="s">
        <v>87</v>
      </c>
      <c r="N336" s="1" t="s">
        <v>1885</v>
      </c>
      <c r="O336" s="1" t="s">
        <v>7109</v>
      </c>
      <c r="P336" s="1" t="s">
        <v>360</v>
      </c>
      <c r="Q336" s="1">
        <v>202956898509</v>
      </c>
      <c r="R336" s="1" t="s">
        <v>4547</v>
      </c>
      <c r="S336" s="1">
        <v>9922426186</v>
      </c>
      <c r="T336" s="1" t="s">
        <v>1522</v>
      </c>
      <c r="U336" s="1" t="s">
        <v>7110</v>
      </c>
      <c r="V336" s="1">
        <v>9922172241</v>
      </c>
      <c r="W336" s="1" t="s">
        <v>444</v>
      </c>
      <c r="X336" s="1" t="s">
        <v>7111</v>
      </c>
      <c r="Y336" s="1" t="s">
        <v>205</v>
      </c>
      <c r="Z336" s="1" t="s">
        <v>97</v>
      </c>
      <c r="AA336" s="1" t="s">
        <v>7111</v>
      </c>
      <c r="AB336" s="1" t="s">
        <v>205</v>
      </c>
      <c r="AC336" s="1" t="s">
        <v>97</v>
      </c>
      <c r="AD336" s="1" t="s">
        <v>98</v>
      </c>
      <c r="AE336" s="1" t="s">
        <v>98</v>
      </c>
      <c r="AF336" s="1" t="s">
        <v>7112</v>
      </c>
      <c r="AG336" s="1" t="s">
        <v>4351</v>
      </c>
      <c r="AH336" s="1" t="s">
        <v>141</v>
      </c>
      <c r="AI336" s="1" t="s">
        <v>106</v>
      </c>
      <c r="AJ336" s="1">
        <v>75.4</v>
      </c>
      <c r="AK336" s="1"/>
      <c r="AL336" s="1"/>
      <c r="AM336" s="1"/>
      <c r="AN336" s="1"/>
      <c r="AO336" s="1"/>
      <c r="AP336" s="1"/>
      <c r="AQ336" s="1"/>
      <c r="AR336" s="1"/>
      <c r="AS336" s="1" t="s">
        <v>111</v>
      </c>
      <c r="AT336" s="1" t="s">
        <v>7113</v>
      </c>
      <c r="AU336" s="1" t="s">
        <v>106</v>
      </c>
      <c r="AV336" s="1" t="s">
        <v>883</v>
      </c>
      <c r="AW336" s="1">
        <v>87.42</v>
      </c>
      <c r="AX336" s="1"/>
      <c r="AY336" s="1" t="s">
        <v>7114</v>
      </c>
      <c r="AZ336" s="1" t="s">
        <v>7115</v>
      </c>
      <c r="BA336" s="1" t="s">
        <v>178</v>
      </c>
      <c r="BB336" s="1" t="s">
        <v>111</v>
      </c>
      <c r="BC336" s="1" t="s">
        <v>883</v>
      </c>
      <c r="BD336" s="1" t="s">
        <v>999</v>
      </c>
      <c r="BE336" s="1">
        <v>75.44</v>
      </c>
      <c r="BF336" s="1">
        <v>8.37</v>
      </c>
      <c r="BG336" s="1"/>
      <c r="BH336" s="1"/>
      <c r="BI336" s="1"/>
      <c r="BJ336" s="1"/>
      <c r="BK336" s="1"/>
      <c r="BL336" s="1"/>
      <c r="BM336" s="1"/>
      <c r="BN336" s="1"/>
      <c r="BO336" s="1" t="s">
        <v>7116</v>
      </c>
      <c r="BP336" s="1" t="s">
        <v>7117</v>
      </c>
      <c r="BQ336" s="1" t="s">
        <v>862</v>
      </c>
      <c r="BR336" s="1" t="s">
        <v>7118</v>
      </c>
      <c r="BS336" s="1">
        <v>4</v>
      </c>
      <c r="BT336" s="1"/>
      <c r="BU336" s="1" t="str">
        <f>HYPERLINK("https://nconnect.nicmar.ac.in/storage/profile/6a871bac429a3.png","Download")</f>
        <v>0</v>
      </c>
      <c r="BV336" s="1" t="s">
        <v>118</v>
      </c>
      <c r="BW336" s="3"/>
      <c r="BX336" s="3"/>
    </row>
    <row r="337" spans="1:76">
      <c r="A337" s="1" t="s">
        <v>76</v>
      </c>
      <c r="B337" s="1" t="s">
        <v>77</v>
      </c>
      <c r="C337" s="1" t="s">
        <v>7119</v>
      </c>
      <c r="D337" s="1" t="s">
        <v>7120</v>
      </c>
      <c r="E337" s="1" t="s">
        <v>7121</v>
      </c>
      <c r="F337" s="1" t="s">
        <v>7122</v>
      </c>
      <c r="G337" s="1" t="s">
        <v>7123</v>
      </c>
      <c r="H337" s="1" t="s">
        <v>7124</v>
      </c>
      <c r="I337" s="1" t="s">
        <v>7125</v>
      </c>
      <c r="J337" s="1">
        <v>7249481507</v>
      </c>
      <c r="K337" s="1" t="s">
        <v>85</v>
      </c>
      <c r="L337" s="1" t="s">
        <v>7126</v>
      </c>
      <c r="M337" s="1" t="s">
        <v>87</v>
      </c>
      <c r="N337" s="1" t="s">
        <v>7127</v>
      </c>
      <c r="O337" s="1" t="s">
        <v>7128</v>
      </c>
      <c r="P337" s="1" t="s">
        <v>162</v>
      </c>
      <c r="Q337" s="1">
        <v>872003398502</v>
      </c>
      <c r="R337" s="1" t="s">
        <v>7129</v>
      </c>
      <c r="S337" s="1">
        <v>9422292012</v>
      </c>
      <c r="T337" s="1" t="s">
        <v>163</v>
      </c>
      <c r="U337" s="1" t="s">
        <v>7130</v>
      </c>
      <c r="V337" s="1">
        <v>8600952007</v>
      </c>
      <c r="W337" s="1" t="s">
        <v>444</v>
      </c>
      <c r="X337" s="1" t="s">
        <v>7131</v>
      </c>
      <c r="Y337" s="1" t="s">
        <v>96</v>
      </c>
      <c r="Z337" s="1" t="s">
        <v>97</v>
      </c>
      <c r="AA337" s="1" t="s">
        <v>7131</v>
      </c>
      <c r="AB337" s="1" t="s">
        <v>96</v>
      </c>
      <c r="AC337" s="1" t="s">
        <v>97</v>
      </c>
      <c r="AD337" s="1" t="s">
        <v>98</v>
      </c>
      <c r="AE337" s="1" t="s">
        <v>98</v>
      </c>
      <c r="AF337" s="1" t="s">
        <v>7132</v>
      </c>
      <c r="AG337" s="1" t="s">
        <v>7133</v>
      </c>
      <c r="AH337" s="1" t="s">
        <v>421</v>
      </c>
      <c r="AI337" s="1" t="s">
        <v>530</v>
      </c>
      <c r="AJ337" s="1">
        <v>63.2</v>
      </c>
      <c r="AK337" s="1">
        <v>6.65</v>
      </c>
      <c r="AL337" s="1"/>
      <c r="AM337" s="1"/>
      <c r="AN337" s="1"/>
      <c r="AO337" s="1"/>
      <c r="AP337" s="1"/>
      <c r="AQ337" s="1"/>
      <c r="AR337" s="1"/>
      <c r="AS337" s="1" t="s">
        <v>7134</v>
      </c>
      <c r="AT337" s="1" t="s">
        <v>7135</v>
      </c>
      <c r="AU337" s="1" t="s">
        <v>654</v>
      </c>
      <c r="AV337" s="1" t="s">
        <v>292</v>
      </c>
      <c r="AW337" s="1">
        <v>75.22</v>
      </c>
      <c r="AX337" s="1">
        <v>7.91</v>
      </c>
      <c r="AY337" s="1" t="s">
        <v>7136</v>
      </c>
      <c r="AZ337" s="1" t="s">
        <v>7137</v>
      </c>
      <c r="BA337" s="1" t="s">
        <v>110</v>
      </c>
      <c r="BB337" s="1" t="s">
        <v>111</v>
      </c>
      <c r="BC337" s="1" t="s">
        <v>292</v>
      </c>
      <c r="BD337" s="1" t="s">
        <v>999</v>
      </c>
      <c r="BE337" s="1">
        <v>61.5</v>
      </c>
      <c r="BF337" s="1">
        <v>6.65</v>
      </c>
      <c r="BG337" s="1"/>
      <c r="BH337" s="1"/>
      <c r="BI337" s="1"/>
      <c r="BJ337" s="1"/>
      <c r="BK337" s="1"/>
      <c r="BL337" s="1"/>
      <c r="BM337" s="1"/>
      <c r="BN337" s="1"/>
      <c r="BO337" s="1" t="s">
        <v>7138</v>
      </c>
      <c r="BP337" s="1"/>
      <c r="BQ337" s="1"/>
      <c r="BR337" s="1" t="s">
        <v>7139</v>
      </c>
      <c r="BS337" s="1">
        <v>16</v>
      </c>
      <c r="BT337" s="1"/>
      <c r="BU337" s="1" t="str">
        <f>HYPERLINK("https://nconnect.nicmar.ac.in/storage/profile/6a85b8bfddb1e.png","Download")</f>
        <v>0</v>
      </c>
      <c r="BV337" s="1" t="s">
        <v>118</v>
      </c>
      <c r="BW337" s="3"/>
      <c r="BX337" s="3"/>
    </row>
    <row r="338" spans="1:76">
      <c r="A338" s="1" t="s">
        <v>76</v>
      </c>
      <c r="B338" s="1" t="s">
        <v>77</v>
      </c>
      <c r="C338" s="1" t="s">
        <v>7140</v>
      </c>
      <c r="D338" s="1" t="s">
        <v>7141</v>
      </c>
      <c r="E338" s="1" t="s">
        <v>7142</v>
      </c>
      <c r="F338" s="1" t="s">
        <v>379</v>
      </c>
      <c r="G338" s="1" t="s">
        <v>7143</v>
      </c>
      <c r="H338" s="1" t="s">
        <v>7144</v>
      </c>
      <c r="I338" s="1" t="s">
        <v>7145</v>
      </c>
      <c r="J338" s="1">
        <v>9188500494</v>
      </c>
      <c r="K338" s="1" t="s">
        <v>196</v>
      </c>
      <c r="L338" s="1" t="s">
        <v>7146</v>
      </c>
      <c r="M338" s="1" t="s">
        <v>87</v>
      </c>
      <c r="N338" s="1" t="s">
        <v>7147</v>
      </c>
      <c r="O338" s="1" t="s">
        <v>7148</v>
      </c>
      <c r="P338" s="1" t="s">
        <v>669</v>
      </c>
      <c r="Q338" s="1">
        <v>810302950553</v>
      </c>
      <c r="R338" s="1" t="s">
        <v>7149</v>
      </c>
      <c r="S338" s="1">
        <v>9349221717</v>
      </c>
      <c r="T338" s="1" t="s">
        <v>7150</v>
      </c>
      <c r="U338" s="1" t="s">
        <v>7151</v>
      </c>
      <c r="V338" s="1">
        <v>9388104882</v>
      </c>
      <c r="W338" s="1" t="s">
        <v>7152</v>
      </c>
      <c r="X338" s="1" t="s">
        <v>7153</v>
      </c>
      <c r="Y338" s="1" t="s">
        <v>3100</v>
      </c>
      <c r="Z338" s="1" t="s">
        <v>392</v>
      </c>
      <c r="AA338" s="1" t="s">
        <v>7154</v>
      </c>
      <c r="AB338" s="1" t="s">
        <v>3100</v>
      </c>
      <c r="AC338" s="1" t="s">
        <v>392</v>
      </c>
      <c r="AD338" s="1" t="s">
        <v>98</v>
      </c>
      <c r="AE338" s="1" t="s">
        <v>98</v>
      </c>
      <c r="AF338" s="1" t="s">
        <v>7155</v>
      </c>
      <c r="AG338" s="1" t="s">
        <v>7156</v>
      </c>
      <c r="AH338" s="1" t="s">
        <v>102</v>
      </c>
      <c r="AI338" s="1" t="s">
        <v>239</v>
      </c>
      <c r="AJ338" s="1">
        <v>80.4</v>
      </c>
      <c r="AK338" s="1">
        <v>8.0</v>
      </c>
      <c r="AL338" s="1" t="s">
        <v>7155</v>
      </c>
      <c r="AM338" s="1" t="s">
        <v>7156</v>
      </c>
      <c r="AN338" s="1" t="s">
        <v>174</v>
      </c>
      <c r="AO338" s="1" t="s">
        <v>341</v>
      </c>
      <c r="AP338" s="1" t="s">
        <v>883</v>
      </c>
      <c r="AQ338" s="1">
        <v>79</v>
      </c>
      <c r="AR338" s="1">
        <v>7.9</v>
      </c>
      <c r="AS338" s="1"/>
      <c r="AT338" s="1"/>
      <c r="AU338" s="1"/>
      <c r="AV338" s="1"/>
      <c r="AW338" s="1"/>
      <c r="AX338" s="1"/>
      <c r="AY338" s="1" t="s">
        <v>7157</v>
      </c>
      <c r="AZ338" s="1" t="s">
        <v>7158</v>
      </c>
      <c r="BA338" s="1" t="s">
        <v>110</v>
      </c>
      <c r="BB338" s="1" t="s">
        <v>111</v>
      </c>
      <c r="BC338" s="1" t="s">
        <v>628</v>
      </c>
      <c r="BD338" s="1" t="s">
        <v>268</v>
      </c>
      <c r="BE338" s="1">
        <v>73</v>
      </c>
      <c r="BF338" s="1">
        <v>7.3</v>
      </c>
      <c r="BG338" s="1"/>
      <c r="BH338" s="1"/>
      <c r="BI338" s="1"/>
      <c r="BJ338" s="1"/>
      <c r="BK338" s="1"/>
      <c r="BL338" s="1"/>
      <c r="BM338" s="1"/>
      <c r="BN338" s="1"/>
      <c r="BO338" s="1" t="s">
        <v>7159</v>
      </c>
      <c r="BP338" s="1"/>
      <c r="BQ338" s="1"/>
      <c r="BR338" s="1" t="s">
        <v>7160</v>
      </c>
      <c r="BS338" s="1"/>
      <c r="BT338" s="1"/>
      <c r="BU338" s="1" t="str">
        <f>HYPERLINK("https://nconnect.nicmar.ac.in/storage/profile/6aa7f8fbd15d9.png","Download")</f>
        <v>0</v>
      </c>
      <c r="BV338" s="1" t="s">
        <v>118</v>
      </c>
      <c r="BW338" s="3"/>
      <c r="BX338" s="3"/>
    </row>
    <row r="339" spans="1:76">
      <c r="A339" s="1" t="s">
        <v>76</v>
      </c>
      <c r="B339" s="1" t="s">
        <v>77</v>
      </c>
      <c r="C339" s="1" t="s">
        <v>7161</v>
      </c>
      <c r="D339" s="1" t="s">
        <v>4127</v>
      </c>
      <c r="E339" s="1" t="s">
        <v>2030</v>
      </c>
      <c r="F339" s="1" t="s">
        <v>7162</v>
      </c>
      <c r="G339" s="1" t="s">
        <v>7163</v>
      </c>
      <c r="H339" s="1" t="s">
        <v>7164</v>
      </c>
      <c r="I339" s="1" t="s">
        <v>7165</v>
      </c>
      <c r="J339" s="1">
        <v>9137424462</v>
      </c>
      <c r="K339" s="1" t="s">
        <v>85</v>
      </c>
      <c r="L339" s="1" t="s">
        <v>7166</v>
      </c>
      <c r="M339" s="1" t="s">
        <v>87</v>
      </c>
      <c r="N339" s="1" t="s">
        <v>1308</v>
      </c>
      <c r="O339" s="1" t="s">
        <v>7167</v>
      </c>
      <c r="P339" s="1" t="s">
        <v>360</v>
      </c>
      <c r="Q339" s="1">
        <v>672295896610</v>
      </c>
      <c r="R339" s="1" t="s">
        <v>7168</v>
      </c>
      <c r="S339" s="1">
        <v>9324591158</v>
      </c>
      <c r="T339" s="1" t="s">
        <v>7169</v>
      </c>
      <c r="U339" s="1" t="s">
        <v>7170</v>
      </c>
      <c r="V339" s="1">
        <v>8097290186</v>
      </c>
      <c r="W339" s="1" t="s">
        <v>470</v>
      </c>
      <c r="X339" s="1" t="s">
        <v>7171</v>
      </c>
      <c r="Y339" s="1" t="s">
        <v>7172</v>
      </c>
      <c r="Z339" s="1" t="s">
        <v>697</v>
      </c>
      <c r="AA339" s="1" t="s">
        <v>7173</v>
      </c>
      <c r="AB339" s="1" t="s">
        <v>877</v>
      </c>
      <c r="AC339" s="1" t="s">
        <v>97</v>
      </c>
      <c r="AD339" s="1" t="s">
        <v>98</v>
      </c>
      <c r="AE339" s="1" t="s">
        <v>98</v>
      </c>
      <c r="AF339" s="1" t="s">
        <v>7174</v>
      </c>
      <c r="AG339" s="1" t="s">
        <v>7175</v>
      </c>
      <c r="AH339" s="1" t="s">
        <v>479</v>
      </c>
      <c r="AI339" s="1" t="s">
        <v>480</v>
      </c>
      <c r="AJ339" s="1">
        <v>60.2</v>
      </c>
      <c r="AK339" s="1"/>
      <c r="AL339" s="1" t="s">
        <v>7176</v>
      </c>
      <c r="AM339" s="1" t="s">
        <v>7177</v>
      </c>
      <c r="AN339" s="1" t="s">
        <v>105</v>
      </c>
      <c r="AO339" s="1" t="s">
        <v>209</v>
      </c>
      <c r="AP339" s="1" t="s">
        <v>102</v>
      </c>
      <c r="AQ339" s="1">
        <v>70.5</v>
      </c>
      <c r="AR339" s="1"/>
      <c r="AS339" s="1"/>
      <c r="AT339" s="1"/>
      <c r="AU339" s="1"/>
      <c r="AV339" s="1"/>
      <c r="AW339" s="1"/>
      <c r="AX339" s="1"/>
      <c r="AY339" s="1" t="s">
        <v>7178</v>
      </c>
      <c r="AZ339" s="1" t="s">
        <v>7179</v>
      </c>
      <c r="BA339" s="1" t="s">
        <v>178</v>
      </c>
      <c r="BB339" s="1" t="s">
        <v>111</v>
      </c>
      <c r="BC339" s="1" t="s">
        <v>425</v>
      </c>
      <c r="BD339" s="1" t="s">
        <v>484</v>
      </c>
      <c r="BE339" s="1">
        <v>76.05</v>
      </c>
      <c r="BF339" s="1"/>
      <c r="BG339" s="1"/>
      <c r="BH339" s="1"/>
      <c r="BI339" s="1"/>
      <c r="BJ339" s="1"/>
      <c r="BK339" s="1"/>
      <c r="BL339" s="1"/>
      <c r="BM339" s="1"/>
      <c r="BN339" s="1"/>
      <c r="BO339" s="1" t="s">
        <v>7180</v>
      </c>
      <c r="BP339" s="1"/>
      <c r="BQ339" s="1"/>
      <c r="BR339" s="1" t="s">
        <v>7181</v>
      </c>
      <c r="BS339" s="1">
        <v>27</v>
      </c>
      <c r="BT339" s="1"/>
      <c r="BU339" s="1" t="str">
        <f>HYPERLINK("https://nconnect.nicmar.ac.in/storage/profile/6a872bfaa8733.png","Download")</f>
        <v>0</v>
      </c>
      <c r="BV339" s="1" t="s">
        <v>118</v>
      </c>
      <c r="BW339" s="3"/>
      <c r="BX339" s="3"/>
    </row>
    <row r="340" spans="1:76">
      <c r="A340" s="1" t="s">
        <v>76</v>
      </c>
      <c r="B340" s="1" t="s">
        <v>77</v>
      </c>
      <c r="C340" s="1" t="s">
        <v>7182</v>
      </c>
      <c r="D340" s="1" t="s">
        <v>7183</v>
      </c>
      <c r="E340" s="1"/>
      <c r="F340" s="1" t="s">
        <v>7184</v>
      </c>
      <c r="G340" s="1" t="s">
        <v>7185</v>
      </c>
      <c r="H340" s="1" t="s">
        <v>7186</v>
      </c>
      <c r="I340" s="1" t="s">
        <v>7187</v>
      </c>
      <c r="J340" s="1">
        <v>8590415941</v>
      </c>
      <c r="K340" s="1" t="s">
        <v>85</v>
      </c>
      <c r="L340" s="1" t="s">
        <v>7188</v>
      </c>
      <c r="M340" s="1" t="s">
        <v>87</v>
      </c>
      <c r="N340" s="1" t="s">
        <v>2957</v>
      </c>
      <c r="O340" s="1" t="s">
        <v>7189</v>
      </c>
      <c r="P340" s="1" t="s">
        <v>162</v>
      </c>
      <c r="Q340" s="1">
        <v>657553587072</v>
      </c>
      <c r="R340" s="1" t="s">
        <v>7190</v>
      </c>
      <c r="S340" s="1">
        <v>9744633594</v>
      </c>
      <c r="T340" s="1" t="s">
        <v>7191</v>
      </c>
      <c r="U340" s="1" t="s">
        <v>7192</v>
      </c>
      <c r="V340" s="1">
        <v>9048962524</v>
      </c>
      <c r="W340" s="1" t="s">
        <v>7193</v>
      </c>
      <c r="X340" s="1" t="s">
        <v>7194</v>
      </c>
      <c r="Y340" s="1" t="s">
        <v>7195</v>
      </c>
      <c r="Z340" s="1" t="s">
        <v>392</v>
      </c>
      <c r="AA340" s="1" t="s">
        <v>7194</v>
      </c>
      <c r="AB340" s="1" t="s">
        <v>7195</v>
      </c>
      <c r="AC340" s="1" t="s">
        <v>392</v>
      </c>
      <c r="AD340" s="1" t="s">
        <v>98</v>
      </c>
      <c r="AE340" s="1" t="s">
        <v>98</v>
      </c>
      <c r="AF340" s="1" t="s">
        <v>7196</v>
      </c>
      <c r="AG340" s="1" t="s">
        <v>3992</v>
      </c>
      <c r="AH340" s="1" t="s">
        <v>141</v>
      </c>
      <c r="AI340" s="1" t="s">
        <v>262</v>
      </c>
      <c r="AJ340" s="1">
        <v>83</v>
      </c>
      <c r="AK340" s="1">
        <v>9.3</v>
      </c>
      <c r="AL340" s="1" t="s">
        <v>7197</v>
      </c>
      <c r="AM340" s="1" t="s">
        <v>7198</v>
      </c>
      <c r="AN340" s="1" t="s">
        <v>4948</v>
      </c>
      <c r="AO340" s="1" t="s">
        <v>106</v>
      </c>
      <c r="AP340" s="1" t="s">
        <v>175</v>
      </c>
      <c r="AQ340" s="1">
        <v>92.25</v>
      </c>
      <c r="AR340" s="1">
        <v>9.23</v>
      </c>
      <c r="AS340" s="1"/>
      <c r="AT340" s="1"/>
      <c r="AU340" s="1"/>
      <c r="AV340" s="1"/>
      <c r="AW340" s="1"/>
      <c r="AX340" s="1"/>
      <c r="AY340" s="1" t="s">
        <v>2161</v>
      </c>
      <c r="AZ340" s="1" t="s">
        <v>7199</v>
      </c>
      <c r="BA340" s="1" t="s">
        <v>110</v>
      </c>
      <c r="BB340" s="1" t="s">
        <v>111</v>
      </c>
      <c r="BC340" s="1" t="s">
        <v>107</v>
      </c>
      <c r="BD340" s="1" t="s">
        <v>344</v>
      </c>
      <c r="BE340" s="1">
        <v>66.1</v>
      </c>
      <c r="BF340" s="1">
        <v>6.61</v>
      </c>
      <c r="BG340" s="1"/>
      <c r="BH340" s="1"/>
      <c r="BI340" s="1"/>
      <c r="BJ340" s="1"/>
      <c r="BK340" s="1"/>
      <c r="BL340" s="1"/>
      <c r="BM340" s="1"/>
      <c r="BN340" s="1"/>
      <c r="BO340" s="1" t="s">
        <v>7200</v>
      </c>
      <c r="BP340" s="1"/>
      <c r="BQ340" s="1"/>
      <c r="BR340" s="1" t="s">
        <v>7201</v>
      </c>
      <c r="BS340" s="1">
        <v>33</v>
      </c>
      <c r="BT340" s="1" t="s">
        <v>7202</v>
      </c>
      <c r="BU340" s="1" t="str">
        <f>HYPERLINK("https://nconnect.nicmar.ac.in/storage/profile/6a8618df6f51f.png","Download")</f>
        <v>0</v>
      </c>
      <c r="BV340" s="1" t="s">
        <v>118</v>
      </c>
      <c r="BW340" s="3"/>
      <c r="BX340" s="3"/>
    </row>
    <row r="341" spans="1:76">
      <c r="A341" s="1" t="s">
        <v>76</v>
      </c>
      <c r="B341" s="1" t="s">
        <v>77</v>
      </c>
      <c r="C341" s="1" t="s">
        <v>7203</v>
      </c>
      <c r="D341" s="1" t="s">
        <v>7204</v>
      </c>
      <c r="E341" s="1" t="s">
        <v>7205</v>
      </c>
      <c r="F341" s="1" t="s">
        <v>7206</v>
      </c>
      <c r="G341" s="1" t="s">
        <v>7207</v>
      </c>
      <c r="H341" s="1" t="s">
        <v>7208</v>
      </c>
      <c r="I341" s="1" t="s">
        <v>7209</v>
      </c>
      <c r="J341" s="1">
        <v>8356035521</v>
      </c>
      <c r="K341" s="1" t="s">
        <v>85</v>
      </c>
      <c r="L341" s="1" t="s">
        <v>7210</v>
      </c>
      <c r="M341" s="1" t="s">
        <v>87</v>
      </c>
      <c r="N341" s="1" t="s">
        <v>7211</v>
      </c>
      <c r="O341" s="1" t="s">
        <v>7212</v>
      </c>
      <c r="P341" s="1" t="s">
        <v>669</v>
      </c>
      <c r="Q341" s="1">
        <v>860300484012</v>
      </c>
      <c r="R341" s="1" t="s">
        <v>7213</v>
      </c>
      <c r="S341" s="1">
        <v>9619155274</v>
      </c>
      <c r="T341" s="1" t="s">
        <v>7214</v>
      </c>
      <c r="U341" s="1" t="s">
        <v>7215</v>
      </c>
      <c r="V341" s="1">
        <v>8657423629</v>
      </c>
      <c r="W341" s="1" t="s">
        <v>131</v>
      </c>
      <c r="X341" s="1" t="s">
        <v>7216</v>
      </c>
      <c r="Y341" s="1" t="s">
        <v>877</v>
      </c>
      <c r="Z341" s="1" t="s">
        <v>97</v>
      </c>
      <c r="AA341" s="1" t="s">
        <v>7216</v>
      </c>
      <c r="AB341" s="1" t="s">
        <v>877</v>
      </c>
      <c r="AC341" s="1" t="s">
        <v>97</v>
      </c>
      <c r="AD341" s="1" t="s">
        <v>98</v>
      </c>
      <c r="AE341" s="1" t="s">
        <v>98</v>
      </c>
      <c r="AF341" s="1" t="s">
        <v>7217</v>
      </c>
      <c r="AG341" s="1" t="s">
        <v>5480</v>
      </c>
      <c r="AH341" s="1" t="s">
        <v>4205</v>
      </c>
      <c r="AI341" s="1" t="s">
        <v>1018</v>
      </c>
      <c r="AJ341" s="1">
        <v>81.2</v>
      </c>
      <c r="AK341" s="1"/>
      <c r="AL341" s="1" t="s">
        <v>7218</v>
      </c>
      <c r="AM341" s="1" t="s">
        <v>5480</v>
      </c>
      <c r="AN341" s="1" t="s">
        <v>105</v>
      </c>
      <c r="AO341" s="1" t="s">
        <v>742</v>
      </c>
      <c r="AP341" s="1" t="s">
        <v>1386</v>
      </c>
      <c r="AQ341" s="1">
        <v>65.85</v>
      </c>
      <c r="AR341" s="1"/>
      <c r="AS341" s="1"/>
      <c r="AT341" s="1"/>
      <c r="AU341" s="1"/>
      <c r="AV341" s="1"/>
      <c r="AW341" s="1"/>
      <c r="AX341" s="1"/>
      <c r="AY341" s="1" t="s">
        <v>212</v>
      </c>
      <c r="AZ341" s="1" t="s">
        <v>7219</v>
      </c>
      <c r="BA341" s="1" t="s">
        <v>266</v>
      </c>
      <c r="BB341" s="1" t="s">
        <v>2796</v>
      </c>
      <c r="BC341" s="1" t="s">
        <v>1248</v>
      </c>
      <c r="BD341" s="1" t="s">
        <v>883</v>
      </c>
      <c r="BE341" s="1">
        <v>67.35</v>
      </c>
      <c r="BF341" s="1">
        <v>7.48</v>
      </c>
      <c r="BG341" s="1"/>
      <c r="BH341" s="1"/>
      <c r="BI341" s="1"/>
      <c r="BJ341" s="1"/>
      <c r="BK341" s="1"/>
      <c r="BL341" s="1"/>
      <c r="BM341" s="1"/>
      <c r="BN341" s="1"/>
      <c r="BO341" s="1" t="s">
        <v>7220</v>
      </c>
      <c r="BP341" s="1" t="s">
        <v>7221</v>
      </c>
      <c r="BQ341" s="1" t="s">
        <v>487</v>
      </c>
      <c r="BR341" s="1" t="s">
        <v>7222</v>
      </c>
      <c r="BS341" s="1">
        <v>17</v>
      </c>
      <c r="BT341" s="1" t="s">
        <v>7223</v>
      </c>
      <c r="BU341" s="1" t="str">
        <f>HYPERLINK("https://nconnect.nicmar.ac.in/storage/profile/6a871974f3953.png","Download")</f>
        <v>0</v>
      </c>
      <c r="BV341" s="1" t="s">
        <v>118</v>
      </c>
      <c r="BW341" s="3"/>
      <c r="BX341" s="3"/>
    </row>
    <row r="342" spans="1:76">
      <c r="A342" s="1" t="s">
        <v>76</v>
      </c>
      <c r="B342" s="1" t="s">
        <v>77</v>
      </c>
      <c r="C342" s="1" t="s">
        <v>7224</v>
      </c>
      <c r="D342" s="1" t="s">
        <v>7225</v>
      </c>
      <c r="E342" s="1" t="s">
        <v>7226</v>
      </c>
      <c r="F342" s="1" t="s">
        <v>6226</v>
      </c>
      <c r="G342" s="1" t="s">
        <v>7227</v>
      </c>
      <c r="H342" s="1" t="s">
        <v>7228</v>
      </c>
      <c r="I342" s="1" t="s">
        <v>7229</v>
      </c>
      <c r="J342" s="1">
        <v>8488852351</v>
      </c>
      <c r="K342" s="1" t="s">
        <v>85</v>
      </c>
      <c r="L342" s="1" t="s">
        <v>7230</v>
      </c>
      <c r="M342" s="1" t="s">
        <v>87</v>
      </c>
      <c r="N342" s="1" t="s">
        <v>7231</v>
      </c>
      <c r="O342" s="1" t="s">
        <v>7232</v>
      </c>
      <c r="P342" s="1" t="s">
        <v>669</v>
      </c>
      <c r="Q342" s="1" t="s">
        <v>7233</v>
      </c>
      <c r="R342" s="1" t="s">
        <v>7234</v>
      </c>
      <c r="S342" s="1">
        <v>9998462351</v>
      </c>
      <c r="T342" s="1" t="s">
        <v>7235</v>
      </c>
      <c r="U342" s="1" t="s">
        <v>7236</v>
      </c>
      <c r="V342" s="1">
        <v>9978662351</v>
      </c>
      <c r="W342" s="1" t="s">
        <v>283</v>
      </c>
      <c r="X342" s="1" t="s">
        <v>7237</v>
      </c>
      <c r="Y342" s="1" t="s">
        <v>6275</v>
      </c>
      <c r="Z342" s="1" t="s">
        <v>577</v>
      </c>
      <c r="AA342" s="1" t="s">
        <v>7237</v>
      </c>
      <c r="AB342" s="1" t="s">
        <v>6275</v>
      </c>
      <c r="AC342" s="1" t="s">
        <v>577</v>
      </c>
      <c r="AD342" s="1" t="s">
        <v>98</v>
      </c>
      <c r="AE342" s="1" t="s">
        <v>98</v>
      </c>
      <c r="AF342" s="1" t="s">
        <v>7238</v>
      </c>
      <c r="AG342" s="1" t="s">
        <v>7239</v>
      </c>
      <c r="AH342" s="1" t="s">
        <v>141</v>
      </c>
      <c r="AI342" s="1" t="s">
        <v>262</v>
      </c>
      <c r="AJ342" s="1">
        <v>69.84</v>
      </c>
      <c r="AK342" s="1">
        <v>6.9</v>
      </c>
      <c r="AL342" s="1" t="s">
        <v>7240</v>
      </c>
      <c r="AM342" s="1" t="s">
        <v>7241</v>
      </c>
      <c r="AN342" s="1" t="s">
        <v>105</v>
      </c>
      <c r="AO342" s="1" t="s">
        <v>289</v>
      </c>
      <c r="AP342" s="1" t="s">
        <v>341</v>
      </c>
      <c r="AQ342" s="1">
        <v>65.07</v>
      </c>
      <c r="AR342" s="1">
        <v>6.5</v>
      </c>
      <c r="AS342" s="1"/>
      <c r="AT342" s="1"/>
      <c r="AU342" s="1"/>
      <c r="AV342" s="1"/>
      <c r="AW342" s="1"/>
      <c r="AX342" s="1"/>
      <c r="AY342" s="1" t="s">
        <v>7242</v>
      </c>
      <c r="AZ342" s="1" t="s">
        <v>6275</v>
      </c>
      <c r="BA342" s="1" t="s">
        <v>110</v>
      </c>
      <c r="BB342" s="1" t="s">
        <v>111</v>
      </c>
      <c r="BC342" s="1" t="s">
        <v>6261</v>
      </c>
      <c r="BD342" s="1" t="s">
        <v>7243</v>
      </c>
      <c r="BE342" s="1">
        <v>65.83</v>
      </c>
      <c r="BF342" s="1">
        <v>6.58</v>
      </c>
      <c r="BG342" s="1"/>
      <c r="BH342" s="1"/>
      <c r="BI342" s="1"/>
      <c r="BJ342" s="1"/>
      <c r="BK342" s="1"/>
      <c r="BL342" s="1"/>
      <c r="BM342" s="1"/>
      <c r="BN342" s="1"/>
      <c r="BO342" s="1" t="s">
        <v>7244</v>
      </c>
      <c r="BP342" s="1"/>
      <c r="BQ342" s="1"/>
      <c r="BR342" s="1" t="s">
        <v>7245</v>
      </c>
      <c r="BS342" s="1">
        <v>19</v>
      </c>
      <c r="BT342" s="1"/>
      <c r="BU342" s="1" t="str">
        <f>HYPERLINK("https://nconnect.nicmar.ac.in/storage/profile/6a867d98b4196.png","Download")</f>
        <v>0</v>
      </c>
      <c r="BV342" s="1" t="s">
        <v>118</v>
      </c>
      <c r="BW342" s="3"/>
      <c r="BX342" s="3"/>
    </row>
    <row r="343" spans="1:76">
      <c r="A343" s="1" t="s">
        <v>76</v>
      </c>
      <c r="B343" s="1" t="s">
        <v>77</v>
      </c>
      <c r="C343" s="1" t="s">
        <v>7246</v>
      </c>
      <c r="D343" s="1" t="s">
        <v>7247</v>
      </c>
      <c r="E343" s="1"/>
      <c r="F343" s="1" t="s">
        <v>3064</v>
      </c>
      <c r="G343" s="1" t="s">
        <v>7248</v>
      </c>
      <c r="H343" s="1" t="s">
        <v>7249</v>
      </c>
      <c r="I343" s="1" t="s">
        <v>7250</v>
      </c>
      <c r="J343" s="1">
        <v>9072605061</v>
      </c>
      <c r="K343" s="1" t="s">
        <v>85</v>
      </c>
      <c r="L343" s="1" t="s">
        <v>7251</v>
      </c>
      <c r="M343" s="1" t="s">
        <v>87</v>
      </c>
      <c r="N343" s="1" t="s">
        <v>198</v>
      </c>
      <c r="O343" s="1" t="s">
        <v>7252</v>
      </c>
      <c r="P343" s="1" t="s">
        <v>90</v>
      </c>
      <c r="Q343" s="1">
        <v>410692073047</v>
      </c>
      <c r="R343" s="1" t="s">
        <v>7253</v>
      </c>
      <c r="S343" s="1">
        <v>9447011555</v>
      </c>
      <c r="T343" s="1" t="s">
        <v>163</v>
      </c>
      <c r="U343" s="1" t="s">
        <v>7254</v>
      </c>
      <c r="V343" s="1">
        <v>9349336396</v>
      </c>
      <c r="W343" s="1" t="s">
        <v>1358</v>
      </c>
      <c r="X343" s="1" t="s">
        <v>7255</v>
      </c>
      <c r="Y343" s="1" t="s">
        <v>2963</v>
      </c>
      <c r="Z343" s="1" t="s">
        <v>392</v>
      </c>
      <c r="AA343" s="1" t="s">
        <v>7255</v>
      </c>
      <c r="AB343" s="1" t="s">
        <v>2963</v>
      </c>
      <c r="AC343" s="1" t="s">
        <v>392</v>
      </c>
      <c r="AD343" s="1" t="s">
        <v>98</v>
      </c>
      <c r="AE343" s="1" t="s">
        <v>98</v>
      </c>
      <c r="AF343" s="1" t="s">
        <v>7256</v>
      </c>
      <c r="AG343" s="1" t="s">
        <v>7257</v>
      </c>
      <c r="AH343" s="1" t="s">
        <v>421</v>
      </c>
      <c r="AI343" s="1" t="s">
        <v>138</v>
      </c>
      <c r="AJ343" s="1">
        <v>94.4</v>
      </c>
      <c r="AK343" s="1">
        <v>9.44</v>
      </c>
      <c r="AL343" s="1" t="s">
        <v>7258</v>
      </c>
      <c r="AM343" s="1" t="s">
        <v>7257</v>
      </c>
      <c r="AN343" s="1" t="s">
        <v>105</v>
      </c>
      <c r="AO343" s="1" t="s">
        <v>141</v>
      </c>
      <c r="AP343" s="1" t="s">
        <v>311</v>
      </c>
      <c r="AQ343" s="1">
        <v>84.8</v>
      </c>
      <c r="AR343" s="1">
        <v>8.48</v>
      </c>
      <c r="AS343" s="1"/>
      <c r="AT343" s="1"/>
      <c r="AU343" s="1"/>
      <c r="AV343" s="1"/>
      <c r="AW343" s="1"/>
      <c r="AX343" s="1"/>
      <c r="AY343" s="1" t="s">
        <v>7259</v>
      </c>
      <c r="AZ343" s="1" t="s">
        <v>7260</v>
      </c>
      <c r="BA343" s="1" t="s">
        <v>110</v>
      </c>
      <c r="BB343" s="1" t="s">
        <v>111</v>
      </c>
      <c r="BC343" s="1" t="s">
        <v>239</v>
      </c>
      <c r="BD343" s="1" t="s">
        <v>1047</v>
      </c>
      <c r="BE343" s="1">
        <v>77.9</v>
      </c>
      <c r="BF343" s="1">
        <v>7.79</v>
      </c>
      <c r="BG343" s="1"/>
      <c r="BH343" s="1"/>
      <c r="BI343" s="1"/>
      <c r="BJ343" s="1"/>
      <c r="BK343" s="1"/>
      <c r="BL343" s="1"/>
      <c r="BM343" s="1"/>
      <c r="BN343" s="1"/>
      <c r="BO343" s="1" t="s">
        <v>7261</v>
      </c>
      <c r="BP343" s="1" t="s">
        <v>7262</v>
      </c>
      <c r="BQ343" s="1" t="s">
        <v>2009</v>
      </c>
      <c r="BR343" s="1" t="s">
        <v>7263</v>
      </c>
      <c r="BS343" s="1">
        <v>1</v>
      </c>
      <c r="BT343" s="1" t="s">
        <v>7264</v>
      </c>
      <c r="BU343" s="1" t="str">
        <f>HYPERLINK("https://nconnect.nicmar.ac.in/storage/profile/6a87f009c182e.png","Download")</f>
        <v>0</v>
      </c>
      <c r="BV343" s="1" t="s">
        <v>118</v>
      </c>
      <c r="BW343" s="3"/>
      <c r="BX343" s="3"/>
    </row>
    <row r="344" spans="1:76">
      <c r="A344" s="1" t="s">
        <v>76</v>
      </c>
      <c r="B344" s="1" t="s">
        <v>77</v>
      </c>
      <c r="C344" s="1" t="s">
        <v>7265</v>
      </c>
      <c r="D344" s="1" t="s">
        <v>3456</v>
      </c>
      <c r="E344" s="1" t="s">
        <v>6207</v>
      </c>
      <c r="F344" s="1" t="s">
        <v>7266</v>
      </c>
      <c r="G344" s="1" t="s">
        <v>7267</v>
      </c>
      <c r="H344" s="1" t="s">
        <v>7268</v>
      </c>
      <c r="I344" s="1" t="s">
        <v>7269</v>
      </c>
      <c r="J344" s="1">
        <v>8356817530</v>
      </c>
      <c r="K344" s="1" t="s">
        <v>85</v>
      </c>
      <c r="L344" s="1" t="s">
        <v>7270</v>
      </c>
      <c r="M344" s="1" t="s">
        <v>87</v>
      </c>
      <c r="N344" s="1" t="s">
        <v>7271</v>
      </c>
      <c r="O344" s="1" t="s">
        <v>7272</v>
      </c>
      <c r="P344" s="1" t="s">
        <v>669</v>
      </c>
      <c r="Q344" s="1">
        <v>772586804677</v>
      </c>
      <c r="R344" s="1" t="s">
        <v>7273</v>
      </c>
      <c r="S344" s="1">
        <v>9820093289</v>
      </c>
      <c r="T344" s="1" t="s">
        <v>7274</v>
      </c>
      <c r="U344" s="1" t="s">
        <v>7275</v>
      </c>
      <c r="V344" s="1">
        <v>7977172990</v>
      </c>
      <c r="W344" s="1" t="s">
        <v>7274</v>
      </c>
      <c r="X344" s="1" t="s">
        <v>7276</v>
      </c>
      <c r="Y344" s="1" t="s">
        <v>235</v>
      </c>
      <c r="Z344" s="1" t="s">
        <v>97</v>
      </c>
      <c r="AA344" s="1" t="s">
        <v>7277</v>
      </c>
      <c r="AB344" s="1" t="s">
        <v>205</v>
      </c>
      <c r="AC344" s="1" t="s">
        <v>97</v>
      </c>
      <c r="AD344" s="1" t="s">
        <v>98</v>
      </c>
      <c r="AE344" s="1" t="s">
        <v>98</v>
      </c>
      <c r="AF344" s="1" t="s">
        <v>7278</v>
      </c>
      <c r="AG344" s="1" t="s">
        <v>7279</v>
      </c>
      <c r="AH344" s="1" t="s">
        <v>7280</v>
      </c>
      <c r="AI344" s="1" t="s">
        <v>106</v>
      </c>
      <c r="AJ344" s="1">
        <v>66.5</v>
      </c>
      <c r="AK344" s="1"/>
      <c r="AL344" s="1"/>
      <c r="AM344" s="1"/>
      <c r="AN344" s="1"/>
      <c r="AO344" s="1"/>
      <c r="AP344" s="1"/>
      <c r="AQ344" s="1"/>
      <c r="AR344" s="1"/>
      <c r="AS344" s="1" t="s">
        <v>649</v>
      </c>
      <c r="AT344" s="1" t="s">
        <v>7281</v>
      </c>
      <c r="AU344" s="1" t="s">
        <v>425</v>
      </c>
      <c r="AV344" s="1" t="s">
        <v>789</v>
      </c>
      <c r="AW344" s="1">
        <v>76.32</v>
      </c>
      <c r="AX344" s="1"/>
      <c r="AY344" s="1" t="s">
        <v>212</v>
      </c>
      <c r="AZ344" s="1" t="s">
        <v>7282</v>
      </c>
      <c r="BA344" s="1" t="s">
        <v>178</v>
      </c>
      <c r="BB344" s="1" t="s">
        <v>111</v>
      </c>
      <c r="BC344" s="1" t="s">
        <v>789</v>
      </c>
      <c r="BD344" s="1" t="s">
        <v>180</v>
      </c>
      <c r="BE344" s="1">
        <v>61.99</v>
      </c>
      <c r="BF344" s="1"/>
      <c r="BG344" s="1"/>
      <c r="BH344" s="1"/>
      <c r="BI344" s="1"/>
      <c r="BJ344" s="1"/>
      <c r="BK344" s="1"/>
      <c r="BL344" s="1"/>
      <c r="BM344" s="1"/>
      <c r="BN344" s="1"/>
      <c r="BO344" s="1" t="s">
        <v>7283</v>
      </c>
      <c r="BP344" s="1" t="s">
        <v>7284</v>
      </c>
      <c r="BQ344" s="1" t="s">
        <v>2665</v>
      </c>
      <c r="BR344" s="1" t="s">
        <v>7285</v>
      </c>
      <c r="BS344" s="1">
        <v>8</v>
      </c>
      <c r="BT344" s="1" t="s">
        <v>3869</v>
      </c>
      <c r="BU344" s="1" t="str">
        <f>HYPERLINK("https://nconnect.nicmar.ac.in/storage/profile/6a8d610b7d8e9.png","Download")</f>
        <v>0</v>
      </c>
      <c r="BV344" s="1" t="s">
        <v>118</v>
      </c>
      <c r="BW344" s="3"/>
      <c r="BX344" s="3"/>
    </row>
    <row r="345" spans="1:76">
      <c r="A345" s="1" t="s">
        <v>76</v>
      </c>
      <c r="B345" s="1" t="s">
        <v>77</v>
      </c>
      <c r="C345" s="1" t="s">
        <v>7286</v>
      </c>
      <c r="D345" s="1" t="s">
        <v>7287</v>
      </c>
      <c r="E345" s="1"/>
      <c r="F345" s="1" t="s">
        <v>7288</v>
      </c>
      <c r="G345" s="1" t="s">
        <v>7289</v>
      </c>
      <c r="H345" s="1" t="s">
        <v>7290</v>
      </c>
      <c r="I345" s="1" t="s">
        <v>7291</v>
      </c>
      <c r="J345" s="1">
        <v>8370814764</v>
      </c>
      <c r="K345" s="1" t="s">
        <v>85</v>
      </c>
      <c r="L345" s="1" t="s">
        <v>7292</v>
      </c>
      <c r="M345" s="1" t="s">
        <v>87</v>
      </c>
      <c r="N345" s="1" t="s">
        <v>7293</v>
      </c>
      <c r="O345" s="1" t="s">
        <v>7294</v>
      </c>
      <c r="P345" s="1" t="s">
        <v>3157</v>
      </c>
      <c r="Q345" s="1">
        <v>595721216549</v>
      </c>
      <c r="R345" s="1" t="s">
        <v>7295</v>
      </c>
      <c r="S345" s="1">
        <v>9733594675</v>
      </c>
      <c r="T345" s="1" t="s">
        <v>619</v>
      </c>
      <c r="U345" s="1" t="s">
        <v>7296</v>
      </c>
      <c r="V345" s="1">
        <v>9732522225</v>
      </c>
      <c r="W345" s="1" t="s">
        <v>7297</v>
      </c>
      <c r="X345" s="1" t="s">
        <v>7298</v>
      </c>
      <c r="Y345" s="1" t="s">
        <v>4286</v>
      </c>
      <c r="Z345" s="1" t="s">
        <v>1338</v>
      </c>
      <c r="AA345" s="1" t="s">
        <v>7298</v>
      </c>
      <c r="AB345" s="1" t="s">
        <v>4286</v>
      </c>
      <c r="AC345" s="1" t="s">
        <v>1338</v>
      </c>
      <c r="AD345" s="1" t="s">
        <v>98</v>
      </c>
      <c r="AE345" s="1" t="s">
        <v>98</v>
      </c>
      <c r="AF345" s="1" t="s">
        <v>7299</v>
      </c>
      <c r="AG345" s="1" t="s">
        <v>1338</v>
      </c>
      <c r="AH345" s="1" t="s">
        <v>1935</v>
      </c>
      <c r="AI345" s="1" t="s">
        <v>7300</v>
      </c>
      <c r="AJ345" s="1">
        <v>58.57</v>
      </c>
      <c r="AK345" s="1"/>
      <c r="AL345" s="1"/>
      <c r="AM345" s="1"/>
      <c r="AN345" s="1"/>
      <c r="AO345" s="1"/>
      <c r="AP345" s="1"/>
      <c r="AQ345" s="1"/>
      <c r="AR345" s="1"/>
      <c r="AS345" s="1" t="s">
        <v>7301</v>
      </c>
      <c r="AT345" s="1" t="s">
        <v>1338</v>
      </c>
      <c r="AU345" s="1" t="s">
        <v>4978</v>
      </c>
      <c r="AV345" s="1" t="s">
        <v>141</v>
      </c>
      <c r="AW345" s="1">
        <v>64.5</v>
      </c>
      <c r="AX345" s="1"/>
      <c r="AY345" s="1" t="s">
        <v>7302</v>
      </c>
      <c r="AZ345" s="1" t="s">
        <v>7303</v>
      </c>
      <c r="BA345" s="1" t="s">
        <v>110</v>
      </c>
      <c r="BB345" s="1" t="s">
        <v>111</v>
      </c>
      <c r="BC345" s="1" t="s">
        <v>654</v>
      </c>
      <c r="BD345" s="1" t="s">
        <v>175</v>
      </c>
      <c r="BE345" s="1">
        <v>71.5</v>
      </c>
      <c r="BF345" s="1"/>
      <c r="BG345" s="1"/>
      <c r="BH345" s="1"/>
      <c r="BI345" s="1"/>
      <c r="BJ345" s="1"/>
      <c r="BK345" s="1"/>
      <c r="BL345" s="1"/>
      <c r="BM345" s="1"/>
      <c r="BN345" s="1"/>
      <c r="BO345" s="1" t="s">
        <v>7304</v>
      </c>
      <c r="BP345" s="1"/>
      <c r="BQ345" s="1"/>
      <c r="BR345" s="1" t="s">
        <v>7305</v>
      </c>
      <c r="BS345" s="1">
        <v>26</v>
      </c>
      <c r="BT345" s="1" t="s">
        <v>7306</v>
      </c>
      <c r="BU345" s="1" t="str">
        <f>HYPERLINK("https://nconnect.nicmar.ac.in/storage/profile/6ac3845c17012.png","Download")</f>
        <v>0</v>
      </c>
      <c r="BV345" s="1" t="s">
        <v>118</v>
      </c>
      <c r="BW345" s="3"/>
      <c r="BX345" s="3"/>
    </row>
    <row r="346" spans="1:76">
      <c r="A346" s="1" t="s">
        <v>76</v>
      </c>
      <c r="B346" s="1" t="s">
        <v>77</v>
      </c>
      <c r="C346" s="1" t="s">
        <v>7307</v>
      </c>
      <c r="D346" s="1" t="s">
        <v>563</v>
      </c>
      <c r="E346" s="1"/>
      <c r="F346" s="1" t="s">
        <v>7308</v>
      </c>
      <c r="G346" s="1" t="s">
        <v>7309</v>
      </c>
      <c r="H346" s="1" t="s">
        <v>7310</v>
      </c>
      <c r="I346" s="1" t="s">
        <v>7311</v>
      </c>
      <c r="J346" s="1">
        <v>8660227683</v>
      </c>
      <c r="K346" s="1" t="s">
        <v>85</v>
      </c>
      <c r="L346" s="1" t="s">
        <v>7312</v>
      </c>
      <c r="M346" s="1" t="s">
        <v>87</v>
      </c>
      <c r="N346" s="1" t="s">
        <v>7313</v>
      </c>
      <c r="O346" s="1" t="s">
        <v>7314</v>
      </c>
      <c r="P346" s="1" t="s">
        <v>162</v>
      </c>
      <c r="Q346" s="1">
        <v>362052785697</v>
      </c>
      <c r="R346" s="1" t="s">
        <v>7315</v>
      </c>
      <c r="S346" s="1">
        <v>9945863497</v>
      </c>
      <c r="T346" s="1" t="s">
        <v>163</v>
      </c>
      <c r="U346" s="1" t="s">
        <v>7316</v>
      </c>
      <c r="V346" s="1">
        <v>9480189083</v>
      </c>
      <c r="W346" s="1" t="s">
        <v>165</v>
      </c>
      <c r="X346" s="1" t="s">
        <v>7317</v>
      </c>
      <c r="Y346" s="1" t="s">
        <v>7318</v>
      </c>
      <c r="Z346" s="1" t="s">
        <v>168</v>
      </c>
      <c r="AA346" s="1" t="s">
        <v>7319</v>
      </c>
      <c r="AB346" s="1" t="s">
        <v>205</v>
      </c>
      <c r="AC346" s="1" t="s">
        <v>97</v>
      </c>
      <c r="AD346" s="1" t="s">
        <v>98</v>
      </c>
      <c r="AE346" s="1" t="s">
        <v>98</v>
      </c>
      <c r="AF346" s="1" t="s">
        <v>7320</v>
      </c>
      <c r="AG346" s="1" t="s">
        <v>5276</v>
      </c>
      <c r="AH346" s="1" t="s">
        <v>480</v>
      </c>
      <c r="AI346" s="1" t="s">
        <v>101</v>
      </c>
      <c r="AJ346" s="1">
        <v>81.44</v>
      </c>
      <c r="AK346" s="1"/>
      <c r="AL346" s="1" t="s">
        <v>7321</v>
      </c>
      <c r="AM346" s="1" t="s">
        <v>7322</v>
      </c>
      <c r="AN346" s="1" t="s">
        <v>678</v>
      </c>
      <c r="AO346" s="1" t="s">
        <v>425</v>
      </c>
      <c r="AP346" s="1" t="s">
        <v>289</v>
      </c>
      <c r="AQ346" s="1">
        <v>79.83</v>
      </c>
      <c r="AR346" s="1"/>
      <c r="AS346" s="1"/>
      <c r="AT346" s="1"/>
      <c r="AU346" s="1"/>
      <c r="AV346" s="1"/>
      <c r="AW346" s="1"/>
      <c r="AX346" s="1"/>
      <c r="AY346" s="1" t="s">
        <v>2617</v>
      </c>
      <c r="AZ346" s="1" t="s">
        <v>7323</v>
      </c>
      <c r="BA346" s="1" t="s">
        <v>178</v>
      </c>
      <c r="BB346" s="1" t="s">
        <v>111</v>
      </c>
      <c r="BC346" s="1" t="s">
        <v>1069</v>
      </c>
      <c r="BD346" s="1" t="s">
        <v>1047</v>
      </c>
      <c r="BE346" s="1">
        <v>67.5</v>
      </c>
      <c r="BF346" s="1">
        <v>7.5</v>
      </c>
      <c r="BG346" s="1"/>
      <c r="BH346" s="1"/>
      <c r="BI346" s="1"/>
      <c r="BJ346" s="1"/>
      <c r="BK346" s="1"/>
      <c r="BL346" s="1"/>
      <c r="BM346" s="1"/>
      <c r="BN346" s="1"/>
      <c r="BO346" s="1" t="s">
        <v>7324</v>
      </c>
      <c r="BP346" s="1" t="s">
        <v>7325</v>
      </c>
      <c r="BQ346" s="1" t="s">
        <v>1986</v>
      </c>
      <c r="BR346" s="1" t="s">
        <v>7326</v>
      </c>
      <c r="BS346" s="1">
        <v>3</v>
      </c>
      <c r="BT346" s="1"/>
      <c r="BU346" s="1" t="str">
        <f>HYPERLINK("https://nconnect.nicmar.ac.in/storage/profile/6ac371097c396.png","Download")</f>
        <v>0</v>
      </c>
      <c r="BV346" s="1" t="s">
        <v>118</v>
      </c>
      <c r="BW346" s="3"/>
      <c r="BX346" s="3"/>
    </row>
    <row r="347" spans="1:76">
      <c r="A347" s="1" t="s">
        <v>76</v>
      </c>
      <c r="B347" s="1" t="s">
        <v>77</v>
      </c>
      <c r="C347" s="1" t="s">
        <v>7327</v>
      </c>
      <c r="D347" s="1" t="s">
        <v>7328</v>
      </c>
      <c r="E347" s="1"/>
      <c r="F347" s="1" t="s">
        <v>3064</v>
      </c>
      <c r="G347" s="1" t="s">
        <v>7329</v>
      </c>
      <c r="H347" s="1" t="s">
        <v>7330</v>
      </c>
      <c r="I347" s="1" t="s">
        <v>7331</v>
      </c>
      <c r="J347" s="1">
        <v>9940617229</v>
      </c>
      <c r="K347" s="1" t="s">
        <v>85</v>
      </c>
      <c r="L347" s="1" t="s">
        <v>7332</v>
      </c>
      <c r="M347" s="1" t="s">
        <v>87</v>
      </c>
      <c r="N347" s="1" t="s">
        <v>7333</v>
      </c>
      <c r="O347" s="1" t="s">
        <v>7334</v>
      </c>
      <c r="P347" s="1" t="s">
        <v>360</v>
      </c>
      <c r="Q347" s="1">
        <v>538701283347</v>
      </c>
      <c r="R347" s="1" t="s">
        <v>7335</v>
      </c>
      <c r="S347" s="1">
        <v>8428806779</v>
      </c>
      <c r="T347" s="1" t="s">
        <v>619</v>
      </c>
      <c r="U347" s="1" t="s">
        <v>7336</v>
      </c>
      <c r="V347" s="1">
        <v>9941890666</v>
      </c>
      <c r="W347" s="1" t="s">
        <v>1819</v>
      </c>
      <c r="X347" s="1" t="s">
        <v>7337</v>
      </c>
      <c r="Y347" s="1" t="s">
        <v>622</v>
      </c>
      <c r="Z347" s="1" t="s">
        <v>338</v>
      </c>
      <c r="AA347" s="1" t="s">
        <v>7338</v>
      </c>
      <c r="AB347" s="1" t="s">
        <v>622</v>
      </c>
      <c r="AC347" s="1" t="s">
        <v>338</v>
      </c>
      <c r="AD347" s="1" t="s">
        <v>98</v>
      </c>
      <c r="AE347" s="1" t="s">
        <v>98</v>
      </c>
      <c r="AF347" s="1" t="s">
        <v>7339</v>
      </c>
      <c r="AG347" s="1" t="s">
        <v>7340</v>
      </c>
      <c r="AH347" s="1" t="s">
        <v>999</v>
      </c>
      <c r="AI347" s="1" t="s">
        <v>243</v>
      </c>
      <c r="AJ347" s="1">
        <v>66.2</v>
      </c>
      <c r="AK347" s="1"/>
      <c r="AL347" s="1" t="s">
        <v>7339</v>
      </c>
      <c r="AM347" s="1" t="s">
        <v>7340</v>
      </c>
      <c r="AN347" s="1" t="s">
        <v>678</v>
      </c>
      <c r="AO347" s="1" t="s">
        <v>314</v>
      </c>
      <c r="AP347" s="1" t="s">
        <v>341</v>
      </c>
      <c r="AQ347" s="1">
        <v>75.0</v>
      </c>
      <c r="AR347" s="1"/>
      <c r="AS347" s="1"/>
      <c r="AT347" s="1"/>
      <c r="AU347" s="1"/>
      <c r="AV347" s="1"/>
      <c r="AW347" s="1"/>
      <c r="AX347" s="1"/>
      <c r="AY347" s="1" t="s">
        <v>7341</v>
      </c>
      <c r="AZ347" s="1" t="s">
        <v>7342</v>
      </c>
      <c r="BA347" s="1" t="s">
        <v>178</v>
      </c>
      <c r="BB347" s="1" t="s">
        <v>111</v>
      </c>
      <c r="BC347" s="1" t="s">
        <v>107</v>
      </c>
      <c r="BD347" s="1" t="s">
        <v>2754</v>
      </c>
      <c r="BE347" s="1">
        <v>61.0</v>
      </c>
      <c r="BF347" s="1">
        <v>6.17</v>
      </c>
      <c r="BG347" s="1"/>
      <c r="BH347" s="1"/>
      <c r="BI347" s="1"/>
      <c r="BJ347" s="1"/>
      <c r="BK347" s="1"/>
      <c r="BL347" s="1"/>
      <c r="BM347" s="1"/>
      <c r="BN347" s="1"/>
      <c r="BO347" s="1" t="s">
        <v>7343</v>
      </c>
      <c r="BP347" s="1" t="s">
        <v>7344</v>
      </c>
      <c r="BQ347" s="1" t="s">
        <v>347</v>
      </c>
      <c r="BR347" s="1"/>
      <c r="BS347" s="1"/>
      <c r="BT347" s="1"/>
      <c r="BU347" s="1" t="str">
        <f>HYPERLINK("https://nconnect.nicmar.ac.in/storage/profile/6a86f6da93b7d.png","Download")</f>
        <v>0</v>
      </c>
      <c r="BV347" s="1" t="s">
        <v>118</v>
      </c>
      <c r="BW347" s="3"/>
      <c r="BX347" s="3"/>
    </row>
    <row r="348" spans="1:76">
      <c r="A348" s="1" t="s">
        <v>76</v>
      </c>
      <c r="B348" s="1" t="s">
        <v>77</v>
      </c>
      <c r="C348" s="1" t="s">
        <v>7345</v>
      </c>
      <c r="D348" s="1" t="s">
        <v>7346</v>
      </c>
      <c r="E348" s="1"/>
      <c r="F348" s="1" t="s">
        <v>611</v>
      </c>
      <c r="G348" s="1" t="s">
        <v>7347</v>
      </c>
      <c r="H348" s="1" t="s">
        <v>7348</v>
      </c>
      <c r="I348" s="1" t="s">
        <v>7349</v>
      </c>
      <c r="J348" s="1">
        <v>7907087850</v>
      </c>
      <c r="K348" s="1" t="s">
        <v>196</v>
      </c>
      <c r="L348" s="1" t="s">
        <v>7350</v>
      </c>
      <c r="M348" s="1" t="s">
        <v>87</v>
      </c>
      <c r="N348" s="1" t="s">
        <v>7351</v>
      </c>
      <c r="O348" s="1" t="s">
        <v>7352</v>
      </c>
      <c r="P348" s="1" t="s">
        <v>162</v>
      </c>
      <c r="Q348" s="1">
        <v>971687284552</v>
      </c>
      <c r="R348" s="1" t="s">
        <v>7353</v>
      </c>
      <c r="S348" s="1">
        <v>9961199011</v>
      </c>
      <c r="T348" s="1" t="s">
        <v>7354</v>
      </c>
      <c r="U348" s="1" t="s">
        <v>7355</v>
      </c>
      <c r="V348" s="1">
        <v>9446412127</v>
      </c>
      <c r="W348" s="1" t="s">
        <v>7356</v>
      </c>
      <c r="X348" s="1" t="s">
        <v>7357</v>
      </c>
      <c r="Y348" s="1" t="s">
        <v>675</v>
      </c>
      <c r="Z348" s="1" t="s">
        <v>392</v>
      </c>
      <c r="AA348" s="1" t="s">
        <v>7357</v>
      </c>
      <c r="AB348" s="1" t="s">
        <v>675</v>
      </c>
      <c r="AC348" s="1" t="s">
        <v>392</v>
      </c>
      <c r="AD348" s="1" t="s">
        <v>98</v>
      </c>
      <c r="AE348" s="1" t="s">
        <v>98</v>
      </c>
      <c r="AF348" s="1" t="s">
        <v>7358</v>
      </c>
      <c r="AG348" s="1" t="s">
        <v>7359</v>
      </c>
      <c r="AH348" s="1" t="s">
        <v>106</v>
      </c>
      <c r="AI348" s="1" t="s">
        <v>289</v>
      </c>
      <c r="AJ348" s="1">
        <v>78.2</v>
      </c>
      <c r="AK348" s="1"/>
      <c r="AL348" s="1" t="s">
        <v>7360</v>
      </c>
      <c r="AM348" s="1" t="s">
        <v>7361</v>
      </c>
      <c r="AN348" s="1" t="s">
        <v>105</v>
      </c>
      <c r="AO348" s="1" t="s">
        <v>1044</v>
      </c>
      <c r="AP348" s="1" t="s">
        <v>883</v>
      </c>
      <c r="AQ348" s="1">
        <v>85.67</v>
      </c>
      <c r="AR348" s="1"/>
      <c r="AS348" s="1"/>
      <c r="AT348" s="1"/>
      <c r="AU348" s="1"/>
      <c r="AV348" s="1"/>
      <c r="AW348" s="1"/>
      <c r="AX348" s="1"/>
      <c r="AY348" s="1" t="s">
        <v>2265</v>
      </c>
      <c r="AZ348" s="1" t="s">
        <v>7362</v>
      </c>
      <c r="BA348" s="1" t="s">
        <v>110</v>
      </c>
      <c r="BB348" s="1" t="s">
        <v>111</v>
      </c>
      <c r="BC348" s="1" t="s">
        <v>628</v>
      </c>
      <c r="BD348" s="1" t="s">
        <v>268</v>
      </c>
      <c r="BE348" s="1">
        <v>75.1</v>
      </c>
      <c r="BF348" s="1">
        <v>7.51</v>
      </c>
      <c r="BG348" s="1"/>
      <c r="BH348" s="1"/>
      <c r="BI348" s="1"/>
      <c r="BJ348" s="1"/>
      <c r="BK348" s="1"/>
      <c r="BL348" s="1"/>
      <c r="BM348" s="1"/>
      <c r="BN348" s="1"/>
      <c r="BO348" s="1" t="s">
        <v>7363</v>
      </c>
      <c r="BP348" s="1"/>
      <c r="BQ348" s="1"/>
      <c r="BR348" s="1" t="s">
        <v>7364</v>
      </c>
      <c r="BS348" s="1">
        <v>3</v>
      </c>
      <c r="BT348" s="1" t="s">
        <v>7365</v>
      </c>
      <c r="BU348" s="1" t="str">
        <f>HYPERLINK("https://nconnect.nicmar.ac.in/storage/profile/6ac379d76295c.png","Download")</f>
        <v>0</v>
      </c>
      <c r="BV348" s="1" t="s">
        <v>118</v>
      </c>
      <c r="BW348" s="3"/>
      <c r="BX348" s="3"/>
    </row>
    <row r="349" spans="1:76">
      <c r="A349" s="1" t="s">
        <v>76</v>
      </c>
      <c r="B349" s="1" t="s">
        <v>77</v>
      </c>
      <c r="C349" s="1" t="s">
        <v>7366</v>
      </c>
      <c r="D349" s="1" t="s">
        <v>1369</v>
      </c>
      <c r="E349" s="1" t="s">
        <v>2736</v>
      </c>
      <c r="F349" s="1" t="s">
        <v>7367</v>
      </c>
      <c r="G349" s="1" t="s">
        <v>7368</v>
      </c>
      <c r="H349" s="1" t="s">
        <v>7369</v>
      </c>
      <c r="I349" s="1" t="s">
        <v>7370</v>
      </c>
      <c r="J349" s="1">
        <v>7507941150</v>
      </c>
      <c r="K349" s="1" t="s">
        <v>85</v>
      </c>
      <c r="L349" s="1" t="s">
        <v>7371</v>
      </c>
      <c r="M349" s="1" t="s">
        <v>87</v>
      </c>
      <c r="N349" s="1" t="s">
        <v>412</v>
      </c>
      <c r="O349" s="1" t="s">
        <v>7372</v>
      </c>
      <c r="P349" s="1" t="s">
        <v>90</v>
      </c>
      <c r="Q349" s="1">
        <v>978849792066</v>
      </c>
      <c r="R349" s="1" t="s">
        <v>7373</v>
      </c>
      <c r="S349" s="1">
        <v>8149446734</v>
      </c>
      <c r="T349" s="1" t="s">
        <v>7374</v>
      </c>
      <c r="U349" s="1" t="s">
        <v>5577</v>
      </c>
      <c r="V349" s="1">
        <v>9923533848</v>
      </c>
      <c r="W349" s="1" t="s">
        <v>470</v>
      </c>
      <c r="X349" s="1" t="s">
        <v>7375</v>
      </c>
      <c r="Y349" s="1" t="s">
        <v>647</v>
      </c>
      <c r="Z349" s="1" t="s">
        <v>97</v>
      </c>
      <c r="AA349" s="1" t="s">
        <v>7375</v>
      </c>
      <c r="AB349" s="1" t="s">
        <v>647</v>
      </c>
      <c r="AC349" s="1" t="s">
        <v>97</v>
      </c>
      <c r="AD349" s="1" t="s">
        <v>98</v>
      </c>
      <c r="AE349" s="1" t="s">
        <v>98</v>
      </c>
      <c r="AF349" s="1" t="s">
        <v>7376</v>
      </c>
      <c r="AG349" s="1" t="s">
        <v>7377</v>
      </c>
      <c r="AH349" s="1" t="s">
        <v>480</v>
      </c>
      <c r="AI349" s="1" t="s">
        <v>141</v>
      </c>
      <c r="AJ349" s="1">
        <v>83.6</v>
      </c>
      <c r="AK349" s="1"/>
      <c r="AL349" s="1" t="s">
        <v>7378</v>
      </c>
      <c r="AM349" s="1" t="s">
        <v>7377</v>
      </c>
      <c r="AN349" s="1" t="s">
        <v>105</v>
      </c>
      <c r="AO349" s="1" t="s">
        <v>106</v>
      </c>
      <c r="AP349" s="1" t="s">
        <v>142</v>
      </c>
      <c r="AQ349" s="1">
        <v>68.62</v>
      </c>
      <c r="AR349" s="1"/>
      <c r="AS349" s="1"/>
      <c r="AT349" s="1"/>
      <c r="AU349" s="1"/>
      <c r="AV349" s="1"/>
      <c r="AW349" s="1"/>
      <c r="AX349" s="1"/>
      <c r="AY349" s="1" t="s">
        <v>371</v>
      </c>
      <c r="AZ349" s="1" t="s">
        <v>7379</v>
      </c>
      <c r="BA349" s="1" t="s">
        <v>178</v>
      </c>
      <c r="BB349" s="1" t="s">
        <v>111</v>
      </c>
      <c r="BC349" s="1" t="s">
        <v>239</v>
      </c>
      <c r="BD349" s="1" t="s">
        <v>1047</v>
      </c>
      <c r="BE349" s="1">
        <v>72.0</v>
      </c>
      <c r="BF349" s="1">
        <v>7.95</v>
      </c>
      <c r="BG349" s="1"/>
      <c r="BH349" s="1"/>
      <c r="BI349" s="1"/>
      <c r="BJ349" s="1"/>
      <c r="BK349" s="1"/>
      <c r="BL349" s="1"/>
      <c r="BM349" s="1"/>
      <c r="BN349" s="1"/>
      <c r="BO349" s="1" t="s">
        <v>7380</v>
      </c>
      <c r="BP349" s="1" t="s">
        <v>7381</v>
      </c>
      <c r="BQ349" s="1" t="s">
        <v>2009</v>
      </c>
      <c r="BR349" s="1" t="s">
        <v>7382</v>
      </c>
      <c r="BS349" s="1">
        <v>4</v>
      </c>
      <c r="BT349" s="1" t="s">
        <v>7383</v>
      </c>
      <c r="BU349" s="1" t="str">
        <f>HYPERLINK("https://nconnect.nicmar.ac.in/storage/profile/6a957fdcb0146.png","Download")</f>
        <v>0</v>
      </c>
      <c r="BV349" s="1" t="s">
        <v>118</v>
      </c>
      <c r="BW349" s="3"/>
      <c r="BX349" s="3"/>
    </row>
    <row r="350" spans="1:76">
      <c r="A350" s="1" t="s">
        <v>76</v>
      </c>
      <c r="B350" s="1" t="s">
        <v>77</v>
      </c>
      <c r="C350" s="1" t="s">
        <v>7384</v>
      </c>
      <c r="D350" s="1" t="s">
        <v>7385</v>
      </c>
      <c r="E350" s="1"/>
      <c r="F350" s="1" t="s">
        <v>7386</v>
      </c>
      <c r="G350" s="1" t="s">
        <v>7387</v>
      </c>
      <c r="H350" s="1" t="s">
        <v>7388</v>
      </c>
      <c r="I350" s="1" t="s">
        <v>7389</v>
      </c>
      <c r="J350" s="1">
        <v>9360573947</v>
      </c>
      <c r="K350" s="1" t="s">
        <v>85</v>
      </c>
      <c r="L350" s="1" t="s">
        <v>7390</v>
      </c>
      <c r="M350" s="1" t="s">
        <v>87</v>
      </c>
      <c r="N350" s="1" t="s">
        <v>7391</v>
      </c>
      <c r="O350" s="1" t="s">
        <v>7392</v>
      </c>
      <c r="P350" s="1" t="s">
        <v>162</v>
      </c>
      <c r="Q350" s="1">
        <v>928365355417</v>
      </c>
      <c r="R350" s="1" t="s">
        <v>7393</v>
      </c>
      <c r="S350" s="1">
        <v>9842054053</v>
      </c>
      <c r="T350" s="1" t="s">
        <v>7394</v>
      </c>
      <c r="U350" s="1" t="s">
        <v>7395</v>
      </c>
      <c r="V350" s="1">
        <v>8608754053</v>
      </c>
      <c r="W350" s="1" t="s">
        <v>283</v>
      </c>
      <c r="X350" s="1" t="s">
        <v>7396</v>
      </c>
      <c r="Y350" s="1" t="s">
        <v>5298</v>
      </c>
      <c r="Z350" s="1" t="s">
        <v>338</v>
      </c>
      <c r="AA350" s="1" t="s">
        <v>7396</v>
      </c>
      <c r="AB350" s="1" t="s">
        <v>5298</v>
      </c>
      <c r="AC350" s="1" t="s">
        <v>338</v>
      </c>
      <c r="AD350" s="1" t="s">
        <v>98</v>
      </c>
      <c r="AE350" s="1" t="s">
        <v>98</v>
      </c>
      <c r="AF350" s="1" t="s">
        <v>7397</v>
      </c>
      <c r="AG350" s="1" t="s">
        <v>7398</v>
      </c>
      <c r="AH350" s="1" t="s">
        <v>262</v>
      </c>
      <c r="AI350" s="1" t="s">
        <v>395</v>
      </c>
      <c r="AJ350" s="1">
        <v>74.6</v>
      </c>
      <c r="AK350" s="1"/>
      <c r="AL350" s="1" t="s">
        <v>7397</v>
      </c>
      <c r="AM350" s="1" t="s">
        <v>7398</v>
      </c>
      <c r="AN350" s="1" t="s">
        <v>678</v>
      </c>
      <c r="AO350" s="1" t="s">
        <v>107</v>
      </c>
      <c r="AP350" s="1" t="s">
        <v>398</v>
      </c>
      <c r="AQ350" s="1">
        <v>83.96</v>
      </c>
      <c r="AR350" s="1"/>
      <c r="AS350" s="1"/>
      <c r="AT350" s="1"/>
      <c r="AU350" s="1"/>
      <c r="AV350" s="1"/>
      <c r="AW350" s="1"/>
      <c r="AX350" s="1"/>
      <c r="AY350" s="1" t="s">
        <v>2863</v>
      </c>
      <c r="AZ350" s="1" t="s">
        <v>7399</v>
      </c>
      <c r="BA350" s="1" t="s">
        <v>178</v>
      </c>
      <c r="BB350" s="1" t="s">
        <v>111</v>
      </c>
      <c r="BC350" s="1" t="s">
        <v>401</v>
      </c>
      <c r="BD350" s="1" t="s">
        <v>319</v>
      </c>
      <c r="BE350" s="1">
        <v>84.9</v>
      </c>
      <c r="BF350" s="1">
        <v>8.49</v>
      </c>
      <c r="BG350" s="1"/>
      <c r="BH350" s="1"/>
      <c r="BI350" s="1"/>
      <c r="BJ350" s="1"/>
      <c r="BK350" s="1"/>
      <c r="BL350" s="1"/>
      <c r="BM350" s="1"/>
      <c r="BN350" s="1"/>
      <c r="BO350" s="1" t="s">
        <v>7400</v>
      </c>
      <c r="BP350" s="1"/>
      <c r="BQ350" s="1"/>
      <c r="BR350" s="1" t="s">
        <v>7401</v>
      </c>
      <c r="BS350" s="1">
        <v>2</v>
      </c>
      <c r="BT350" s="1" t="s">
        <v>7402</v>
      </c>
      <c r="BU350" s="1" t="str">
        <f>HYPERLINK("https://nconnect.nicmar.ac.in/storage/profile/6a87150cd3c27.png","Download")</f>
        <v>0</v>
      </c>
      <c r="BV350" s="1" t="s">
        <v>118</v>
      </c>
      <c r="BW350" s="3"/>
      <c r="BX350" s="3"/>
    </row>
    <row r="351" spans="1:76">
      <c r="A351" s="1" t="s">
        <v>76</v>
      </c>
      <c r="B351" s="1" t="s">
        <v>77</v>
      </c>
      <c r="C351" s="1" t="s">
        <v>7403</v>
      </c>
      <c r="D351" s="1"/>
      <c r="E351" s="1"/>
      <c r="F351" s="1"/>
      <c r="G351" s="1"/>
      <c r="H351" s="1" t="s">
        <v>7404</v>
      </c>
      <c r="I351" s="1" t="s">
        <v>7404</v>
      </c>
      <c r="J351" s="1"/>
      <c r="K351" s="1"/>
      <c r="L351" s="1"/>
      <c r="M351" s="1"/>
      <c r="N351" s="1"/>
      <c r="O351" s="1"/>
      <c r="P351" s="1"/>
      <c r="Q351" s="1"/>
      <c r="R351" s="1"/>
      <c r="S351" s="1"/>
      <c r="T351" s="1"/>
      <c r="U351" s="1"/>
      <c r="V351" s="1"/>
      <c r="W351" s="1"/>
      <c r="X351" s="1"/>
      <c r="Y351" s="1"/>
      <c r="Z351" s="1"/>
      <c r="AA351" s="1"/>
      <c r="AB351" s="1"/>
      <c r="AC351" s="1"/>
      <c r="AD351" s="1" t="s">
        <v>98</v>
      </c>
      <c r="AE351" s="1" t="s">
        <v>98</v>
      </c>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t="s">
        <v>187</v>
      </c>
      <c r="BV351" s="1" t="s">
        <v>7405</v>
      </c>
      <c r="BW351" s="3"/>
      <c r="BX351" s="3"/>
    </row>
    <row r="352" spans="1:76">
      <c r="A352" s="1" t="s">
        <v>76</v>
      </c>
      <c r="B352" s="1" t="s">
        <v>77</v>
      </c>
      <c r="C352" s="1" t="s">
        <v>7406</v>
      </c>
      <c r="D352" s="1" t="s">
        <v>7407</v>
      </c>
      <c r="E352" s="1"/>
      <c r="F352" s="1" t="s">
        <v>7408</v>
      </c>
      <c r="G352" s="1" t="s">
        <v>7409</v>
      </c>
      <c r="H352" s="1" t="s">
        <v>7410</v>
      </c>
      <c r="I352" s="1" t="s">
        <v>7411</v>
      </c>
      <c r="J352" s="1">
        <v>9895508527</v>
      </c>
      <c r="K352" s="1" t="s">
        <v>196</v>
      </c>
      <c r="L352" s="1" t="s">
        <v>7412</v>
      </c>
      <c r="M352" s="1" t="s">
        <v>87</v>
      </c>
      <c r="N352" s="1" t="s">
        <v>4986</v>
      </c>
      <c r="O352" s="1" t="s">
        <v>7413</v>
      </c>
      <c r="P352" s="1" t="s">
        <v>90</v>
      </c>
      <c r="Q352" s="1">
        <v>941900545406</v>
      </c>
      <c r="R352" s="1" t="s">
        <v>7414</v>
      </c>
      <c r="S352" s="1">
        <v>9895500070</v>
      </c>
      <c r="T352" s="1" t="s">
        <v>163</v>
      </c>
      <c r="U352" s="1" t="s">
        <v>7415</v>
      </c>
      <c r="V352" s="1">
        <v>7736973398</v>
      </c>
      <c r="W352" s="1" t="s">
        <v>131</v>
      </c>
      <c r="X352" s="1" t="s">
        <v>7416</v>
      </c>
      <c r="Y352" s="1" t="s">
        <v>675</v>
      </c>
      <c r="Z352" s="1" t="s">
        <v>392</v>
      </c>
      <c r="AA352" s="1" t="s">
        <v>7416</v>
      </c>
      <c r="AB352" s="1" t="s">
        <v>675</v>
      </c>
      <c r="AC352" s="1" t="s">
        <v>392</v>
      </c>
      <c r="AD352" s="1" t="s">
        <v>98</v>
      </c>
      <c r="AE352" s="1" t="s">
        <v>98</v>
      </c>
      <c r="AF352" s="1" t="s">
        <v>7417</v>
      </c>
      <c r="AG352" s="1" t="s">
        <v>7418</v>
      </c>
      <c r="AH352" s="1" t="s">
        <v>101</v>
      </c>
      <c r="AI352" s="1" t="s">
        <v>102</v>
      </c>
      <c r="AJ352" s="1">
        <v>93.6</v>
      </c>
      <c r="AK352" s="1"/>
      <c r="AL352" s="1" t="s">
        <v>7419</v>
      </c>
      <c r="AM352" s="1" t="s">
        <v>7420</v>
      </c>
      <c r="AN352" s="1" t="s">
        <v>174</v>
      </c>
      <c r="AO352" s="1" t="s">
        <v>425</v>
      </c>
      <c r="AP352" s="1" t="s">
        <v>175</v>
      </c>
      <c r="AQ352" s="1">
        <v>96.1</v>
      </c>
      <c r="AR352" s="1"/>
      <c r="AS352" s="1"/>
      <c r="AT352" s="1"/>
      <c r="AU352" s="1"/>
      <c r="AV352" s="1"/>
      <c r="AW352" s="1"/>
      <c r="AX352" s="1"/>
      <c r="AY352" s="1" t="s">
        <v>3930</v>
      </c>
      <c r="AZ352" s="1" t="s">
        <v>7421</v>
      </c>
      <c r="BA352" s="1" t="s">
        <v>110</v>
      </c>
      <c r="BB352" s="1" t="s">
        <v>111</v>
      </c>
      <c r="BC352" s="1" t="s">
        <v>1044</v>
      </c>
      <c r="BD352" s="1" t="s">
        <v>344</v>
      </c>
      <c r="BE352" s="1">
        <v>79.24</v>
      </c>
      <c r="BF352" s="1">
        <v>8.3</v>
      </c>
      <c r="BG352" s="1"/>
      <c r="BH352" s="1"/>
      <c r="BI352" s="1"/>
      <c r="BJ352" s="1"/>
      <c r="BK352" s="1"/>
      <c r="BL352" s="1"/>
      <c r="BM352" s="1"/>
      <c r="BN352" s="1"/>
      <c r="BO352" s="1" t="s">
        <v>7422</v>
      </c>
      <c r="BP352" s="1" t="s">
        <v>7423</v>
      </c>
      <c r="BQ352" s="1" t="s">
        <v>862</v>
      </c>
      <c r="BR352" s="1"/>
      <c r="BS352" s="1"/>
      <c r="BT352" s="1"/>
      <c r="BU352" s="1" t="str">
        <f>HYPERLINK("https://nconnect.nicmar.ac.in/storage/profile/6a86e557a09eb.png","Download")</f>
        <v>0</v>
      </c>
      <c r="BV352" s="1" t="s">
        <v>118</v>
      </c>
      <c r="BW352" s="3"/>
      <c r="BX352" s="3"/>
    </row>
    <row r="353" spans="1:76">
      <c r="A353" s="1" t="s">
        <v>76</v>
      </c>
      <c r="B353" s="1" t="s">
        <v>77</v>
      </c>
      <c r="C353" s="1" t="s">
        <v>7424</v>
      </c>
      <c r="D353" s="1" t="s">
        <v>7046</v>
      </c>
      <c r="E353" s="1" t="s">
        <v>7425</v>
      </c>
      <c r="F353" s="1" t="s">
        <v>5953</v>
      </c>
      <c r="G353" s="1" t="s">
        <v>7426</v>
      </c>
      <c r="H353" s="1" t="s">
        <v>7427</v>
      </c>
      <c r="I353" s="1" t="s">
        <v>7428</v>
      </c>
      <c r="J353" s="1">
        <v>8421027356</v>
      </c>
      <c r="K353" s="1" t="s">
        <v>85</v>
      </c>
      <c r="L353" s="1" t="s">
        <v>7429</v>
      </c>
      <c r="M353" s="1" t="s">
        <v>87</v>
      </c>
      <c r="N353" s="1" t="s">
        <v>7430</v>
      </c>
      <c r="O353" s="1" t="s">
        <v>7431</v>
      </c>
      <c r="P353" s="1" t="s">
        <v>162</v>
      </c>
      <c r="Q353" s="1">
        <v>547336228313</v>
      </c>
      <c r="R353" s="1" t="s">
        <v>7432</v>
      </c>
      <c r="S353" s="1">
        <v>9923111078</v>
      </c>
      <c r="T353" s="1" t="s">
        <v>7433</v>
      </c>
      <c r="U353" s="1" t="s">
        <v>7434</v>
      </c>
      <c r="V353" s="1">
        <v>8007474306</v>
      </c>
      <c r="W353" s="1" t="s">
        <v>444</v>
      </c>
      <c r="X353" s="1" t="s">
        <v>7435</v>
      </c>
      <c r="Y353" s="1" t="s">
        <v>2747</v>
      </c>
      <c r="Z353" s="1" t="s">
        <v>97</v>
      </c>
      <c r="AA353" s="1" t="s">
        <v>7435</v>
      </c>
      <c r="AB353" s="1" t="s">
        <v>2747</v>
      </c>
      <c r="AC353" s="1" t="s">
        <v>97</v>
      </c>
      <c r="AD353" s="1" t="s">
        <v>98</v>
      </c>
      <c r="AE353" s="1" t="s">
        <v>98</v>
      </c>
      <c r="AF353" s="1" t="s">
        <v>7436</v>
      </c>
      <c r="AG353" s="1" t="s">
        <v>7437</v>
      </c>
      <c r="AH353" s="1" t="s">
        <v>106</v>
      </c>
      <c r="AI353" s="1" t="s">
        <v>395</v>
      </c>
      <c r="AJ353" s="1">
        <v>70.8</v>
      </c>
      <c r="AK353" s="1"/>
      <c r="AL353" s="1"/>
      <c r="AM353" s="1"/>
      <c r="AN353" s="1"/>
      <c r="AO353" s="1"/>
      <c r="AP353" s="1"/>
      <c r="AQ353" s="1"/>
      <c r="AR353" s="1"/>
      <c r="AS353" s="1" t="s">
        <v>7438</v>
      </c>
      <c r="AT353" s="1" t="s">
        <v>7439</v>
      </c>
      <c r="AU353" s="1" t="s">
        <v>289</v>
      </c>
      <c r="AV353" s="1" t="s">
        <v>484</v>
      </c>
      <c r="AW353" s="1">
        <v>78.63</v>
      </c>
      <c r="AX353" s="1"/>
      <c r="AY353" s="1" t="s">
        <v>371</v>
      </c>
      <c r="AZ353" s="1" t="s">
        <v>7440</v>
      </c>
      <c r="BA353" s="1" t="s">
        <v>178</v>
      </c>
      <c r="BB353" s="1" t="s">
        <v>111</v>
      </c>
      <c r="BC353" s="1" t="s">
        <v>370</v>
      </c>
      <c r="BD353" s="1" t="s">
        <v>813</v>
      </c>
      <c r="BE353" s="1">
        <v>74.1</v>
      </c>
      <c r="BF353" s="1">
        <v>8.16</v>
      </c>
      <c r="BG353" s="1"/>
      <c r="BH353" s="1"/>
      <c r="BI353" s="1"/>
      <c r="BJ353" s="1"/>
      <c r="BK353" s="1"/>
      <c r="BL353" s="1"/>
      <c r="BM353" s="1"/>
      <c r="BN353" s="1"/>
      <c r="BO353" s="1" t="s">
        <v>7441</v>
      </c>
      <c r="BP353" s="1"/>
      <c r="BQ353" s="1"/>
      <c r="BR353" s="1" t="s">
        <v>7442</v>
      </c>
      <c r="BS353" s="1">
        <v>18</v>
      </c>
      <c r="BT353" s="1" t="s">
        <v>7443</v>
      </c>
      <c r="BU353" s="1" t="str">
        <f>HYPERLINK("https://nconnect.nicmar.ac.in/storage/profile/6a8d6926779a8.png","Download")</f>
        <v>0</v>
      </c>
      <c r="BV353" s="1" t="s">
        <v>118</v>
      </c>
      <c r="BW353" s="3"/>
      <c r="BX353" s="3"/>
    </row>
    <row r="354" spans="1:76">
      <c r="A354" s="1" t="s">
        <v>76</v>
      </c>
      <c r="B354" s="1" t="s">
        <v>77</v>
      </c>
      <c r="C354" s="1" t="s">
        <v>7444</v>
      </c>
      <c r="D354" s="1" t="s">
        <v>7445</v>
      </c>
      <c r="E354" s="1"/>
      <c r="F354" s="1" t="s">
        <v>191</v>
      </c>
      <c r="G354" s="1" t="s">
        <v>7446</v>
      </c>
      <c r="H354" s="1" t="s">
        <v>7447</v>
      </c>
      <c r="I354" s="1" t="s">
        <v>7448</v>
      </c>
      <c r="J354" s="1">
        <v>9398169160</v>
      </c>
      <c r="K354" s="1" t="s">
        <v>85</v>
      </c>
      <c r="L354" s="1" t="s">
        <v>7449</v>
      </c>
      <c r="M354" s="1" t="s">
        <v>87</v>
      </c>
      <c r="N354" s="1" t="s">
        <v>7450</v>
      </c>
      <c r="O354" s="1" t="s">
        <v>7451</v>
      </c>
      <c r="P354" s="1" t="s">
        <v>360</v>
      </c>
      <c r="Q354" s="1">
        <v>417208179065</v>
      </c>
      <c r="R354" s="1" t="s">
        <v>7452</v>
      </c>
      <c r="S354" s="1">
        <v>7893321909</v>
      </c>
      <c r="T354" s="1" t="s">
        <v>7453</v>
      </c>
      <c r="U354" s="1" t="s">
        <v>7454</v>
      </c>
      <c r="V354" s="1">
        <v>9391520377</v>
      </c>
      <c r="W354" s="1" t="s">
        <v>444</v>
      </c>
      <c r="X354" s="1" t="s">
        <v>7455</v>
      </c>
      <c r="Y354" s="1" t="s">
        <v>7456</v>
      </c>
      <c r="Z354" s="1" t="s">
        <v>134</v>
      </c>
      <c r="AA354" s="1" t="s">
        <v>7455</v>
      </c>
      <c r="AB354" s="1" t="s">
        <v>7456</v>
      </c>
      <c r="AC354" s="1" t="s">
        <v>134</v>
      </c>
      <c r="AD354" s="1" t="s">
        <v>98</v>
      </c>
      <c r="AE354" s="1" t="s">
        <v>98</v>
      </c>
      <c r="AF354" s="1" t="s">
        <v>7457</v>
      </c>
      <c r="AG354" s="1" t="s">
        <v>7458</v>
      </c>
      <c r="AH354" s="1" t="s">
        <v>106</v>
      </c>
      <c r="AI354" s="1" t="s">
        <v>395</v>
      </c>
      <c r="AJ354" s="1">
        <v>75.83</v>
      </c>
      <c r="AK354" s="1"/>
      <c r="AL354" s="1" t="s">
        <v>7459</v>
      </c>
      <c r="AM354" s="1" t="s">
        <v>7460</v>
      </c>
      <c r="AN354" s="1" t="s">
        <v>105</v>
      </c>
      <c r="AO354" s="1" t="s">
        <v>484</v>
      </c>
      <c r="AP354" s="1" t="s">
        <v>3608</v>
      </c>
      <c r="AQ354" s="1">
        <v>67.4</v>
      </c>
      <c r="AR354" s="1"/>
      <c r="AS354" s="1" t="s">
        <v>367</v>
      </c>
      <c r="AT354" s="1" t="s">
        <v>7461</v>
      </c>
      <c r="AU354" s="1" t="s">
        <v>211</v>
      </c>
      <c r="AV354" s="1" t="s">
        <v>370</v>
      </c>
      <c r="AW354" s="1">
        <v>67.44</v>
      </c>
      <c r="AX354" s="1"/>
      <c r="AY354" s="1" t="s">
        <v>7462</v>
      </c>
      <c r="AZ354" s="1" t="s">
        <v>7463</v>
      </c>
      <c r="BA354" s="1" t="s">
        <v>110</v>
      </c>
      <c r="BB354" s="1" t="s">
        <v>111</v>
      </c>
      <c r="BC354" s="1" t="s">
        <v>426</v>
      </c>
      <c r="BD354" s="1" t="s">
        <v>268</v>
      </c>
      <c r="BE354" s="1">
        <v>72.2</v>
      </c>
      <c r="BF354" s="1">
        <v>7.97</v>
      </c>
      <c r="BG354" s="1"/>
      <c r="BH354" s="1"/>
      <c r="BI354" s="1"/>
      <c r="BJ354" s="1"/>
      <c r="BK354" s="1"/>
      <c r="BL354" s="1"/>
      <c r="BM354" s="1"/>
      <c r="BN354" s="1"/>
      <c r="BO354" s="1" t="s">
        <v>7464</v>
      </c>
      <c r="BP354" s="1"/>
      <c r="BQ354" s="1"/>
      <c r="BR354" s="1" t="s">
        <v>7465</v>
      </c>
      <c r="BS354" s="1">
        <v>58</v>
      </c>
      <c r="BT354" s="1" t="s">
        <v>7466</v>
      </c>
      <c r="BU354" s="1" t="str">
        <f>HYPERLINK("https://nconnect.nicmar.ac.in/storage/profile/6a96482b2b74c.png","Download")</f>
        <v>0</v>
      </c>
      <c r="BV354" s="1" t="s">
        <v>118</v>
      </c>
      <c r="BW354" s="3"/>
      <c r="BX354" s="3"/>
    </row>
    <row r="355" spans="1:76">
      <c r="A355" s="1" t="s">
        <v>76</v>
      </c>
      <c r="B355" s="1" t="s">
        <v>77</v>
      </c>
      <c r="C355" s="1" t="s">
        <v>7467</v>
      </c>
      <c r="D355" s="1" t="s">
        <v>6745</v>
      </c>
      <c r="E355" s="1" t="s">
        <v>7468</v>
      </c>
      <c r="F355" s="1" t="s">
        <v>7469</v>
      </c>
      <c r="G355" s="1" t="s">
        <v>7470</v>
      </c>
      <c r="H355" s="1" t="s">
        <v>7471</v>
      </c>
      <c r="I355" s="1" t="s">
        <v>7472</v>
      </c>
      <c r="J355" s="1">
        <v>9313940700</v>
      </c>
      <c r="K355" s="1" t="s">
        <v>85</v>
      </c>
      <c r="L355" s="1" t="s">
        <v>6456</v>
      </c>
      <c r="M355" s="1" t="s">
        <v>87</v>
      </c>
      <c r="N355" s="1" t="s">
        <v>7473</v>
      </c>
      <c r="O355" s="1" t="s">
        <v>7474</v>
      </c>
      <c r="P355" s="1" t="s">
        <v>4570</v>
      </c>
      <c r="Q355" s="1">
        <v>980878657305</v>
      </c>
      <c r="R355" s="1" t="s">
        <v>7475</v>
      </c>
      <c r="S355" s="1">
        <v>9825395717</v>
      </c>
      <c r="T355" s="1" t="s">
        <v>7476</v>
      </c>
      <c r="U355" s="1" t="s">
        <v>7477</v>
      </c>
      <c r="V355" s="1">
        <v>9427581505</v>
      </c>
      <c r="W355" s="1" t="s">
        <v>283</v>
      </c>
      <c r="X355" s="1" t="s">
        <v>7478</v>
      </c>
      <c r="Y355" s="1" t="s">
        <v>1665</v>
      </c>
      <c r="Z355" s="1" t="s">
        <v>577</v>
      </c>
      <c r="AA355" s="1" t="s">
        <v>7478</v>
      </c>
      <c r="AB355" s="1" t="s">
        <v>1665</v>
      </c>
      <c r="AC355" s="1" t="s">
        <v>577</v>
      </c>
      <c r="AD355" s="1" t="s">
        <v>98</v>
      </c>
      <c r="AE355" s="1" t="s">
        <v>98</v>
      </c>
      <c r="AF355" s="1" t="s">
        <v>7479</v>
      </c>
      <c r="AG355" s="1" t="s">
        <v>7480</v>
      </c>
      <c r="AH355" s="1" t="s">
        <v>262</v>
      </c>
      <c r="AI355" s="1" t="s">
        <v>395</v>
      </c>
      <c r="AJ355" s="1">
        <v>85.16</v>
      </c>
      <c r="AK355" s="1"/>
      <c r="AL355" s="1" t="s">
        <v>7479</v>
      </c>
      <c r="AM355" s="1" t="s">
        <v>7480</v>
      </c>
      <c r="AN355" s="1" t="s">
        <v>105</v>
      </c>
      <c r="AO355" s="1" t="s">
        <v>240</v>
      </c>
      <c r="AP355" s="1" t="s">
        <v>398</v>
      </c>
      <c r="AQ355" s="1">
        <v>70.3</v>
      </c>
      <c r="AR355" s="1"/>
      <c r="AS355" s="1"/>
      <c r="AT355" s="1"/>
      <c r="AU355" s="1"/>
      <c r="AV355" s="1"/>
      <c r="AW355" s="1"/>
      <c r="AX355" s="1"/>
      <c r="AY355" s="1" t="s">
        <v>1669</v>
      </c>
      <c r="AZ355" s="1" t="s">
        <v>7481</v>
      </c>
      <c r="BA355" s="1" t="s">
        <v>110</v>
      </c>
      <c r="BB355" s="1" t="s">
        <v>111</v>
      </c>
      <c r="BC355" s="1" t="s">
        <v>789</v>
      </c>
      <c r="BD355" s="1" t="s">
        <v>319</v>
      </c>
      <c r="BE355" s="1">
        <v>80.8</v>
      </c>
      <c r="BF355" s="1">
        <v>8.58</v>
      </c>
      <c r="BG355" s="1"/>
      <c r="BH355" s="1"/>
      <c r="BI355" s="1"/>
      <c r="BJ355" s="1"/>
      <c r="BK355" s="1"/>
      <c r="BL355" s="1"/>
      <c r="BM355" s="1"/>
      <c r="BN355" s="1"/>
      <c r="BO355" s="1" t="s">
        <v>7482</v>
      </c>
      <c r="BP355" s="1"/>
      <c r="BQ355" s="1"/>
      <c r="BR355" s="1" t="s">
        <v>7483</v>
      </c>
      <c r="BS355" s="1">
        <v>3</v>
      </c>
      <c r="BT355" s="1" t="s">
        <v>7484</v>
      </c>
      <c r="BU355" s="1" t="str">
        <f>HYPERLINK("https://nconnect.nicmar.ac.in/storage/profile/6a874723e8123.png","Download")</f>
        <v>0</v>
      </c>
      <c r="BV355" s="1" t="s">
        <v>118</v>
      </c>
      <c r="BW355" s="3"/>
      <c r="BX355" s="3"/>
    </row>
    <row r="356" spans="1:76">
      <c r="A356" s="1" t="s">
        <v>76</v>
      </c>
      <c r="B356" s="1" t="s">
        <v>77</v>
      </c>
      <c r="C356" s="1" t="s">
        <v>7485</v>
      </c>
      <c r="D356" s="1" t="s">
        <v>7486</v>
      </c>
      <c r="E356" s="1" t="s">
        <v>7487</v>
      </c>
      <c r="F356" s="1" t="s">
        <v>7488</v>
      </c>
      <c r="G356" s="1" t="s">
        <v>7489</v>
      </c>
      <c r="H356" s="1" t="s">
        <v>7490</v>
      </c>
      <c r="I356" s="1" t="s">
        <v>7491</v>
      </c>
      <c r="J356" s="1">
        <v>9167379984</v>
      </c>
      <c r="K356" s="1" t="s">
        <v>85</v>
      </c>
      <c r="L356" s="1" t="s">
        <v>7492</v>
      </c>
      <c r="M356" s="1" t="s">
        <v>87</v>
      </c>
      <c r="N356" s="1" t="s">
        <v>7493</v>
      </c>
      <c r="O356" s="1" t="s">
        <v>7494</v>
      </c>
      <c r="P356" s="1" t="s">
        <v>162</v>
      </c>
      <c r="Q356" s="1">
        <v>961605071157</v>
      </c>
      <c r="R356" s="1" t="s">
        <v>7495</v>
      </c>
      <c r="S356" s="1">
        <v>9653472245</v>
      </c>
      <c r="T356" s="1" t="s">
        <v>595</v>
      </c>
      <c r="U356" s="1" t="s">
        <v>7496</v>
      </c>
      <c r="V356" s="1">
        <v>9892564994</v>
      </c>
      <c r="W356" s="1" t="s">
        <v>3051</v>
      </c>
      <c r="X356" s="1" t="s">
        <v>7497</v>
      </c>
      <c r="Y356" s="1" t="s">
        <v>235</v>
      </c>
      <c r="Z356" s="1" t="s">
        <v>97</v>
      </c>
      <c r="AA356" s="1" t="s">
        <v>7497</v>
      </c>
      <c r="AB356" s="1" t="s">
        <v>235</v>
      </c>
      <c r="AC356" s="1" t="s">
        <v>97</v>
      </c>
      <c r="AD356" s="1" t="s">
        <v>98</v>
      </c>
      <c r="AE356" s="1" t="s">
        <v>98</v>
      </c>
      <c r="AF356" s="1" t="s">
        <v>7498</v>
      </c>
      <c r="AG356" s="1" t="s">
        <v>7499</v>
      </c>
      <c r="AH356" s="1" t="s">
        <v>141</v>
      </c>
      <c r="AI356" s="1" t="s">
        <v>262</v>
      </c>
      <c r="AJ356" s="1">
        <v>73.6</v>
      </c>
      <c r="AK356" s="1"/>
      <c r="AL356" s="1"/>
      <c r="AM356" s="1"/>
      <c r="AN356" s="1"/>
      <c r="AO356" s="1"/>
      <c r="AP356" s="1"/>
      <c r="AQ356" s="1"/>
      <c r="AR356" s="1"/>
      <c r="AS356" s="1" t="s">
        <v>367</v>
      </c>
      <c r="AT356" s="1" t="s">
        <v>7500</v>
      </c>
      <c r="AU356" s="1" t="s">
        <v>747</v>
      </c>
      <c r="AV356" s="1" t="s">
        <v>789</v>
      </c>
      <c r="AW356" s="1">
        <v>88.47</v>
      </c>
      <c r="AX356" s="1"/>
      <c r="AY356" s="1" t="s">
        <v>652</v>
      </c>
      <c r="AZ356" s="1" t="s">
        <v>7501</v>
      </c>
      <c r="BA356" s="1" t="s">
        <v>178</v>
      </c>
      <c r="BB356" s="1" t="s">
        <v>111</v>
      </c>
      <c r="BC356" s="1" t="s">
        <v>789</v>
      </c>
      <c r="BD356" s="1" t="s">
        <v>180</v>
      </c>
      <c r="BE356" s="1">
        <v>66.83</v>
      </c>
      <c r="BF356" s="1">
        <v>7.24</v>
      </c>
      <c r="BG356" s="1"/>
      <c r="BH356" s="1"/>
      <c r="BI356" s="1"/>
      <c r="BJ356" s="1"/>
      <c r="BK356" s="1"/>
      <c r="BL356" s="1"/>
      <c r="BM356" s="1"/>
      <c r="BN356" s="1"/>
      <c r="BO356" s="1" t="s">
        <v>7502</v>
      </c>
      <c r="BP356" s="1" t="s">
        <v>7503</v>
      </c>
      <c r="BQ356" s="1" t="s">
        <v>2665</v>
      </c>
      <c r="BR356" s="1" t="s">
        <v>7504</v>
      </c>
      <c r="BS356" s="1">
        <v>3</v>
      </c>
      <c r="BT356" s="1"/>
      <c r="BU356" s="1" t="str">
        <f>HYPERLINK("https://nconnect.nicmar.ac.in/storage/profile/6a870d7005d41.png","Download")</f>
        <v>0</v>
      </c>
      <c r="BV356" s="1" t="s">
        <v>118</v>
      </c>
      <c r="BW356" s="3"/>
      <c r="BX356" s="3"/>
    </row>
    <row r="357" spans="1:76">
      <c r="A357" s="1" t="s">
        <v>76</v>
      </c>
      <c r="B357" s="1" t="s">
        <v>77</v>
      </c>
      <c r="C357" s="1" t="s">
        <v>7505</v>
      </c>
      <c r="D357" s="1" t="s">
        <v>7506</v>
      </c>
      <c r="E357" s="1"/>
      <c r="F357" s="1" t="s">
        <v>7507</v>
      </c>
      <c r="G357" s="1" t="s">
        <v>7508</v>
      </c>
      <c r="H357" s="1" t="s">
        <v>7509</v>
      </c>
      <c r="I357" s="1" t="s">
        <v>7510</v>
      </c>
      <c r="J357" s="1">
        <v>9496920370</v>
      </c>
      <c r="K357" s="1" t="s">
        <v>85</v>
      </c>
      <c r="L357" s="1" t="s">
        <v>4567</v>
      </c>
      <c r="M357" s="1" t="s">
        <v>87</v>
      </c>
      <c r="N357" s="1" t="s">
        <v>1213</v>
      </c>
      <c r="O357" s="1" t="s">
        <v>7511</v>
      </c>
      <c r="P357" s="1" t="s">
        <v>162</v>
      </c>
      <c r="Q357" s="1">
        <v>317017869218</v>
      </c>
      <c r="R357" s="1" t="s">
        <v>7512</v>
      </c>
      <c r="S357" s="1">
        <v>9645545588</v>
      </c>
      <c r="T357" s="1" t="s">
        <v>1752</v>
      </c>
      <c r="U357" s="1" t="s">
        <v>7513</v>
      </c>
      <c r="V357" s="1">
        <v>8281478003</v>
      </c>
      <c r="W357" s="1" t="s">
        <v>1288</v>
      </c>
      <c r="X357" s="1" t="s">
        <v>7514</v>
      </c>
      <c r="Y357" s="1" t="s">
        <v>2963</v>
      </c>
      <c r="Z357" s="1" t="s">
        <v>392</v>
      </c>
      <c r="AA357" s="1" t="s">
        <v>7514</v>
      </c>
      <c r="AB357" s="1" t="s">
        <v>2963</v>
      </c>
      <c r="AC357" s="1" t="s">
        <v>392</v>
      </c>
      <c r="AD357" s="1" t="s">
        <v>98</v>
      </c>
      <c r="AE357" s="1" t="s">
        <v>98</v>
      </c>
      <c r="AF357" s="1" t="s">
        <v>7515</v>
      </c>
      <c r="AG357" s="1" t="s">
        <v>3950</v>
      </c>
      <c r="AH357" s="1" t="s">
        <v>477</v>
      </c>
      <c r="AI357" s="1" t="s">
        <v>854</v>
      </c>
      <c r="AJ357" s="1">
        <v>91.2</v>
      </c>
      <c r="AK357" s="1">
        <v>9.6</v>
      </c>
      <c r="AL357" s="1" t="s">
        <v>7515</v>
      </c>
      <c r="AM357" s="1" t="s">
        <v>3950</v>
      </c>
      <c r="AN357" s="1" t="s">
        <v>105</v>
      </c>
      <c r="AO357" s="1" t="s">
        <v>421</v>
      </c>
      <c r="AP357" s="1" t="s">
        <v>101</v>
      </c>
      <c r="AQ357" s="1">
        <v>75.8</v>
      </c>
      <c r="AR357" s="1"/>
      <c r="AS357" s="1"/>
      <c r="AT357" s="1"/>
      <c r="AU357" s="1"/>
      <c r="AV357" s="1"/>
      <c r="AW357" s="1"/>
      <c r="AX357" s="1"/>
      <c r="AY357" s="1" t="s">
        <v>7516</v>
      </c>
      <c r="AZ357" s="1" t="s">
        <v>7517</v>
      </c>
      <c r="BA357" s="1" t="s">
        <v>266</v>
      </c>
      <c r="BB357" s="1" t="s">
        <v>453</v>
      </c>
      <c r="BC357" s="1" t="s">
        <v>747</v>
      </c>
      <c r="BD357" s="1" t="s">
        <v>1298</v>
      </c>
      <c r="BE357" s="1">
        <v>72.8</v>
      </c>
      <c r="BF357" s="1">
        <v>7.28</v>
      </c>
      <c r="BG357" s="1"/>
      <c r="BH357" s="1"/>
      <c r="BI357" s="1"/>
      <c r="BJ357" s="1"/>
      <c r="BK357" s="1"/>
      <c r="BL357" s="1"/>
      <c r="BM357" s="1"/>
      <c r="BN357" s="1"/>
      <c r="BO357" s="1" t="s">
        <v>7518</v>
      </c>
      <c r="BP357" s="1"/>
      <c r="BQ357" s="1"/>
      <c r="BR357" s="1" t="s">
        <v>7519</v>
      </c>
      <c r="BS357" s="1">
        <v>39</v>
      </c>
      <c r="BT357" s="1"/>
      <c r="BU357" s="1" t="str">
        <f>HYPERLINK("https://nconnect.nicmar.ac.in/storage/profile/6a85c9eac6126.png","Download")</f>
        <v>0</v>
      </c>
      <c r="BV357" s="1" t="s">
        <v>118</v>
      </c>
      <c r="BW357" s="3"/>
      <c r="BX357" s="3"/>
    </row>
    <row r="358" spans="1:76">
      <c r="A358" s="1" t="s">
        <v>76</v>
      </c>
      <c r="B358" s="1" t="s">
        <v>77</v>
      </c>
      <c r="C358" s="1" t="s">
        <v>7520</v>
      </c>
      <c r="D358" s="1" t="s">
        <v>7521</v>
      </c>
      <c r="E358" s="1" t="s">
        <v>7522</v>
      </c>
      <c r="F358" s="1" t="s">
        <v>7523</v>
      </c>
      <c r="G358" s="1" t="s">
        <v>7524</v>
      </c>
      <c r="H358" s="1" t="s">
        <v>7525</v>
      </c>
      <c r="I358" s="1" t="s">
        <v>7526</v>
      </c>
      <c r="J358" s="1">
        <v>8080410668</v>
      </c>
      <c r="K358" s="1" t="s">
        <v>85</v>
      </c>
      <c r="L358" s="1" t="s">
        <v>7527</v>
      </c>
      <c r="M358" s="1" t="s">
        <v>87</v>
      </c>
      <c r="N358" s="1" t="s">
        <v>2915</v>
      </c>
      <c r="O358" s="1" t="s">
        <v>7528</v>
      </c>
      <c r="P358" s="1" t="s">
        <v>90</v>
      </c>
      <c r="Q358" s="1">
        <v>341543966130</v>
      </c>
      <c r="R358" s="1" t="s">
        <v>7529</v>
      </c>
      <c r="S358" s="1">
        <v>9822534201</v>
      </c>
      <c r="T358" s="1" t="s">
        <v>7530</v>
      </c>
      <c r="U358" s="1" t="s">
        <v>7531</v>
      </c>
      <c r="V358" s="1">
        <v>8080412319</v>
      </c>
      <c r="W358" s="1" t="s">
        <v>257</v>
      </c>
      <c r="X358" s="1" t="s">
        <v>7532</v>
      </c>
      <c r="Y358" s="1" t="s">
        <v>826</v>
      </c>
      <c r="Z358" s="1" t="s">
        <v>97</v>
      </c>
      <c r="AA358" s="1" t="s">
        <v>7533</v>
      </c>
      <c r="AB358" s="1" t="s">
        <v>205</v>
      </c>
      <c r="AC358" s="1" t="s">
        <v>97</v>
      </c>
      <c r="AD358" s="1" t="s">
        <v>98</v>
      </c>
      <c r="AE358" s="1" t="s">
        <v>98</v>
      </c>
      <c r="AF358" s="1" t="s">
        <v>7534</v>
      </c>
      <c r="AG358" s="1" t="s">
        <v>97</v>
      </c>
      <c r="AH358" s="1" t="s">
        <v>859</v>
      </c>
      <c r="AI358" s="1" t="s">
        <v>262</v>
      </c>
      <c r="AJ358" s="1">
        <v>61.3</v>
      </c>
      <c r="AK358" s="1"/>
      <c r="AL358" s="1"/>
      <c r="AM358" s="1"/>
      <c r="AN358" s="1"/>
      <c r="AO358" s="1"/>
      <c r="AP358" s="1"/>
      <c r="AQ358" s="1"/>
      <c r="AR358" s="1"/>
      <c r="AS358" s="1" t="s">
        <v>111</v>
      </c>
      <c r="AT358" s="1" t="s">
        <v>7535</v>
      </c>
      <c r="AU358" s="1" t="s">
        <v>106</v>
      </c>
      <c r="AV358" s="1" t="s">
        <v>789</v>
      </c>
      <c r="AW358" s="1">
        <v>88.89</v>
      </c>
      <c r="AX358" s="1"/>
      <c r="AY358" s="1" t="s">
        <v>7536</v>
      </c>
      <c r="AZ358" s="1" t="s">
        <v>7537</v>
      </c>
      <c r="BA358" s="1" t="s">
        <v>110</v>
      </c>
      <c r="BB358" s="1" t="s">
        <v>111</v>
      </c>
      <c r="BC358" s="1" t="s">
        <v>908</v>
      </c>
      <c r="BD358" s="1" t="s">
        <v>3850</v>
      </c>
      <c r="BE358" s="1">
        <v>63.5</v>
      </c>
      <c r="BF358" s="1"/>
      <c r="BG358" s="1"/>
      <c r="BH358" s="1"/>
      <c r="BI358" s="1"/>
      <c r="BJ358" s="1"/>
      <c r="BK358" s="1"/>
      <c r="BL358" s="1"/>
      <c r="BM358" s="1"/>
      <c r="BN358" s="1"/>
      <c r="BO358" s="1" t="s">
        <v>7538</v>
      </c>
      <c r="BP358" s="1" t="s">
        <v>7539</v>
      </c>
      <c r="BQ358" s="1" t="s">
        <v>2665</v>
      </c>
      <c r="BR358" s="1" t="s">
        <v>7540</v>
      </c>
      <c r="BS358" s="1">
        <v>52</v>
      </c>
      <c r="BT358" s="1" t="s">
        <v>7541</v>
      </c>
      <c r="BU358" s="1" t="str">
        <f>HYPERLINK("https://nconnect.nicmar.ac.in/storage/profile/6a8726a2a0e4f.png","Download")</f>
        <v>0</v>
      </c>
      <c r="BV358" s="1" t="s">
        <v>118</v>
      </c>
      <c r="BW358" s="3"/>
      <c r="BX358" s="3"/>
    </row>
    <row r="359" spans="1:76">
      <c r="A359" s="1" t="s">
        <v>76</v>
      </c>
      <c r="B359" s="1" t="s">
        <v>77</v>
      </c>
      <c r="C359" s="1" t="s">
        <v>7542</v>
      </c>
      <c r="D359" s="1" t="s">
        <v>7543</v>
      </c>
      <c r="E359" s="1" t="s">
        <v>7544</v>
      </c>
      <c r="F359" s="1" t="s">
        <v>7545</v>
      </c>
      <c r="G359" s="1" t="s">
        <v>7546</v>
      </c>
      <c r="H359" s="1" t="s">
        <v>7547</v>
      </c>
      <c r="I359" s="1" t="s">
        <v>7548</v>
      </c>
      <c r="J359" s="1">
        <v>9588431744</v>
      </c>
      <c r="K359" s="1" t="s">
        <v>196</v>
      </c>
      <c r="L359" s="1" t="s">
        <v>7549</v>
      </c>
      <c r="M359" s="1" t="s">
        <v>87</v>
      </c>
      <c r="N359" s="1" t="s">
        <v>7550</v>
      </c>
      <c r="O359" s="1" t="s">
        <v>7551</v>
      </c>
      <c r="P359" s="1" t="s">
        <v>669</v>
      </c>
      <c r="Q359" s="1">
        <v>238191684292</v>
      </c>
      <c r="R359" s="1" t="s">
        <v>7552</v>
      </c>
      <c r="S359" s="1">
        <v>8412847089</v>
      </c>
      <c r="T359" s="1" t="s">
        <v>7553</v>
      </c>
      <c r="U359" s="1" t="s">
        <v>7554</v>
      </c>
      <c r="V359" s="1">
        <v>8412095482</v>
      </c>
      <c r="W359" s="1" t="s">
        <v>165</v>
      </c>
      <c r="X359" s="1" t="s">
        <v>7555</v>
      </c>
      <c r="Y359" s="1" t="s">
        <v>7556</v>
      </c>
      <c r="Z359" s="1" t="s">
        <v>1338</v>
      </c>
      <c r="AA359" s="1" t="s">
        <v>7557</v>
      </c>
      <c r="AB359" s="1" t="s">
        <v>205</v>
      </c>
      <c r="AC359" s="1" t="s">
        <v>97</v>
      </c>
      <c r="AD359" s="1" t="s">
        <v>98</v>
      </c>
      <c r="AE359" s="1" t="s">
        <v>98</v>
      </c>
      <c r="AF359" s="1" t="s">
        <v>7558</v>
      </c>
      <c r="AG359" s="1" t="s">
        <v>7559</v>
      </c>
      <c r="AH359" s="1" t="s">
        <v>742</v>
      </c>
      <c r="AI359" s="1" t="s">
        <v>529</v>
      </c>
      <c r="AJ359" s="1">
        <v>95</v>
      </c>
      <c r="AK359" s="1">
        <v>10</v>
      </c>
      <c r="AL359" s="1" t="s">
        <v>7558</v>
      </c>
      <c r="AM359" s="1" t="s">
        <v>7559</v>
      </c>
      <c r="AN359" s="1" t="s">
        <v>105</v>
      </c>
      <c r="AO359" s="1" t="s">
        <v>138</v>
      </c>
      <c r="AP359" s="1" t="s">
        <v>262</v>
      </c>
      <c r="AQ359" s="1">
        <v>92.2</v>
      </c>
      <c r="AR359" s="1"/>
      <c r="AS359" s="1"/>
      <c r="AT359" s="1"/>
      <c r="AU359" s="1"/>
      <c r="AV359" s="1"/>
      <c r="AW359" s="1"/>
      <c r="AX359" s="1"/>
      <c r="AY359" s="1" t="s">
        <v>7560</v>
      </c>
      <c r="AZ359" s="1" t="s">
        <v>7561</v>
      </c>
      <c r="BA359" s="1" t="s">
        <v>266</v>
      </c>
      <c r="BB359" s="1" t="s">
        <v>267</v>
      </c>
      <c r="BC359" s="1" t="s">
        <v>747</v>
      </c>
      <c r="BD359" s="1" t="s">
        <v>536</v>
      </c>
      <c r="BE359" s="1">
        <v>75.56</v>
      </c>
      <c r="BF359" s="1">
        <v>8.59</v>
      </c>
      <c r="BG359" s="1"/>
      <c r="BH359" s="1"/>
      <c r="BI359" s="1"/>
      <c r="BJ359" s="1"/>
      <c r="BK359" s="1"/>
      <c r="BL359" s="1"/>
      <c r="BM359" s="1"/>
      <c r="BN359" s="1"/>
      <c r="BO359" s="1" t="s">
        <v>7562</v>
      </c>
      <c r="BP359" s="1" t="s">
        <v>7563</v>
      </c>
      <c r="BQ359" s="1" t="s">
        <v>1180</v>
      </c>
      <c r="BR359" s="1" t="s">
        <v>7564</v>
      </c>
      <c r="BS359" s="1">
        <v>72</v>
      </c>
      <c r="BT359" s="1" t="s">
        <v>7565</v>
      </c>
      <c r="BU359" s="1" t="str">
        <f>HYPERLINK("https://nconnect.nicmar.ac.in/storage/profile/6a843f416ecac.png","Download")</f>
        <v>0</v>
      </c>
      <c r="BV359" s="1" t="s">
        <v>118</v>
      </c>
      <c r="BW359" s="3"/>
      <c r="BX359" s="3"/>
    </row>
    <row r="360" spans="1:76">
      <c r="A360" s="1" t="s">
        <v>76</v>
      </c>
      <c r="B360" s="1" t="s">
        <v>77</v>
      </c>
      <c r="C360" s="1" t="s">
        <v>7566</v>
      </c>
      <c r="D360" s="1" t="s">
        <v>7567</v>
      </c>
      <c r="E360" s="1" t="s">
        <v>7568</v>
      </c>
      <c r="F360" s="1" t="s">
        <v>7569</v>
      </c>
      <c r="G360" s="1" t="s">
        <v>7570</v>
      </c>
      <c r="H360" s="1" t="s">
        <v>7571</v>
      </c>
      <c r="I360" s="1" t="s">
        <v>7572</v>
      </c>
      <c r="J360" s="1">
        <v>7977932629</v>
      </c>
      <c r="K360" s="1" t="s">
        <v>85</v>
      </c>
      <c r="L360" s="1" t="s">
        <v>7573</v>
      </c>
      <c r="M360" s="1" t="s">
        <v>87</v>
      </c>
      <c r="N360" s="1" t="s">
        <v>88</v>
      </c>
      <c r="O360" s="1" t="s">
        <v>7574</v>
      </c>
      <c r="P360" s="1" t="s">
        <v>162</v>
      </c>
      <c r="Q360" s="1">
        <v>972982944063</v>
      </c>
      <c r="R360" s="1" t="s">
        <v>7575</v>
      </c>
      <c r="S360" s="1">
        <v>9702948862</v>
      </c>
      <c r="T360" s="1" t="s">
        <v>7576</v>
      </c>
      <c r="U360" s="1" t="s">
        <v>7577</v>
      </c>
      <c r="V360" s="1">
        <v>9324340738</v>
      </c>
      <c r="W360" s="1" t="s">
        <v>1063</v>
      </c>
      <c r="X360" s="1" t="s">
        <v>7578</v>
      </c>
      <c r="Y360" s="1" t="s">
        <v>647</v>
      </c>
      <c r="Z360" s="1" t="s">
        <v>97</v>
      </c>
      <c r="AA360" s="1" t="s">
        <v>7578</v>
      </c>
      <c r="AB360" s="1" t="s">
        <v>647</v>
      </c>
      <c r="AC360" s="1" t="s">
        <v>97</v>
      </c>
      <c r="AD360" s="1" t="s">
        <v>98</v>
      </c>
      <c r="AE360" s="1" t="s">
        <v>98</v>
      </c>
      <c r="AF360" s="1" t="s">
        <v>7579</v>
      </c>
      <c r="AG360" s="1" t="s">
        <v>4351</v>
      </c>
      <c r="AH360" s="1" t="s">
        <v>2223</v>
      </c>
      <c r="AI360" s="1" t="s">
        <v>529</v>
      </c>
      <c r="AJ360" s="1">
        <v>79.4</v>
      </c>
      <c r="AK360" s="1"/>
      <c r="AL360" s="1"/>
      <c r="AM360" s="1"/>
      <c r="AN360" s="1"/>
      <c r="AO360" s="1"/>
      <c r="AP360" s="1"/>
      <c r="AQ360" s="1"/>
      <c r="AR360" s="1"/>
      <c r="AS360" s="1" t="s">
        <v>1067</v>
      </c>
      <c r="AT360" s="1" t="s">
        <v>7580</v>
      </c>
      <c r="AU360" s="1" t="s">
        <v>1248</v>
      </c>
      <c r="AV360" s="1" t="s">
        <v>211</v>
      </c>
      <c r="AW360" s="1">
        <v>78.34</v>
      </c>
      <c r="AX360" s="1"/>
      <c r="AY360" s="1" t="s">
        <v>3481</v>
      </c>
      <c r="AZ360" s="1" t="s">
        <v>7581</v>
      </c>
      <c r="BA360" s="1" t="s">
        <v>178</v>
      </c>
      <c r="BB360" s="1" t="s">
        <v>111</v>
      </c>
      <c r="BC360" s="1" t="s">
        <v>145</v>
      </c>
      <c r="BD360" s="1" t="s">
        <v>484</v>
      </c>
      <c r="BE360" s="1">
        <v>74.14</v>
      </c>
      <c r="BF360" s="1">
        <v>8.42</v>
      </c>
      <c r="BG360" s="1"/>
      <c r="BH360" s="1"/>
      <c r="BI360" s="1"/>
      <c r="BJ360" s="1"/>
      <c r="BK360" s="1"/>
      <c r="BL360" s="1"/>
      <c r="BM360" s="1"/>
      <c r="BN360" s="1"/>
      <c r="BO360" s="1" t="s">
        <v>7582</v>
      </c>
      <c r="BP360" s="1" t="s">
        <v>7583</v>
      </c>
      <c r="BQ360" s="1" t="s">
        <v>2009</v>
      </c>
      <c r="BR360" s="1"/>
      <c r="BS360" s="1"/>
      <c r="BT360" s="1"/>
      <c r="BU360" s="1" t="str">
        <f>HYPERLINK("https://nconnect.nicmar.ac.in/storage/profile/6a85ed1a7990e.png","Download")</f>
        <v>0</v>
      </c>
      <c r="BV360" s="1" t="s">
        <v>118</v>
      </c>
      <c r="BW360" s="3"/>
      <c r="BX360" s="3"/>
    </row>
    <row r="361" spans="1:76">
      <c r="A361" s="1" t="s">
        <v>76</v>
      </c>
      <c r="B361" s="1" t="s">
        <v>77</v>
      </c>
      <c r="C361" s="1" t="s">
        <v>7584</v>
      </c>
      <c r="D361" s="1" t="s">
        <v>7585</v>
      </c>
      <c r="E361" s="1" t="s">
        <v>7586</v>
      </c>
      <c r="F361" s="1" t="s">
        <v>7587</v>
      </c>
      <c r="G361" s="1" t="s">
        <v>7588</v>
      </c>
      <c r="H361" s="1" t="s">
        <v>7589</v>
      </c>
      <c r="I361" s="1" t="s">
        <v>7590</v>
      </c>
      <c r="J361" s="1">
        <v>9579365803</v>
      </c>
      <c r="K361" s="1" t="s">
        <v>196</v>
      </c>
      <c r="L361" s="1" t="s">
        <v>7591</v>
      </c>
      <c r="M361" s="1" t="s">
        <v>87</v>
      </c>
      <c r="N361" s="1" t="s">
        <v>7592</v>
      </c>
      <c r="O361" s="1" t="s">
        <v>7593</v>
      </c>
      <c r="P361" s="1" t="s">
        <v>162</v>
      </c>
      <c r="Q361" s="1">
        <v>412703083994</v>
      </c>
      <c r="R361" s="1" t="s">
        <v>7586</v>
      </c>
      <c r="S361" s="1">
        <v>7083327998</v>
      </c>
      <c r="T361" s="1" t="s">
        <v>1194</v>
      </c>
      <c r="U361" s="1" t="s">
        <v>7594</v>
      </c>
      <c r="V361" s="1">
        <v>9356056741</v>
      </c>
      <c r="W361" s="1" t="s">
        <v>1819</v>
      </c>
      <c r="X361" s="1" t="s">
        <v>7595</v>
      </c>
      <c r="Y361" s="1" t="s">
        <v>4535</v>
      </c>
      <c r="Z361" s="1" t="s">
        <v>97</v>
      </c>
      <c r="AA361" s="1" t="s">
        <v>7595</v>
      </c>
      <c r="AB361" s="1" t="s">
        <v>4535</v>
      </c>
      <c r="AC361" s="1" t="s">
        <v>97</v>
      </c>
      <c r="AD361" s="1" t="s">
        <v>98</v>
      </c>
      <c r="AE361" s="1" t="s">
        <v>98</v>
      </c>
      <c r="AF361" s="1" t="s">
        <v>7596</v>
      </c>
      <c r="AG361" s="1" t="s">
        <v>7597</v>
      </c>
      <c r="AH361" s="1" t="s">
        <v>421</v>
      </c>
      <c r="AI361" s="1" t="s">
        <v>141</v>
      </c>
      <c r="AJ361" s="1">
        <v>92.8</v>
      </c>
      <c r="AK361" s="1"/>
      <c r="AL361" s="1"/>
      <c r="AM361" s="1"/>
      <c r="AN361" s="1"/>
      <c r="AO361" s="1"/>
      <c r="AP361" s="1"/>
      <c r="AQ361" s="1"/>
      <c r="AR361" s="1"/>
      <c r="AS361" s="1" t="s">
        <v>1153</v>
      </c>
      <c r="AT361" s="1" t="s">
        <v>7598</v>
      </c>
      <c r="AU361" s="1" t="s">
        <v>654</v>
      </c>
      <c r="AV361" s="1" t="s">
        <v>292</v>
      </c>
      <c r="AW361" s="1">
        <v>86.53</v>
      </c>
      <c r="AX361" s="1"/>
      <c r="AY361" s="1" t="s">
        <v>7599</v>
      </c>
      <c r="AZ361" s="1" t="s">
        <v>7600</v>
      </c>
      <c r="BA361" s="1" t="s">
        <v>110</v>
      </c>
      <c r="BB361" s="1" t="s">
        <v>111</v>
      </c>
      <c r="BC361" s="1" t="s">
        <v>179</v>
      </c>
      <c r="BD361" s="1" t="s">
        <v>1047</v>
      </c>
      <c r="BE361" s="1">
        <v>79</v>
      </c>
      <c r="BF361" s="1">
        <v>8.65</v>
      </c>
      <c r="BG361" s="1"/>
      <c r="BH361" s="1"/>
      <c r="BI361" s="1"/>
      <c r="BJ361" s="1"/>
      <c r="BK361" s="1"/>
      <c r="BL361" s="1"/>
      <c r="BM361" s="1"/>
      <c r="BN361" s="1"/>
      <c r="BO361" s="1" t="s">
        <v>7601</v>
      </c>
      <c r="BP361" s="1"/>
      <c r="BQ361" s="1"/>
      <c r="BR361" s="1" t="s">
        <v>7602</v>
      </c>
      <c r="BS361" s="1">
        <v>26</v>
      </c>
      <c r="BT361" s="1"/>
      <c r="BU361" s="1" t="str">
        <f>HYPERLINK("https://nconnect.nicmar.ac.in/storage/profile/6a873f16b81ee.png","Download")</f>
        <v>0</v>
      </c>
      <c r="BV361" s="1" t="s">
        <v>118</v>
      </c>
      <c r="BW361" s="3"/>
      <c r="BX361" s="3"/>
    </row>
    <row r="362" spans="1:76">
      <c r="A362" s="1" t="s">
        <v>76</v>
      </c>
      <c r="B362" s="1" t="s">
        <v>77</v>
      </c>
      <c r="C362" s="1" t="s">
        <v>7603</v>
      </c>
      <c r="D362" s="1" t="s">
        <v>1276</v>
      </c>
      <c r="E362" s="1" t="s">
        <v>2030</v>
      </c>
      <c r="F362" s="1" t="s">
        <v>7604</v>
      </c>
      <c r="G362" s="1" t="s">
        <v>7605</v>
      </c>
      <c r="H362" s="1" t="s">
        <v>7606</v>
      </c>
      <c r="I362" s="1" t="s">
        <v>7607</v>
      </c>
      <c r="J362" s="1">
        <v>8810433500</v>
      </c>
      <c r="K362" s="1" t="s">
        <v>85</v>
      </c>
      <c r="L362" s="1" t="s">
        <v>7608</v>
      </c>
      <c r="M362" s="1" t="s">
        <v>87</v>
      </c>
      <c r="N362" s="1" t="s">
        <v>7609</v>
      </c>
      <c r="O362" s="1" t="s">
        <v>7610</v>
      </c>
      <c r="P362" s="1" t="s">
        <v>2980</v>
      </c>
      <c r="Q362" s="1">
        <v>747956047436</v>
      </c>
      <c r="R362" s="1" t="s">
        <v>7611</v>
      </c>
      <c r="S362" s="1">
        <v>8826137620</v>
      </c>
      <c r="T362" s="1" t="s">
        <v>7612</v>
      </c>
      <c r="U362" s="1" t="s">
        <v>7613</v>
      </c>
      <c r="V362" s="1">
        <v>8527765110</v>
      </c>
      <c r="W362" s="1" t="s">
        <v>3536</v>
      </c>
      <c r="X362" s="1" t="s">
        <v>7614</v>
      </c>
      <c r="Y362" s="1" t="s">
        <v>2514</v>
      </c>
      <c r="Z362" s="1" t="s">
        <v>1173</v>
      </c>
      <c r="AA362" s="1" t="s">
        <v>7614</v>
      </c>
      <c r="AB362" s="1" t="s">
        <v>2514</v>
      </c>
      <c r="AC362" s="1" t="s">
        <v>1173</v>
      </c>
      <c r="AD362" s="1" t="s">
        <v>98</v>
      </c>
      <c r="AE362" s="1" t="s">
        <v>98</v>
      </c>
      <c r="AF362" s="1" t="s">
        <v>7615</v>
      </c>
      <c r="AG362" s="1" t="s">
        <v>7616</v>
      </c>
      <c r="AH362" s="1" t="s">
        <v>1935</v>
      </c>
      <c r="AI362" s="1" t="s">
        <v>3763</v>
      </c>
      <c r="AJ362" s="1">
        <v>91.2</v>
      </c>
      <c r="AK362" s="1">
        <v>9.6</v>
      </c>
      <c r="AL362" s="1" t="s">
        <v>7615</v>
      </c>
      <c r="AM362" s="1" t="s">
        <v>7617</v>
      </c>
      <c r="AN362" s="1" t="s">
        <v>105</v>
      </c>
      <c r="AO362" s="1" t="s">
        <v>477</v>
      </c>
      <c r="AP362" s="1" t="s">
        <v>854</v>
      </c>
      <c r="AQ362" s="1">
        <v>62.8</v>
      </c>
      <c r="AR362" s="1"/>
      <c r="AS362" s="1" t="s">
        <v>7618</v>
      </c>
      <c r="AT362" s="1" t="s">
        <v>7619</v>
      </c>
      <c r="AU362" s="1" t="s">
        <v>208</v>
      </c>
      <c r="AV362" s="1" t="s">
        <v>106</v>
      </c>
      <c r="AW362" s="1">
        <v>75.79</v>
      </c>
      <c r="AX362" s="1"/>
      <c r="AY362" s="1" t="s">
        <v>7620</v>
      </c>
      <c r="AZ362" s="1" t="s">
        <v>7621</v>
      </c>
      <c r="BA362" s="1" t="s">
        <v>110</v>
      </c>
      <c r="BB362" s="1" t="s">
        <v>111</v>
      </c>
      <c r="BC362" s="1" t="s">
        <v>425</v>
      </c>
      <c r="BD362" s="1" t="s">
        <v>426</v>
      </c>
      <c r="BE362" s="1">
        <v>83.0</v>
      </c>
      <c r="BF362" s="1">
        <v>8.3</v>
      </c>
      <c r="BG362" s="1"/>
      <c r="BH362" s="1"/>
      <c r="BI362" s="1"/>
      <c r="BJ362" s="1"/>
      <c r="BK362" s="1"/>
      <c r="BL362" s="1"/>
      <c r="BM362" s="1"/>
      <c r="BN362" s="1"/>
      <c r="BO362" s="1" t="s">
        <v>7622</v>
      </c>
      <c r="BP362" s="1" t="s">
        <v>7623</v>
      </c>
      <c r="BQ362" s="1" t="s">
        <v>7624</v>
      </c>
      <c r="BR362" s="1" t="s">
        <v>7625</v>
      </c>
      <c r="BS362" s="1">
        <v>6</v>
      </c>
      <c r="BT362" s="1"/>
      <c r="BU362" s="1" t="str">
        <f>HYPERLINK("https://nconnect.nicmar.ac.in/storage/profile/6a85f770418fd.png","Download")</f>
        <v>0</v>
      </c>
      <c r="BV362" s="1" t="s">
        <v>118</v>
      </c>
      <c r="BW362" s="3"/>
      <c r="BX362" s="3"/>
    </row>
    <row r="363" spans="1:76">
      <c r="A363" s="1" t="s">
        <v>76</v>
      </c>
      <c r="B363" s="1" t="s">
        <v>77</v>
      </c>
      <c r="C363" s="1" t="s">
        <v>7626</v>
      </c>
      <c r="D363" s="1" t="s">
        <v>7627</v>
      </c>
      <c r="E363" s="1"/>
      <c r="F363" s="1" t="s">
        <v>7628</v>
      </c>
      <c r="G363" s="1" t="s">
        <v>7629</v>
      </c>
      <c r="H363" s="1" t="s">
        <v>7630</v>
      </c>
      <c r="I363" s="1" t="s">
        <v>7631</v>
      </c>
      <c r="J363" s="1">
        <v>8790011990</v>
      </c>
      <c r="K363" s="1" t="s">
        <v>85</v>
      </c>
      <c r="L363" s="1" t="s">
        <v>7632</v>
      </c>
      <c r="M363" s="1" t="s">
        <v>87</v>
      </c>
      <c r="N363" s="1" t="s">
        <v>7633</v>
      </c>
      <c r="O363" s="1" t="s">
        <v>7634</v>
      </c>
      <c r="P363" s="1" t="s">
        <v>162</v>
      </c>
      <c r="Q363" s="1">
        <v>554230101787</v>
      </c>
      <c r="R363" s="1" t="s">
        <v>7635</v>
      </c>
      <c r="S363" s="1">
        <v>9052501575</v>
      </c>
      <c r="T363" s="1" t="s">
        <v>7636</v>
      </c>
      <c r="U363" s="1" t="s">
        <v>7637</v>
      </c>
      <c r="V363" s="1">
        <v>9885641505</v>
      </c>
      <c r="W363" s="1" t="s">
        <v>3536</v>
      </c>
      <c r="X363" s="1" t="s">
        <v>7638</v>
      </c>
      <c r="Y363" s="1" t="s">
        <v>525</v>
      </c>
      <c r="Z363" s="1" t="s">
        <v>134</v>
      </c>
      <c r="AA363" s="1" t="s">
        <v>7638</v>
      </c>
      <c r="AB363" s="1" t="s">
        <v>525</v>
      </c>
      <c r="AC363" s="1" t="s">
        <v>134</v>
      </c>
      <c r="AD363" s="1" t="s">
        <v>98</v>
      </c>
      <c r="AE363" s="1" t="s">
        <v>98</v>
      </c>
      <c r="AF363" s="1" t="s">
        <v>7639</v>
      </c>
      <c r="AG363" s="1" t="s">
        <v>7640</v>
      </c>
      <c r="AH363" s="1" t="s">
        <v>742</v>
      </c>
      <c r="AI363" s="1" t="s">
        <v>480</v>
      </c>
      <c r="AJ363" s="1">
        <v>85.0</v>
      </c>
      <c r="AK363" s="1">
        <v>8.5</v>
      </c>
      <c r="AL363" s="1"/>
      <c r="AM363" s="1"/>
      <c r="AN363" s="1"/>
      <c r="AO363" s="1"/>
      <c r="AP363" s="1"/>
      <c r="AQ363" s="1"/>
      <c r="AR363" s="1"/>
      <c r="AS363" s="1" t="s">
        <v>700</v>
      </c>
      <c r="AT363" s="1" t="s">
        <v>7641</v>
      </c>
      <c r="AU363" s="1" t="s">
        <v>421</v>
      </c>
      <c r="AV363" s="1" t="s">
        <v>314</v>
      </c>
      <c r="AW363" s="1">
        <v>86.8</v>
      </c>
      <c r="AX363" s="1"/>
      <c r="AY363" s="1" t="s">
        <v>7642</v>
      </c>
      <c r="AZ363" s="1" t="s">
        <v>7643</v>
      </c>
      <c r="BA363" s="1" t="s">
        <v>110</v>
      </c>
      <c r="BB363" s="1" t="s">
        <v>111</v>
      </c>
      <c r="BC363" s="1" t="s">
        <v>239</v>
      </c>
      <c r="BD363" s="1" t="s">
        <v>1070</v>
      </c>
      <c r="BE363" s="1">
        <v>75.4</v>
      </c>
      <c r="BF363" s="1">
        <v>8.04</v>
      </c>
      <c r="BG363" s="1"/>
      <c r="BH363" s="1"/>
      <c r="BI363" s="1"/>
      <c r="BJ363" s="1"/>
      <c r="BK363" s="1"/>
      <c r="BL363" s="1"/>
      <c r="BM363" s="1"/>
      <c r="BN363" s="1"/>
      <c r="BO363" s="1" t="s">
        <v>7644</v>
      </c>
      <c r="BP363" s="1" t="s">
        <v>7645</v>
      </c>
      <c r="BQ363" s="1" t="s">
        <v>1206</v>
      </c>
      <c r="BR363" s="1"/>
      <c r="BS363" s="1"/>
      <c r="BT363" s="1"/>
      <c r="BU363" s="1" t="str">
        <f>HYPERLINK("https://nconnect.nicmar.ac.in/storage/profile/6a85b8ad3a21c.png","Download")</f>
        <v>0</v>
      </c>
      <c r="BV363" s="1" t="s">
        <v>118</v>
      </c>
      <c r="BW363" s="3"/>
      <c r="BX363" s="3"/>
    </row>
    <row r="364" spans="1:76">
      <c r="A364" s="1" t="s">
        <v>76</v>
      </c>
      <c r="B364" s="1" t="s">
        <v>77</v>
      </c>
      <c r="C364" s="1" t="s">
        <v>7646</v>
      </c>
      <c r="D364" s="1" t="s">
        <v>7647</v>
      </c>
      <c r="E364" s="1" t="s">
        <v>7648</v>
      </c>
      <c r="F364" s="1" t="s">
        <v>7649</v>
      </c>
      <c r="G364" s="1" t="s">
        <v>7650</v>
      </c>
      <c r="H364" s="1" t="s">
        <v>7651</v>
      </c>
      <c r="I364" s="1" t="s">
        <v>7652</v>
      </c>
      <c r="J364" s="1">
        <v>8409468982</v>
      </c>
      <c r="K364" s="1" t="s">
        <v>85</v>
      </c>
      <c r="L364" s="1" t="s">
        <v>7653</v>
      </c>
      <c r="M364" s="1" t="s">
        <v>87</v>
      </c>
      <c r="N364" s="1" t="s">
        <v>7654</v>
      </c>
      <c r="O364" s="1" t="s">
        <v>7655</v>
      </c>
      <c r="P364" s="1" t="s">
        <v>669</v>
      </c>
      <c r="Q364" s="1">
        <v>236986387424</v>
      </c>
      <c r="R364" s="1" t="s">
        <v>7656</v>
      </c>
      <c r="S364" s="1">
        <v>8987421365</v>
      </c>
      <c r="T364" s="1" t="s">
        <v>4763</v>
      </c>
      <c r="U364" s="1" t="s">
        <v>7657</v>
      </c>
      <c r="V364" s="1">
        <v>6202219797</v>
      </c>
      <c r="W364" s="1" t="s">
        <v>1063</v>
      </c>
      <c r="X364" s="1" t="s">
        <v>7658</v>
      </c>
      <c r="Y364" s="1" t="s">
        <v>599</v>
      </c>
      <c r="Z364" s="1" t="s">
        <v>600</v>
      </c>
      <c r="AA364" s="1" t="s">
        <v>7658</v>
      </c>
      <c r="AB364" s="1" t="s">
        <v>599</v>
      </c>
      <c r="AC364" s="1" t="s">
        <v>600</v>
      </c>
      <c r="AD364" s="1" t="s">
        <v>98</v>
      </c>
      <c r="AE364" s="1" t="s">
        <v>98</v>
      </c>
      <c r="AF364" s="1" t="s">
        <v>4142</v>
      </c>
      <c r="AG364" s="1" t="s">
        <v>7659</v>
      </c>
      <c r="AH364" s="1" t="s">
        <v>854</v>
      </c>
      <c r="AI364" s="1" t="s">
        <v>421</v>
      </c>
      <c r="AJ364" s="1">
        <v>76.0</v>
      </c>
      <c r="AK364" s="1">
        <v>8</v>
      </c>
      <c r="AL364" s="1" t="s">
        <v>7660</v>
      </c>
      <c r="AM364" s="1" t="s">
        <v>7661</v>
      </c>
      <c r="AN364" s="1" t="s">
        <v>105</v>
      </c>
      <c r="AO364" s="1" t="s">
        <v>262</v>
      </c>
      <c r="AP364" s="1" t="s">
        <v>395</v>
      </c>
      <c r="AQ364" s="1">
        <v>72.4</v>
      </c>
      <c r="AR364" s="1">
        <v>7.62</v>
      </c>
      <c r="AS364" s="1"/>
      <c r="AT364" s="1"/>
      <c r="AU364" s="1"/>
      <c r="AV364" s="1"/>
      <c r="AW364" s="1"/>
      <c r="AX364" s="1"/>
      <c r="AY364" s="1" t="s">
        <v>7662</v>
      </c>
      <c r="AZ364" s="1" t="s">
        <v>7663</v>
      </c>
      <c r="BA364" s="1" t="s">
        <v>110</v>
      </c>
      <c r="BB364" s="1" t="s">
        <v>111</v>
      </c>
      <c r="BC364" s="1" t="s">
        <v>289</v>
      </c>
      <c r="BD364" s="1" t="s">
        <v>1962</v>
      </c>
      <c r="BE364" s="1">
        <v>73.2</v>
      </c>
      <c r="BF364" s="1">
        <v>7.32</v>
      </c>
      <c r="BG364" s="1"/>
      <c r="BH364" s="1"/>
      <c r="BI364" s="1"/>
      <c r="BJ364" s="1"/>
      <c r="BK364" s="1"/>
      <c r="BL364" s="1"/>
      <c r="BM364" s="1"/>
      <c r="BN364" s="1"/>
      <c r="BO364" s="1" t="s">
        <v>7664</v>
      </c>
      <c r="BP364" s="1" t="s">
        <v>7665</v>
      </c>
      <c r="BQ364" s="1" t="s">
        <v>862</v>
      </c>
      <c r="BR364" s="1" t="s">
        <v>7666</v>
      </c>
      <c r="BS364" s="1">
        <v>12</v>
      </c>
      <c r="BT364" s="1"/>
      <c r="BU364" s="1" t="str">
        <f>HYPERLINK("https://nconnect.nicmar.ac.in/storage/profile/6a860e7bc91f9.png","Download")</f>
        <v>0</v>
      </c>
      <c r="BV364" s="1" t="s">
        <v>118</v>
      </c>
      <c r="BW364" s="3"/>
      <c r="BX364" s="3"/>
    </row>
    <row r="365" spans="1:76">
      <c r="A365" s="1" t="s">
        <v>76</v>
      </c>
      <c r="B365" s="1" t="s">
        <v>77</v>
      </c>
      <c r="C365" s="1" t="s">
        <v>7667</v>
      </c>
      <c r="D365" s="1" t="s">
        <v>1369</v>
      </c>
      <c r="E365" s="1" t="s">
        <v>7668</v>
      </c>
      <c r="F365" s="1" t="s">
        <v>7669</v>
      </c>
      <c r="G365" s="1" t="s">
        <v>7670</v>
      </c>
      <c r="H365" s="1" t="s">
        <v>7671</v>
      </c>
      <c r="I365" s="1" t="s">
        <v>7672</v>
      </c>
      <c r="J365" s="1">
        <v>8425050813</v>
      </c>
      <c r="K365" s="1" t="s">
        <v>85</v>
      </c>
      <c r="L365" s="1" t="s">
        <v>1726</v>
      </c>
      <c r="M365" s="1" t="s">
        <v>87</v>
      </c>
      <c r="N365" s="1" t="s">
        <v>412</v>
      </c>
      <c r="O365" s="1" t="s">
        <v>7673</v>
      </c>
      <c r="P365" s="1" t="s">
        <v>162</v>
      </c>
      <c r="Q365" s="1">
        <v>875188653160</v>
      </c>
      <c r="R365" s="1" t="s">
        <v>7674</v>
      </c>
      <c r="S365" s="1">
        <v>9892761179</v>
      </c>
      <c r="T365" s="1" t="s">
        <v>203</v>
      </c>
      <c r="U365" s="1" t="s">
        <v>7675</v>
      </c>
      <c r="V365" s="1">
        <v>9821759812</v>
      </c>
      <c r="W365" s="1" t="s">
        <v>283</v>
      </c>
      <c r="X365" s="1" t="s">
        <v>7676</v>
      </c>
      <c r="Y365" s="1" t="s">
        <v>235</v>
      </c>
      <c r="Z365" s="1" t="s">
        <v>97</v>
      </c>
      <c r="AA365" s="1" t="s">
        <v>7676</v>
      </c>
      <c r="AB365" s="1" t="s">
        <v>235</v>
      </c>
      <c r="AC365" s="1" t="s">
        <v>97</v>
      </c>
      <c r="AD365" s="1" t="s">
        <v>98</v>
      </c>
      <c r="AE365" s="1" t="s">
        <v>98</v>
      </c>
      <c r="AF365" s="1" t="s">
        <v>7677</v>
      </c>
      <c r="AG365" s="1" t="s">
        <v>7678</v>
      </c>
      <c r="AH365" s="1" t="s">
        <v>2223</v>
      </c>
      <c r="AI365" s="1" t="s">
        <v>529</v>
      </c>
      <c r="AJ365" s="1">
        <v>84.6</v>
      </c>
      <c r="AK365" s="1"/>
      <c r="AL365" s="1"/>
      <c r="AM365" s="1"/>
      <c r="AN365" s="1"/>
      <c r="AO365" s="1"/>
      <c r="AP365" s="1"/>
      <c r="AQ365" s="1"/>
      <c r="AR365" s="1"/>
      <c r="AS365" s="1" t="s">
        <v>367</v>
      </c>
      <c r="AT365" s="1" t="s">
        <v>7679</v>
      </c>
      <c r="AU365" s="1" t="s">
        <v>137</v>
      </c>
      <c r="AV365" s="1" t="s">
        <v>211</v>
      </c>
      <c r="AW365" s="1">
        <v>81.72</v>
      </c>
      <c r="AX365" s="1"/>
      <c r="AY365" s="1" t="s">
        <v>652</v>
      </c>
      <c r="AZ365" s="1" t="s">
        <v>7680</v>
      </c>
      <c r="BA365" s="1" t="s">
        <v>178</v>
      </c>
      <c r="BB365" s="1" t="s">
        <v>111</v>
      </c>
      <c r="BC365" s="1" t="s">
        <v>532</v>
      </c>
      <c r="BD365" s="1" t="s">
        <v>484</v>
      </c>
      <c r="BE365" s="1">
        <v>76.38</v>
      </c>
      <c r="BF365" s="1">
        <v>8.75</v>
      </c>
      <c r="BG365" s="1"/>
      <c r="BH365" s="1"/>
      <c r="BI365" s="1"/>
      <c r="BJ365" s="1"/>
      <c r="BK365" s="1"/>
      <c r="BL365" s="1"/>
      <c r="BM365" s="1"/>
      <c r="BN365" s="1"/>
      <c r="BO365" s="1" t="s">
        <v>7681</v>
      </c>
      <c r="BP365" s="1" t="s">
        <v>7682</v>
      </c>
      <c r="BQ365" s="1" t="s">
        <v>2165</v>
      </c>
      <c r="BR365" s="1"/>
      <c r="BS365" s="1"/>
      <c r="BT365" s="1"/>
      <c r="BU365" s="1" t="str">
        <f>HYPERLINK("https://nconnect.nicmar.ac.in/storage/profile/6a8710e998498.png","Download")</f>
        <v>0</v>
      </c>
      <c r="BV365" s="1" t="s">
        <v>118</v>
      </c>
      <c r="BW365" s="3"/>
      <c r="BX365" s="3"/>
    </row>
    <row r="366" spans="1:76">
      <c r="A366" s="1" t="s">
        <v>76</v>
      </c>
      <c r="B366" s="1" t="s">
        <v>77</v>
      </c>
      <c r="C366" s="1" t="s">
        <v>7683</v>
      </c>
      <c r="D366" s="1" t="s">
        <v>1790</v>
      </c>
      <c r="E366" s="1" t="s">
        <v>7684</v>
      </c>
      <c r="F366" s="1" t="s">
        <v>7685</v>
      </c>
      <c r="G366" s="1" t="s">
        <v>7686</v>
      </c>
      <c r="H366" s="1" t="s">
        <v>7687</v>
      </c>
      <c r="I366" s="1" t="s">
        <v>7688</v>
      </c>
      <c r="J366" s="1">
        <v>9923176690</v>
      </c>
      <c r="K366" s="1" t="s">
        <v>85</v>
      </c>
      <c r="L366" s="1" t="s">
        <v>5729</v>
      </c>
      <c r="M366" s="1" t="s">
        <v>87</v>
      </c>
      <c r="N366" s="1" t="s">
        <v>1375</v>
      </c>
      <c r="O366" s="1" t="s">
        <v>7689</v>
      </c>
      <c r="P366" s="1" t="s">
        <v>669</v>
      </c>
      <c r="Q366" s="1">
        <v>569646475095</v>
      </c>
      <c r="R366" s="1" t="s">
        <v>7684</v>
      </c>
      <c r="S366" s="1">
        <v>9881599499</v>
      </c>
      <c r="T366" s="1" t="s">
        <v>7690</v>
      </c>
      <c r="U366" s="1" t="s">
        <v>7691</v>
      </c>
      <c r="V366" s="1">
        <v>9011649699</v>
      </c>
      <c r="W366" s="1" t="s">
        <v>470</v>
      </c>
      <c r="X366" s="1" t="s">
        <v>7692</v>
      </c>
      <c r="Y366" s="1" t="s">
        <v>847</v>
      </c>
      <c r="Z366" s="1" t="s">
        <v>97</v>
      </c>
      <c r="AA366" s="1" t="s">
        <v>7692</v>
      </c>
      <c r="AB366" s="1" t="s">
        <v>847</v>
      </c>
      <c r="AC366" s="1" t="s">
        <v>97</v>
      </c>
      <c r="AD366" s="1" t="s">
        <v>98</v>
      </c>
      <c r="AE366" s="1" t="s">
        <v>98</v>
      </c>
      <c r="AF366" s="1" t="s">
        <v>7693</v>
      </c>
      <c r="AG366" s="1" t="s">
        <v>7694</v>
      </c>
      <c r="AH366" s="1" t="s">
        <v>106</v>
      </c>
      <c r="AI366" s="1" t="s">
        <v>395</v>
      </c>
      <c r="AJ366" s="1">
        <v>88</v>
      </c>
      <c r="AK366" s="1"/>
      <c r="AL366" s="1" t="s">
        <v>7695</v>
      </c>
      <c r="AM366" s="1" t="s">
        <v>7694</v>
      </c>
      <c r="AN366" s="1" t="s">
        <v>174</v>
      </c>
      <c r="AO366" s="1" t="s">
        <v>107</v>
      </c>
      <c r="AP366" s="1" t="s">
        <v>398</v>
      </c>
      <c r="AQ366" s="1">
        <v>79</v>
      </c>
      <c r="AR366" s="1"/>
      <c r="AS366" s="1"/>
      <c r="AT366" s="1"/>
      <c r="AU366" s="1"/>
      <c r="AV366" s="1"/>
      <c r="AW366" s="1"/>
      <c r="AX366" s="1"/>
      <c r="AY366" s="1" t="s">
        <v>108</v>
      </c>
      <c r="AZ366" s="1" t="s">
        <v>7696</v>
      </c>
      <c r="BA366" s="1" t="s">
        <v>110</v>
      </c>
      <c r="BB366" s="1" t="s">
        <v>111</v>
      </c>
      <c r="BC366" s="1" t="s">
        <v>655</v>
      </c>
      <c r="BD366" s="1" t="s">
        <v>792</v>
      </c>
      <c r="BE366" s="1">
        <v>60</v>
      </c>
      <c r="BF366" s="1">
        <v>6.3</v>
      </c>
      <c r="BG366" s="1"/>
      <c r="BH366" s="1"/>
      <c r="BI366" s="1"/>
      <c r="BJ366" s="1"/>
      <c r="BK366" s="1"/>
      <c r="BL366" s="1"/>
      <c r="BM366" s="1"/>
      <c r="BN366" s="1"/>
      <c r="BO366" s="1" t="s">
        <v>5738</v>
      </c>
      <c r="BP366" s="1" t="s">
        <v>7697</v>
      </c>
      <c r="BQ366" s="1"/>
      <c r="BR366" s="1"/>
      <c r="BS366" s="1"/>
      <c r="BT366" s="1"/>
      <c r="BU366" s="1" t="str">
        <f>HYPERLINK("https://nconnect.nicmar.ac.in/storage/profile/6a87159719284.png","Download")</f>
        <v>0</v>
      </c>
      <c r="BV366" s="1" t="s">
        <v>188</v>
      </c>
      <c r="BW366" s="3"/>
      <c r="BX366" s="3"/>
    </row>
    <row r="367" spans="1:76">
      <c r="A367" s="1" t="s">
        <v>76</v>
      </c>
      <c r="B367" s="1" t="s">
        <v>77</v>
      </c>
      <c r="C367" s="1" t="s">
        <v>7698</v>
      </c>
      <c r="D367" s="1" t="s">
        <v>7699</v>
      </c>
      <c r="E367" s="1"/>
      <c r="F367" s="1" t="s">
        <v>2030</v>
      </c>
      <c r="G367" s="1" t="s">
        <v>7700</v>
      </c>
      <c r="H367" s="1" t="s">
        <v>7701</v>
      </c>
      <c r="I367" s="1" t="s">
        <v>7702</v>
      </c>
      <c r="J367" s="1">
        <v>7075096959</v>
      </c>
      <c r="K367" s="1" t="s">
        <v>85</v>
      </c>
      <c r="L367" s="1" t="s">
        <v>7703</v>
      </c>
      <c r="M367" s="1" t="s">
        <v>87</v>
      </c>
      <c r="N367" s="1" t="s">
        <v>7704</v>
      </c>
      <c r="O367" s="1" t="s">
        <v>7705</v>
      </c>
      <c r="P367" s="1" t="s">
        <v>3157</v>
      </c>
      <c r="Q367" s="1">
        <v>205739737036</v>
      </c>
      <c r="R367" s="1" t="s">
        <v>7706</v>
      </c>
      <c r="S367" s="1">
        <v>9948511556</v>
      </c>
      <c r="T367" s="1" t="s">
        <v>7707</v>
      </c>
      <c r="U367" s="1" t="s">
        <v>7708</v>
      </c>
      <c r="V367" s="1">
        <v>8985232665</v>
      </c>
      <c r="W367" s="1" t="s">
        <v>131</v>
      </c>
      <c r="X367" s="1" t="s">
        <v>7709</v>
      </c>
      <c r="Y367" s="1" t="s">
        <v>2408</v>
      </c>
      <c r="Z367" s="1" t="s">
        <v>134</v>
      </c>
      <c r="AA367" s="1" t="s">
        <v>7710</v>
      </c>
      <c r="AB367" s="1" t="s">
        <v>525</v>
      </c>
      <c r="AC367" s="1" t="s">
        <v>134</v>
      </c>
      <c r="AD367" s="1" t="s">
        <v>98</v>
      </c>
      <c r="AE367" s="1" t="s">
        <v>98</v>
      </c>
      <c r="AF367" s="1" t="s">
        <v>7711</v>
      </c>
      <c r="AG367" s="1" t="s">
        <v>7712</v>
      </c>
      <c r="AH367" s="1" t="s">
        <v>421</v>
      </c>
      <c r="AI367" s="1" t="s">
        <v>138</v>
      </c>
      <c r="AJ367" s="1">
        <v>93.0</v>
      </c>
      <c r="AK367" s="1">
        <v>9.3</v>
      </c>
      <c r="AL367" s="1" t="s">
        <v>7713</v>
      </c>
      <c r="AM367" s="1" t="s">
        <v>7714</v>
      </c>
      <c r="AN367" s="1" t="s">
        <v>105</v>
      </c>
      <c r="AO367" s="1" t="s">
        <v>141</v>
      </c>
      <c r="AP367" s="1" t="s">
        <v>314</v>
      </c>
      <c r="AQ367" s="1">
        <v>88.9</v>
      </c>
      <c r="AR367" s="1">
        <v>9.17</v>
      </c>
      <c r="AS367" s="1"/>
      <c r="AT367" s="1"/>
      <c r="AU367" s="1"/>
      <c r="AV367" s="1"/>
      <c r="AW367" s="1"/>
      <c r="AX367" s="1"/>
      <c r="AY367" s="1" t="s">
        <v>7715</v>
      </c>
      <c r="AZ367" s="1" t="s">
        <v>7716</v>
      </c>
      <c r="BA367" s="1" t="s">
        <v>110</v>
      </c>
      <c r="BB367" s="1" t="s">
        <v>111</v>
      </c>
      <c r="BC367" s="1" t="s">
        <v>1069</v>
      </c>
      <c r="BD367" s="1" t="s">
        <v>536</v>
      </c>
      <c r="BE367" s="1">
        <v>80.6</v>
      </c>
      <c r="BF367" s="1">
        <v>8.81</v>
      </c>
      <c r="BG367" s="1"/>
      <c r="BH367" s="1"/>
      <c r="BI367" s="1"/>
      <c r="BJ367" s="1"/>
      <c r="BK367" s="1"/>
      <c r="BL367" s="1"/>
      <c r="BM367" s="1"/>
      <c r="BN367" s="1"/>
      <c r="BO367" s="1" t="s">
        <v>7717</v>
      </c>
      <c r="BP367" s="1" t="s">
        <v>7718</v>
      </c>
      <c r="BQ367" s="1" t="s">
        <v>862</v>
      </c>
      <c r="BR367" s="1" t="s">
        <v>7719</v>
      </c>
      <c r="BS367" s="1">
        <v>36</v>
      </c>
      <c r="BT367" s="1"/>
      <c r="BU367" s="1" t="str">
        <f>HYPERLINK("https://nconnect.nicmar.ac.in/storage/profile/6a87019fcfa53.png","Download")</f>
        <v>0</v>
      </c>
      <c r="BV367" s="1" t="s">
        <v>118</v>
      </c>
      <c r="BW367" s="3"/>
      <c r="BX367" s="3"/>
    </row>
    <row r="368" spans="1:76">
      <c r="A368" s="1" t="s">
        <v>76</v>
      </c>
      <c r="B368" s="1" t="s">
        <v>77</v>
      </c>
      <c r="C368" s="1" t="s">
        <v>7720</v>
      </c>
      <c r="D368" s="1" t="s">
        <v>7721</v>
      </c>
      <c r="E368" s="1"/>
      <c r="F368" s="1" t="s">
        <v>3504</v>
      </c>
      <c r="G368" s="1" t="s">
        <v>7722</v>
      </c>
      <c r="H368" s="1" t="s">
        <v>7723</v>
      </c>
      <c r="I368" s="1" t="s">
        <v>7724</v>
      </c>
      <c r="J368" s="1">
        <v>9133444889</v>
      </c>
      <c r="K368" s="1" t="s">
        <v>85</v>
      </c>
      <c r="L368" s="1" t="s">
        <v>7725</v>
      </c>
      <c r="M368" s="1" t="s">
        <v>87</v>
      </c>
      <c r="N368" s="1" t="s">
        <v>519</v>
      </c>
      <c r="O368" s="1" t="s">
        <v>7726</v>
      </c>
      <c r="P368" s="1" t="s">
        <v>90</v>
      </c>
      <c r="Q368" s="1">
        <v>916395635044</v>
      </c>
      <c r="R368" s="1" t="s">
        <v>7727</v>
      </c>
      <c r="S368" s="1">
        <v>9182797967</v>
      </c>
      <c r="T368" s="1" t="s">
        <v>522</v>
      </c>
      <c r="U368" s="1" t="s">
        <v>7728</v>
      </c>
      <c r="V368" s="1">
        <v>7702445555</v>
      </c>
      <c r="W368" s="1" t="s">
        <v>94</v>
      </c>
      <c r="X368" s="1" t="s">
        <v>7729</v>
      </c>
      <c r="Y368" s="1" t="s">
        <v>7456</v>
      </c>
      <c r="Z368" s="1" t="s">
        <v>134</v>
      </c>
      <c r="AA368" s="1" t="s">
        <v>7729</v>
      </c>
      <c r="AB368" s="1" t="s">
        <v>7456</v>
      </c>
      <c r="AC368" s="1" t="s">
        <v>134</v>
      </c>
      <c r="AD368" s="1" t="s">
        <v>98</v>
      </c>
      <c r="AE368" s="1" t="s">
        <v>98</v>
      </c>
      <c r="AF368" s="1" t="s">
        <v>7730</v>
      </c>
      <c r="AG368" s="1" t="s">
        <v>7731</v>
      </c>
      <c r="AH368" s="1" t="s">
        <v>262</v>
      </c>
      <c r="AI368" s="1" t="s">
        <v>243</v>
      </c>
      <c r="AJ368" s="1">
        <v>92</v>
      </c>
      <c r="AK368" s="1"/>
      <c r="AL368" s="1"/>
      <c r="AM368" s="1"/>
      <c r="AN368" s="1"/>
      <c r="AO368" s="1"/>
      <c r="AP368" s="1"/>
      <c r="AQ368" s="1"/>
      <c r="AR368" s="1"/>
      <c r="AS368" s="1" t="s">
        <v>111</v>
      </c>
      <c r="AT368" s="1" t="s">
        <v>7732</v>
      </c>
      <c r="AU368" s="1" t="s">
        <v>369</v>
      </c>
      <c r="AV368" s="1" t="s">
        <v>1070</v>
      </c>
      <c r="AW368" s="1">
        <v>80</v>
      </c>
      <c r="AX368" s="1"/>
      <c r="AY368" s="1" t="s">
        <v>7733</v>
      </c>
      <c r="AZ368" s="1" t="s">
        <v>7734</v>
      </c>
      <c r="BA368" s="1" t="s">
        <v>110</v>
      </c>
      <c r="BB368" s="1" t="s">
        <v>111</v>
      </c>
      <c r="BC368" s="1" t="s">
        <v>373</v>
      </c>
      <c r="BD368" s="1" t="s">
        <v>813</v>
      </c>
      <c r="BE368" s="1">
        <v>81.4</v>
      </c>
      <c r="BF368" s="1">
        <v>8.64</v>
      </c>
      <c r="BG368" s="1"/>
      <c r="BH368" s="1"/>
      <c r="BI368" s="1"/>
      <c r="BJ368" s="1"/>
      <c r="BK368" s="1"/>
      <c r="BL368" s="1"/>
      <c r="BM368" s="1"/>
      <c r="BN368" s="1"/>
      <c r="BO368" s="1" t="s">
        <v>7735</v>
      </c>
      <c r="BP368" s="1"/>
      <c r="BQ368" s="1"/>
      <c r="BR368" s="1" t="s">
        <v>7736</v>
      </c>
      <c r="BS368" s="1">
        <v>40</v>
      </c>
      <c r="BT368" s="1"/>
      <c r="BU368" s="1" t="str">
        <f>HYPERLINK("https://nconnect.nicmar.ac.in/storage/profile/6a8747bf73d28.png","Download")</f>
        <v>0</v>
      </c>
      <c r="BV368" s="1" t="s">
        <v>118</v>
      </c>
      <c r="BW368" s="3"/>
      <c r="BX368" s="3"/>
    </row>
    <row r="369" spans="1:76">
      <c r="A369" s="1" t="s">
        <v>76</v>
      </c>
      <c r="B369" s="1" t="s">
        <v>77</v>
      </c>
      <c r="C369" s="1" t="s">
        <v>7737</v>
      </c>
      <c r="D369" s="1" t="s">
        <v>7738</v>
      </c>
      <c r="E369" s="1" t="s">
        <v>4084</v>
      </c>
      <c r="F369" s="1" t="s">
        <v>353</v>
      </c>
      <c r="G369" s="1" t="s">
        <v>7739</v>
      </c>
      <c r="H369" s="1" t="s">
        <v>7740</v>
      </c>
      <c r="I369" s="1" t="s">
        <v>7741</v>
      </c>
      <c r="J369" s="1">
        <v>9370671213</v>
      </c>
      <c r="K369" s="1" t="s">
        <v>196</v>
      </c>
      <c r="L369" s="1" t="s">
        <v>2977</v>
      </c>
      <c r="M369" s="1" t="s">
        <v>87</v>
      </c>
      <c r="N369" s="1" t="s">
        <v>1501</v>
      </c>
      <c r="O369" s="1" t="s">
        <v>7742</v>
      </c>
      <c r="P369" s="1" t="s">
        <v>90</v>
      </c>
      <c r="Q369" s="1">
        <v>861740702815</v>
      </c>
      <c r="R369" s="1" t="s">
        <v>7743</v>
      </c>
      <c r="S369" s="1" t="s">
        <v>3473</v>
      </c>
      <c r="T369" s="1" t="s">
        <v>4158</v>
      </c>
      <c r="U369" s="1" t="s">
        <v>7744</v>
      </c>
      <c r="V369" s="1">
        <v>9764901359</v>
      </c>
      <c r="W369" s="1" t="s">
        <v>283</v>
      </c>
      <c r="X369" s="1" t="s">
        <v>7745</v>
      </c>
      <c r="Y369" s="1" t="s">
        <v>259</v>
      </c>
      <c r="Z369" s="1" t="s">
        <v>97</v>
      </c>
      <c r="AA369" s="1" t="s">
        <v>7746</v>
      </c>
      <c r="AB369" s="1" t="s">
        <v>205</v>
      </c>
      <c r="AC369" s="1" t="s">
        <v>97</v>
      </c>
      <c r="AD369" s="1" t="s">
        <v>98</v>
      </c>
      <c r="AE369" s="1" t="s">
        <v>98</v>
      </c>
      <c r="AF369" s="1" t="s">
        <v>7747</v>
      </c>
      <c r="AG369" s="1" t="s">
        <v>7748</v>
      </c>
      <c r="AH369" s="1" t="s">
        <v>421</v>
      </c>
      <c r="AI369" s="1" t="s">
        <v>141</v>
      </c>
      <c r="AJ369" s="1">
        <v>89.2</v>
      </c>
      <c r="AK369" s="1">
        <v>0</v>
      </c>
      <c r="AL369" s="1"/>
      <c r="AM369" s="1"/>
      <c r="AN369" s="1"/>
      <c r="AO369" s="1"/>
      <c r="AP369" s="1"/>
      <c r="AQ369" s="1"/>
      <c r="AR369" s="1"/>
      <c r="AS369" s="1" t="s">
        <v>111</v>
      </c>
      <c r="AT369" s="1" t="s">
        <v>7749</v>
      </c>
      <c r="AU369" s="1" t="s">
        <v>654</v>
      </c>
      <c r="AV369" s="1" t="s">
        <v>292</v>
      </c>
      <c r="AW369" s="1">
        <v>94.74</v>
      </c>
      <c r="AX369" s="1"/>
      <c r="AY369" s="1" t="s">
        <v>371</v>
      </c>
      <c r="AZ369" s="1" t="s">
        <v>3265</v>
      </c>
      <c r="BA369" s="1" t="s">
        <v>178</v>
      </c>
      <c r="BB369" s="1" t="s">
        <v>111</v>
      </c>
      <c r="BC369" s="1" t="s">
        <v>179</v>
      </c>
      <c r="BD369" s="1" t="s">
        <v>1047</v>
      </c>
      <c r="BE369" s="1">
        <v>83.84</v>
      </c>
      <c r="BF369" s="1">
        <v>0</v>
      </c>
      <c r="BG369" s="1"/>
      <c r="BH369" s="1"/>
      <c r="BI369" s="1"/>
      <c r="BJ369" s="1"/>
      <c r="BK369" s="1"/>
      <c r="BL369" s="1"/>
      <c r="BM369" s="1"/>
      <c r="BN369" s="1"/>
      <c r="BO369" s="1" t="s">
        <v>7750</v>
      </c>
      <c r="BP369" s="1" t="s">
        <v>7751</v>
      </c>
      <c r="BQ369" s="1" t="s">
        <v>2009</v>
      </c>
      <c r="BR369" s="1" t="s">
        <v>7752</v>
      </c>
      <c r="BS369" s="1">
        <v>4</v>
      </c>
      <c r="BT369" s="1" t="s">
        <v>7753</v>
      </c>
      <c r="BU369" s="1" t="str">
        <f>HYPERLINK("https://nconnect.nicmar.ac.in/storage/profile/6a85bb559efc0.png","Download")</f>
        <v>0</v>
      </c>
      <c r="BV369" s="1" t="s">
        <v>118</v>
      </c>
      <c r="BW369" s="3"/>
      <c r="BX369" s="3"/>
    </row>
    <row r="370" spans="1:76">
      <c r="A370" s="1" t="s">
        <v>76</v>
      </c>
      <c r="B370" s="1" t="s">
        <v>77</v>
      </c>
      <c r="C370" s="1" t="s">
        <v>7754</v>
      </c>
      <c r="D370" s="1" t="s">
        <v>1990</v>
      </c>
      <c r="E370" s="1" t="s">
        <v>1830</v>
      </c>
      <c r="F370" s="1" t="s">
        <v>7755</v>
      </c>
      <c r="G370" s="1" t="s">
        <v>7756</v>
      </c>
      <c r="H370" s="1" t="s">
        <v>7757</v>
      </c>
      <c r="I370" s="1" t="s">
        <v>7758</v>
      </c>
      <c r="J370" s="1">
        <v>9145252666</v>
      </c>
      <c r="K370" s="1" t="s">
        <v>85</v>
      </c>
      <c r="L370" s="1" t="s">
        <v>7759</v>
      </c>
      <c r="M370" s="1" t="s">
        <v>87</v>
      </c>
      <c r="N370" s="1" t="s">
        <v>2915</v>
      </c>
      <c r="O370" s="1" t="s">
        <v>7760</v>
      </c>
      <c r="P370" s="1" t="s">
        <v>162</v>
      </c>
      <c r="Q370" s="1">
        <v>364135951083</v>
      </c>
      <c r="R370" s="1" t="s">
        <v>7761</v>
      </c>
      <c r="S370" s="1">
        <v>9665960565</v>
      </c>
      <c r="T370" s="1" t="s">
        <v>7762</v>
      </c>
      <c r="U370" s="1" t="s">
        <v>7763</v>
      </c>
      <c r="V370" s="1">
        <v>8408975024</v>
      </c>
      <c r="W370" s="1" t="s">
        <v>283</v>
      </c>
      <c r="X370" s="1" t="s">
        <v>7764</v>
      </c>
      <c r="Y370" s="1" t="s">
        <v>1268</v>
      </c>
      <c r="Z370" s="1" t="s">
        <v>97</v>
      </c>
      <c r="AA370" s="1" t="s">
        <v>7764</v>
      </c>
      <c r="AB370" s="1" t="s">
        <v>1268</v>
      </c>
      <c r="AC370" s="1" t="s">
        <v>97</v>
      </c>
      <c r="AD370" s="1" t="s">
        <v>98</v>
      </c>
      <c r="AE370" s="1" t="s">
        <v>98</v>
      </c>
      <c r="AF370" s="1" t="s">
        <v>7765</v>
      </c>
      <c r="AG370" s="1" t="s">
        <v>366</v>
      </c>
      <c r="AH370" s="1" t="s">
        <v>141</v>
      </c>
      <c r="AI370" s="1" t="s">
        <v>106</v>
      </c>
      <c r="AJ370" s="1">
        <v>79.4</v>
      </c>
      <c r="AK370" s="1"/>
      <c r="AL370" s="1" t="s">
        <v>7766</v>
      </c>
      <c r="AM370" s="1" t="s">
        <v>366</v>
      </c>
      <c r="AN370" s="1" t="s">
        <v>105</v>
      </c>
      <c r="AO370" s="1" t="s">
        <v>239</v>
      </c>
      <c r="AP370" s="1" t="s">
        <v>292</v>
      </c>
      <c r="AQ370" s="1">
        <v>81</v>
      </c>
      <c r="AR370" s="1"/>
      <c r="AS370" s="1"/>
      <c r="AT370" s="1"/>
      <c r="AU370" s="1"/>
      <c r="AV370" s="1"/>
      <c r="AW370" s="1"/>
      <c r="AX370" s="1"/>
      <c r="AY370" s="1" t="s">
        <v>7767</v>
      </c>
      <c r="AZ370" s="1" t="s">
        <v>7768</v>
      </c>
      <c r="BA370" s="1" t="s">
        <v>110</v>
      </c>
      <c r="BB370" s="1" t="s">
        <v>111</v>
      </c>
      <c r="BC370" s="1" t="s">
        <v>179</v>
      </c>
      <c r="BD370" s="1" t="s">
        <v>813</v>
      </c>
      <c r="BE370" s="1">
        <v>62.8</v>
      </c>
      <c r="BF370" s="1">
        <v>7.03</v>
      </c>
      <c r="BG370" s="1"/>
      <c r="BH370" s="1"/>
      <c r="BI370" s="1"/>
      <c r="BJ370" s="1"/>
      <c r="BK370" s="1"/>
      <c r="BL370" s="1"/>
      <c r="BM370" s="1"/>
      <c r="BN370" s="1"/>
      <c r="BO370" s="1" t="s">
        <v>7769</v>
      </c>
      <c r="BP370" s="1"/>
      <c r="BQ370" s="1"/>
      <c r="BR370" s="1" t="s">
        <v>7770</v>
      </c>
      <c r="BS370" s="1">
        <v>15</v>
      </c>
      <c r="BT370" s="1"/>
      <c r="BU370" s="1" t="str">
        <f>HYPERLINK("https://nconnect.nicmar.ac.in/storage/profile/6a871585437b2.png","Download")</f>
        <v>0</v>
      </c>
      <c r="BV370" s="1" t="s">
        <v>118</v>
      </c>
      <c r="BW370" s="3"/>
      <c r="BX370" s="3"/>
    </row>
    <row r="371" spans="1:76">
      <c r="A371" s="1" t="s">
        <v>76</v>
      </c>
      <c r="B371" s="1" t="s">
        <v>77</v>
      </c>
      <c r="C371" s="1" t="s">
        <v>7771</v>
      </c>
      <c r="D371" s="1" t="s">
        <v>7772</v>
      </c>
      <c r="E371" s="1"/>
      <c r="F371" s="1" t="s">
        <v>7773</v>
      </c>
      <c r="G371" s="1" t="s">
        <v>7774</v>
      </c>
      <c r="H371" s="1" t="s">
        <v>7775</v>
      </c>
      <c r="I371" s="1" t="s">
        <v>7776</v>
      </c>
      <c r="J371" s="1">
        <v>6265075181</v>
      </c>
      <c r="K371" s="1" t="s">
        <v>196</v>
      </c>
      <c r="L371" s="1" t="s">
        <v>7312</v>
      </c>
      <c r="M371" s="1" t="s">
        <v>87</v>
      </c>
      <c r="N371" s="1" t="s">
        <v>7777</v>
      </c>
      <c r="O371" s="1" t="s">
        <v>7778</v>
      </c>
      <c r="P371" s="1" t="s">
        <v>90</v>
      </c>
      <c r="Q371" s="1">
        <v>873067192664</v>
      </c>
      <c r="R371" s="1" t="s">
        <v>7779</v>
      </c>
      <c r="S371" s="1">
        <v>9002020812</v>
      </c>
      <c r="T371" s="1" t="s">
        <v>7780</v>
      </c>
      <c r="U371" s="1" t="s">
        <v>7781</v>
      </c>
      <c r="V371" s="1">
        <v>8788057922</v>
      </c>
      <c r="W371" s="1" t="s">
        <v>131</v>
      </c>
      <c r="X371" s="1" t="s">
        <v>7782</v>
      </c>
      <c r="Y371" s="1" t="s">
        <v>1268</v>
      </c>
      <c r="Z371" s="1" t="s">
        <v>97</v>
      </c>
      <c r="AA371" s="1" t="s">
        <v>7782</v>
      </c>
      <c r="AB371" s="1" t="s">
        <v>1268</v>
      </c>
      <c r="AC371" s="1" t="s">
        <v>97</v>
      </c>
      <c r="AD371" s="1" t="s">
        <v>98</v>
      </c>
      <c r="AE371" s="1" t="s">
        <v>98</v>
      </c>
      <c r="AF371" s="1" t="s">
        <v>7783</v>
      </c>
      <c r="AG371" s="1" t="s">
        <v>1623</v>
      </c>
      <c r="AH371" s="1" t="s">
        <v>742</v>
      </c>
      <c r="AI371" s="1" t="s">
        <v>421</v>
      </c>
      <c r="AJ371" s="1">
        <v>91.4</v>
      </c>
      <c r="AK371" s="1">
        <v>10</v>
      </c>
      <c r="AL371" s="1" t="s">
        <v>7783</v>
      </c>
      <c r="AM371" s="1" t="s">
        <v>1623</v>
      </c>
      <c r="AN371" s="1" t="s">
        <v>105</v>
      </c>
      <c r="AO371" s="1" t="s">
        <v>138</v>
      </c>
      <c r="AP371" s="1" t="s">
        <v>102</v>
      </c>
      <c r="AQ371" s="1">
        <v>72.4</v>
      </c>
      <c r="AR371" s="1"/>
      <c r="AS371" s="1"/>
      <c r="AT371" s="1"/>
      <c r="AU371" s="1"/>
      <c r="AV371" s="1"/>
      <c r="AW371" s="1"/>
      <c r="AX371" s="1"/>
      <c r="AY371" s="1" t="s">
        <v>1271</v>
      </c>
      <c r="AZ371" s="1" t="s">
        <v>7784</v>
      </c>
      <c r="BA371" s="1" t="s">
        <v>178</v>
      </c>
      <c r="BB371" s="1" t="s">
        <v>111</v>
      </c>
      <c r="BC371" s="1" t="s">
        <v>425</v>
      </c>
      <c r="BD371" s="1" t="s">
        <v>370</v>
      </c>
      <c r="BE371" s="1">
        <v>70.65</v>
      </c>
      <c r="BF371" s="1">
        <v>7.82</v>
      </c>
      <c r="BG371" s="1"/>
      <c r="BH371" s="1"/>
      <c r="BI371" s="1"/>
      <c r="BJ371" s="1"/>
      <c r="BK371" s="1"/>
      <c r="BL371" s="1"/>
      <c r="BM371" s="1"/>
      <c r="BN371" s="1"/>
      <c r="BO371" s="1" t="s">
        <v>7785</v>
      </c>
      <c r="BP371" s="1" t="s">
        <v>7786</v>
      </c>
      <c r="BQ371" s="1" t="s">
        <v>1717</v>
      </c>
      <c r="BR371" s="1" t="s">
        <v>7787</v>
      </c>
      <c r="BS371" s="1">
        <v>6</v>
      </c>
      <c r="BT371" s="1" t="s">
        <v>7788</v>
      </c>
      <c r="BU371" s="1" t="str">
        <f>HYPERLINK("https://nconnect.nicmar.ac.in/storage/profile/6a8737c94ac0f.png","Download")</f>
        <v>0</v>
      </c>
      <c r="BV371" s="1" t="s">
        <v>118</v>
      </c>
      <c r="BW371" s="3"/>
      <c r="BX371" s="3"/>
    </row>
    <row r="372" spans="1:76">
      <c r="A372" s="1" t="s">
        <v>76</v>
      </c>
      <c r="B372" s="1" t="s">
        <v>77</v>
      </c>
      <c r="C372" s="1" t="s">
        <v>7789</v>
      </c>
      <c r="D372" s="1" t="s">
        <v>7790</v>
      </c>
      <c r="E372" s="1"/>
      <c r="F372" s="1" t="s">
        <v>1767</v>
      </c>
      <c r="G372" s="1" t="s">
        <v>7791</v>
      </c>
      <c r="H372" s="1" t="s">
        <v>7792</v>
      </c>
      <c r="I372" s="1" t="s">
        <v>7793</v>
      </c>
      <c r="J372" s="1">
        <v>8144052542</v>
      </c>
      <c r="K372" s="1" t="s">
        <v>196</v>
      </c>
      <c r="L372" s="1" t="s">
        <v>7794</v>
      </c>
      <c r="M372" s="1" t="s">
        <v>87</v>
      </c>
      <c r="N372" s="1" t="s">
        <v>7795</v>
      </c>
      <c r="O372" s="1" t="s">
        <v>7796</v>
      </c>
      <c r="P372" s="1" t="s">
        <v>162</v>
      </c>
      <c r="Q372" s="1">
        <v>386650699629</v>
      </c>
      <c r="R372" s="1" t="s">
        <v>7797</v>
      </c>
      <c r="S372" s="1">
        <v>9438184437</v>
      </c>
      <c r="T372" s="1" t="s">
        <v>7798</v>
      </c>
      <c r="U372" s="1" t="s">
        <v>7799</v>
      </c>
      <c r="V372" s="1">
        <v>9439095477</v>
      </c>
      <c r="W372" s="1" t="s">
        <v>131</v>
      </c>
      <c r="X372" s="1" t="s">
        <v>7800</v>
      </c>
      <c r="Y372" s="1" t="s">
        <v>3644</v>
      </c>
      <c r="Z372" s="1" t="s">
        <v>308</v>
      </c>
      <c r="AA372" s="1" t="s">
        <v>7800</v>
      </c>
      <c r="AB372" s="1" t="s">
        <v>3644</v>
      </c>
      <c r="AC372" s="1" t="s">
        <v>308</v>
      </c>
      <c r="AD372" s="1" t="s">
        <v>98</v>
      </c>
      <c r="AE372" s="1" t="s">
        <v>98</v>
      </c>
      <c r="AF372" s="1" t="s">
        <v>7801</v>
      </c>
      <c r="AG372" s="1" t="s">
        <v>7802</v>
      </c>
      <c r="AH372" s="1" t="s">
        <v>530</v>
      </c>
      <c r="AI372" s="1" t="s">
        <v>106</v>
      </c>
      <c r="AJ372" s="1">
        <v>86.8</v>
      </c>
      <c r="AK372" s="1"/>
      <c r="AL372" s="1" t="s">
        <v>7801</v>
      </c>
      <c r="AM372" s="1" t="s">
        <v>7802</v>
      </c>
      <c r="AN372" s="1" t="s">
        <v>174</v>
      </c>
      <c r="AO372" s="1" t="s">
        <v>425</v>
      </c>
      <c r="AP372" s="1" t="s">
        <v>175</v>
      </c>
      <c r="AQ372" s="1">
        <v>74.2</v>
      </c>
      <c r="AR372" s="1"/>
      <c r="AS372" s="1"/>
      <c r="AT372" s="1"/>
      <c r="AU372" s="1"/>
      <c r="AV372" s="1"/>
      <c r="AW372" s="1"/>
      <c r="AX372" s="1"/>
      <c r="AY372" s="1" t="s">
        <v>7803</v>
      </c>
      <c r="AZ372" s="1" t="s">
        <v>7804</v>
      </c>
      <c r="BA372" s="1" t="s">
        <v>110</v>
      </c>
      <c r="BB372" s="1" t="s">
        <v>111</v>
      </c>
      <c r="BC372" s="1" t="s">
        <v>179</v>
      </c>
      <c r="BD372" s="1" t="s">
        <v>243</v>
      </c>
      <c r="BE372" s="1">
        <v>64.1</v>
      </c>
      <c r="BF372" s="1">
        <v>6.91</v>
      </c>
      <c r="BG372" s="1"/>
      <c r="BH372" s="1"/>
      <c r="BI372" s="1"/>
      <c r="BJ372" s="1"/>
      <c r="BK372" s="1"/>
      <c r="BL372" s="1"/>
      <c r="BM372" s="1"/>
      <c r="BN372" s="1"/>
      <c r="BO372" s="1" t="s">
        <v>7805</v>
      </c>
      <c r="BP372" s="1"/>
      <c r="BQ372" s="1"/>
      <c r="BR372" s="1" t="s">
        <v>7806</v>
      </c>
      <c r="BS372" s="1">
        <v>4</v>
      </c>
      <c r="BT372" s="1" t="s">
        <v>7807</v>
      </c>
      <c r="BU372" s="1" t="str">
        <f>HYPERLINK("https://nconnect.nicmar.ac.in/storage/profile/6a85f87848d93.png","Download")</f>
        <v>0</v>
      </c>
      <c r="BV372" s="1" t="s">
        <v>118</v>
      </c>
      <c r="BW372" s="3"/>
      <c r="BX372" s="3"/>
    </row>
    <row r="373" spans="1:76">
      <c r="A373" s="1" t="s">
        <v>76</v>
      </c>
      <c r="B373" s="1" t="s">
        <v>77</v>
      </c>
      <c r="C373" s="1" t="s">
        <v>7808</v>
      </c>
      <c r="D373" s="1" t="s">
        <v>3407</v>
      </c>
      <c r="E373" s="1" t="s">
        <v>7809</v>
      </c>
      <c r="F373" s="1" t="s">
        <v>7810</v>
      </c>
      <c r="G373" s="1" t="s">
        <v>7811</v>
      </c>
      <c r="H373" s="1" t="s">
        <v>7812</v>
      </c>
      <c r="I373" s="1" t="s">
        <v>7813</v>
      </c>
      <c r="J373" s="1">
        <v>9890170214</v>
      </c>
      <c r="K373" s="1" t="s">
        <v>85</v>
      </c>
      <c r="L373" s="1" t="s">
        <v>7814</v>
      </c>
      <c r="M373" s="1" t="s">
        <v>87</v>
      </c>
      <c r="N373" s="1" t="s">
        <v>7815</v>
      </c>
      <c r="O373" s="1" t="s">
        <v>7816</v>
      </c>
      <c r="P373" s="1" t="s">
        <v>90</v>
      </c>
      <c r="Q373" s="1">
        <v>587471440537</v>
      </c>
      <c r="R373" s="1" t="s">
        <v>7817</v>
      </c>
      <c r="S373" s="1">
        <v>9423554009</v>
      </c>
      <c r="T373" s="1" t="s">
        <v>92</v>
      </c>
      <c r="U373" s="1" t="s">
        <v>7818</v>
      </c>
      <c r="V373" s="1">
        <v>9689515049</v>
      </c>
      <c r="W373" s="1" t="s">
        <v>131</v>
      </c>
      <c r="X373" s="1" t="s">
        <v>7819</v>
      </c>
      <c r="Y373" s="1" t="s">
        <v>826</v>
      </c>
      <c r="Z373" s="1" t="s">
        <v>97</v>
      </c>
      <c r="AA373" s="1" t="s">
        <v>7819</v>
      </c>
      <c r="AB373" s="1" t="s">
        <v>826</v>
      </c>
      <c r="AC373" s="1" t="s">
        <v>97</v>
      </c>
      <c r="AD373" s="1" t="s">
        <v>98</v>
      </c>
      <c r="AE373" s="1" t="s">
        <v>98</v>
      </c>
      <c r="AF373" s="1" t="s">
        <v>7820</v>
      </c>
      <c r="AG373" s="1" t="s">
        <v>2965</v>
      </c>
      <c r="AH373" s="1" t="s">
        <v>106</v>
      </c>
      <c r="AI373" s="1" t="s">
        <v>289</v>
      </c>
      <c r="AJ373" s="1">
        <v>91.66</v>
      </c>
      <c r="AK373" s="1"/>
      <c r="AL373" s="1" t="s">
        <v>7821</v>
      </c>
      <c r="AM373" s="1" t="s">
        <v>366</v>
      </c>
      <c r="AN373" s="1" t="s">
        <v>105</v>
      </c>
      <c r="AO373" s="1" t="s">
        <v>107</v>
      </c>
      <c r="AP373" s="1" t="s">
        <v>883</v>
      </c>
      <c r="AQ373" s="1">
        <v>76</v>
      </c>
      <c r="AR373" s="1"/>
      <c r="AS373" s="1"/>
      <c r="AT373" s="1"/>
      <c r="AU373" s="1"/>
      <c r="AV373" s="1"/>
      <c r="AW373" s="1"/>
      <c r="AX373" s="1"/>
      <c r="AY373" s="1" t="s">
        <v>371</v>
      </c>
      <c r="AZ373" s="1" t="s">
        <v>7822</v>
      </c>
      <c r="BA373" s="1" t="s">
        <v>178</v>
      </c>
      <c r="BB373" s="1" t="s">
        <v>111</v>
      </c>
      <c r="BC373" s="1" t="s">
        <v>628</v>
      </c>
      <c r="BD373" s="1" t="s">
        <v>374</v>
      </c>
      <c r="BE373" s="1">
        <v>77.78</v>
      </c>
      <c r="BF373" s="1">
        <v>8.58</v>
      </c>
      <c r="BG373" s="1"/>
      <c r="BH373" s="1"/>
      <c r="BI373" s="1"/>
      <c r="BJ373" s="1"/>
      <c r="BK373" s="1"/>
      <c r="BL373" s="1"/>
      <c r="BM373" s="1"/>
      <c r="BN373" s="1"/>
      <c r="BO373" s="1" t="s">
        <v>2289</v>
      </c>
      <c r="BP373" s="1"/>
      <c r="BQ373" s="1"/>
      <c r="BR373" s="1" t="s">
        <v>7823</v>
      </c>
      <c r="BS373" s="1">
        <v>4</v>
      </c>
      <c r="BT373" s="1"/>
      <c r="BU373" s="1" t="str">
        <f>HYPERLINK("https://nconnect.nicmar.ac.in/storage/profile/6a88652278e60.png","Download")</f>
        <v>0</v>
      </c>
      <c r="BV373" s="1" t="s">
        <v>118</v>
      </c>
      <c r="BW373" s="3"/>
      <c r="BX373" s="3"/>
    </row>
    <row r="374" spans="1:76">
      <c r="A374" s="1" t="s">
        <v>76</v>
      </c>
      <c r="B374" s="1" t="s">
        <v>77</v>
      </c>
      <c r="C374" s="1" t="s">
        <v>7824</v>
      </c>
      <c r="D374" s="1" t="s">
        <v>7825</v>
      </c>
      <c r="E374" s="1"/>
      <c r="F374" s="1" t="s">
        <v>7826</v>
      </c>
      <c r="G374" s="1" t="s">
        <v>7827</v>
      </c>
      <c r="H374" s="1" t="s">
        <v>7828</v>
      </c>
      <c r="I374" s="1" t="s">
        <v>7829</v>
      </c>
      <c r="J374" s="1">
        <v>8008947656</v>
      </c>
      <c r="K374" s="1" t="s">
        <v>85</v>
      </c>
      <c r="L374" s="1" t="s">
        <v>6477</v>
      </c>
      <c r="M374" s="1" t="s">
        <v>87</v>
      </c>
      <c r="N374" s="1" t="s">
        <v>7830</v>
      </c>
      <c r="O374" s="1" t="s">
        <v>7831</v>
      </c>
      <c r="P374" s="1" t="s">
        <v>90</v>
      </c>
      <c r="Q374" s="1">
        <v>586348921909</v>
      </c>
      <c r="R374" s="1" t="s">
        <v>7832</v>
      </c>
      <c r="S374" s="1">
        <v>8143700891</v>
      </c>
      <c r="T374" s="1" t="s">
        <v>4158</v>
      </c>
      <c r="U374" s="1" t="s">
        <v>7833</v>
      </c>
      <c r="V374" s="1">
        <v>8143700891</v>
      </c>
      <c r="W374" s="1" t="s">
        <v>7834</v>
      </c>
      <c r="X374" s="1" t="s">
        <v>7835</v>
      </c>
      <c r="Y374" s="1" t="s">
        <v>3303</v>
      </c>
      <c r="Z374" s="1" t="s">
        <v>1574</v>
      </c>
      <c r="AA374" s="1" t="s">
        <v>7835</v>
      </c>
      <c r="AB374" s="1" t="s">
        <v>3303</v>
      </c>
      <c r="AC374" s="1" t="s">
        <v>1574</v>
      </c>
      <c r="AD374" s="1" t="s">
        <v>98</v>
      </c>
      <c r="AE374" s="1" t="s">
        <v>98</v>
      </c>
      <c r="AF374" s="1" t="s">
        <v>7836</v>
      </c>
      <c r="AG374" s="1" t="s">
        <v>7837</v>
      </c>
      <c r="AH374" s="1" t="s">
        <v>141</v>
      </c>
      <c r="AI374" s="1" t="s">
        <v>102</v>
      </c>
      <c r="AJ374" s="1">
        <v>95</v>
      </c>
      <c r="AK374" s="1">
        <v>9.5</v>
      </c>
      <c r="AL374" s="1"/>
      <c r="AM374" s="1"/>
      <c r="AN374" s="1"/>
      <c r="AO374" s="1"/>
      <c r="AP374" s="1"/>
      <c r="AQ374" s="1"/>
      <c r="AR374" s="1"/>
      <c r="AS374" s="1" t="s">
        <v>111</v>
      </c>
      <c r="AT374" s="1" t="s">
        <v>7838</v>
      </c>
      <c r="AU374" s="1" t="s">
        <v>106</v>
      </c>
      <c r="AV374" s="1" t="s">
        <v>626</v>
      </c>
      <c r="AW374" s="1">
        <v>89</v>
      </c>
      <c r="AX374" s="1">
        <v>9.4</v>
      </c>
      <c r="AY374" s="1" t="s">
        <v>7839</v>
      </c>
      <c r="AZ374" s="1" t="s">
        <v>7840</v>
      </c>
      <c r="BA374" s="1" t="s">
        <v>110</v>
      </c>
      <c r="BB374" s="1" t="s">
        <v>111</v>
      </c>
      <c r="BC374" s="1" t="s">
        <v>401</v>
      </c>
      <c r="BD374" s="1" t="s">
        <v>344</v>
      </c>
      <c r="BE374" s="1">
        <v>78.8</v>
      </c>
      <c r="BF374" s="1">
        <v>8.38</v>
      </c>
      <c r="BG374" s="1"/>
      <c r="BH374" s="1"/>
      <c r="BI374" s="1"/>
      <c r="BJ374" s="1"/>
      <c r="BK374" s="1"/>
      <c r="BL374" s="1"/>
      <c r="BM374" s="1"/>
      <c r="BN374" s="1"/>
      <c r="BO374" s="1" t="s">
        <v>7841</v>
      </c>
      <c r="BP374" s="1" t="s">
        <v>7842</v>
      </c>
      <c r="BQ374" s="1" t="s">
        <v>862</v>
      </c>
      <c r="BR374" s="1"/>
      <c r="BS374" s="1"/>
      <c r="BT374" s="1" t="s">
        <v>7843</v>
      </c>
      <c r="BU374" s="1" t="str">
        <f>HYPERLINK("https://nconnect.nicmar.ac.in/storage/profile/6a9e885889697.png","Download")</f>
        <v>0</v>
      </c>
      <c r="BV374" s="1" t="s">
        <v>118</v>
      </c>
      <c r="BW374" s="3"/>
      <c r="BX374" s="3"/>
    </row>
    <row r="375" spans="1:76">
      <c r="A375" s="1" t="s">
        <v>76</v>
      </c>
      <c r="B375" s="1" t="s">
        <v>77</v>
      </c>
      <c r="C375" s="1" t="s">
        <v>7844</v>
      </c>
      <c r="D375" s="1"/>
      <c r="E375" s="1"/>
      <c r="F375" s="1"/>
      <c r="G375" s="1"/>
      <c r="H375" s="1" t="s">
        <v>7845</v>
      </c>
      <c r="I375" s="1" t="s">
        <v>7845</v>
      </c>
      <c r="J375" s="1"/>
      <c r="K375" s="1"/>
      <c r="L375" s="1"/>
      <c r="M375" s="1"/>
      <c r="N375" s="1"/>
      <c r="O375" s="1"/>
      <c r="P375" s="1"/>
      <c r="Q375" s="1"/>
      <c r="R375" s="1"/>
      <c r="S375" s="1"/>
      <c r="T375" s="1"/>
      <c r="U375" s="1"/>
      <c r="V375" s="1"/>
      <c r="W375" s="1"/>
      <c r="X375" s="1"/>
      <c r="Y375" s="1"/>
      <c r="Z375" s="1"/>
      <c r="AA375" s="1"/>
      <c r="AB375" s="1"/>
      <c r="AC375" s="1"/>
      <c r="AD375" s="1" t="s">
        <v>98</v>
      </c>
      <c r="AE375" s="1" t="s">
        <v>98</v>
      </c>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t="s">
        <v>187</v>
      </c>
      <c r="BV375" s="1" t="s">
        <v>188</v>
      </c>
      <c r="BW375" s="3"/>
      <c r="BX375" s="3"/>
    </row>
    <row r="376" spans="1:76">
      <c r="A376" s="1" t="s">
        <v>76</v>
      </c>
      <c r="B376" s="1" t="s">
        <v>77</v>
      </c>
      <c r="C376" s="1" t="s">
        <v>7846</v>
      </c>
      <c r="D376" s="1" t="s">
        <v>7847</v>
      </c>
      <c r="E376" s="1" t="s">
        <v>2803</v>
      </c>
      <c r="F376" s="1" t="s">
        <v>7848</v>
      </c>
      <c r="G376" s="1" t="s">
        <v>7849</v>
      </c>
      <c r="H376" s="1" t="s">
        <v>7850</v>
      </c>
      <c r="I376" s="1" t="s">
        <v>7851</v>
      </c>
      <c r="J376" s="1">
        <v>8010912087</v>
      </c>
      <c r="K376" s="1" t="s">
        <v>196</v>
      </c>
      <c r="L376" s="1" t="s">
        <v>7852</v>
      </c>
      <c r="M376" s="1" t="s">
        <v>87</v>
      </c>
      <c r="N376" s="1" t="s">
        <v>2915</v>
      </c>
      <c r="O376" s="1" t="s">
        <v>7853</v>
      </c>
      <c r="P376" s="1" t="s">
        <v>162</v>
      </c>
      <c r="Q376" s="1">
        <v>455522635167</v>
      </c>
      <c r="R376" s="1" t="s">
        <v>2803</v>
      </c>
      <c r="S376" s="1">
        <v>7057928092</v>
      </c>
      <c r="T376" s="1" t="s">
        <v>203</v>
      </c>
      <c r="U376" s="1" t="s">
        <v>7854</v>
      </c>
      <c r="V376" s="1">
        <v>9405263238</v>
      </c>
      <c r="W376" s="1" t="s">
        <v>203</v>
      </c>
      <c r="X376" s="1" t="s">
        <v>7855</v>
      </c>
      <c r="Y376" s="1" t="s">
        <v>1381</v>
      </c>
      <c r="Z376" s="1" t="s">
        <v>97</v>
      </c>
      <c r="AA376" s="1" t="s">
        <v>7856</v>
      </c>
      <c r="AB376" s="1" t="s">
        <v>205</v>
      </c>
      <c r="AC376" s="1" t="s">
        <v>97</v>
      </c>
      <c r="AD376" s="1" t="s">
        <v>98</v>
      </c>
      <c r="AE376" s="1" t="s">
        <v>98</v>
      </c>
      <c r="AF376" s="1" t="s">
        <v>7857</v>
      </c>
      <c r="AG376" s="1" t="s">
        <v>7858</v>
      </c>
      <c r="AH376" s="1" t="s">
        <v>171</v>
      </c>
      <c r="AI376" s="1" t="s">
        <v>395</v>
      </c>
      <c r="AJ376" s="1">
        <v>87</v>
      </c>
      <c r="AK376" s="1"/>
      <c r="AL376" s="1" t="s">
        <v>7859</v>
      </c>
      <c r="AM376" s="1" t="s">
        <v>7860</v>
      </c>
      <c r="AN376" s="1" t="s">
        <v>105</v>
      </c>
      <c r="AO376" s="1" t="s">
        <v>952</v>
      </c>
      <c r="AP376" s="1" t="s">
        <v>398</v>
      </c>
      <c r="AQ376" s="1">
        <v>65.83</v>
      </c>
      <c r="AR376" s="1"/>
      <c r="AS376" s="1"/>
      <c r="AT376" s="1"/>
      <c r="AU376" s="1"/>
      <c r="AV376" s="1"/>
      <c r="AW376" s="1"/>
      <c r="AX376" s="1"/>
      <c r="AY376" s="1" t="s">
        <v>7861</v>
      </c>
      <c r="AZ376" s="1" t="s">
        <v>7862</v>
      </c>
      <c r="BA376" s="1" t="s">
        <v>110</v>
      </c>
      <c r="BB376" s="1" t="s">
        <v>111</v>
      </c>
      <c r="BC376" s="1" t="s">
        <v>401</v>
      </c>
      <c r="BD376" s="1" t="s">
        <v>374</v>
      </c>
      <c r="BE376" s="1">
        <v>64.1</v>
      </c>
      <c r="BF376" s="1">
        <v>7.16</v>
      </c>
      <c r="BG376" s="1"/>
      <c r="BH376" s="1"/>
      <c r="BI376" s="1"/>
      <c r="BJ376" s="1"/>
      <c r="BK376" s="1"/>
      <c r="BL376" s="1"/>
      <c r="BM376" s="1"/>
      <c r="BN376" s="1"/>
      <c r="BO376" s="1" t="s">
        <v>7863</v>
      </c>
      <c r="BP376" s="1"/>
      <c r="BQ376" s="1"/>
      <c r="BR376" s="1" t="s">
        <v>7864</v>
      </c>
      <c r="BS376" s="1">
        <v>135</v>
      </c>
      <c r="BT376" s="1"/>
      <c r="BU376" s="1" t="str">
        <f>HYPERLINK("https://nconnect.nicmar.ac.in/storage/profile/6a85f78d96aaf.png","Download")</f>
        <v>0</v>
      </c>
      <c r="BV376" s="1" t="s">
        <v>118</v>
      </c>
      <c r="BW376" s="3"/>
      <c r="BX376" s="3"/>
    </row>
    <row r="377" spans="1:76">
      <c r="A377" s="1" t="s">
        <v>76</v>
      </c>
      <c r="B377" s="1" t="s">
        <v>77</v>
      </c>
      <c r="C377" s="1" t="s">
        <v>7865</v>
      </c>
      <c r="D377" s="1" t="s">
        <v>5804</v>
      </c>
      <c r="E377" s="1"/>
      <c r="F377" s="1" t="s">
        <v>7866</v>
      </c>
      <c r="G377" s="1" t="s">
        <v>7867</v>
      </c>
      <c r="H377" s="1" t="s">
        <v>7868</v>
      </c>
      <c r="I377" s="1" t="s">
        <v>7869</v>
      </c>
      <c r="J377" s="1">
        <v>7558971668</v>
      </c>
      <c r="K377" s="1" t="s">
        <v>85</v>
      </c>
      <c r="L377" s="1" t="s">
        <v>3194</v>
      </c>
      <c r="M377" s="1" t="s">
        <v>87</v>
      </c>
      <c r="N377" s="1" t="s">
        <v>7870</v>
      </c>
      <c r="O377" s="1" t="s">
        <v>7871</v>
      </c>
      <c r="P377" s="1" t="s">
        <v>90</v>
      </c>
      <c r="Q377" s="1">
        <v>884552487778</v>
      </c>
      <c r="R377" s="1" t="s">
        <v>7872</v>
      </c>
      <c r="S377" s="1">
        <v>9745404059</v>
      </c>
      <c r="T377" s="1" t="s">
        <v>163</v>
      </c>
      <c r="U377" s="1" t="s">
        <v>7873</v>
      </c>
      <c r="V377" s="1">
        <v>9539392839</v>
      </c>
      <c r="W377" s="1" t="s">
        <v>283</v>
      </c>
      <c r="X377" s="1" t="s">
        <v>7874</v>
      </c>
      <c r="Y377" s="1" t="s">
        <v>675</v>
      </c>
      <c r="Z377" s="1" t="s">
        <v>392</v>
      </c>
      <c r="AA377" s="1" t="s">
        <v>7874</v>
      </c>
      <c r="AB377" s="1" t="s">
        <v>675</v>
      </c>
      <c r="AC377" s="1" t="s">
        <v>392</v>
      </c>
      <c r="AD377" s="1" t="s">
        <v>98</v>
      </c>
      <c r="AE377" s="1" t="s">
        <v>98</v>
      </c>
      <c r="AF377" s="1" t="s">
        <v>7875</v>
      </c>
      <c r="AG377" s="1" t="s">
        <v>1623</v>
      </c>
      <c r="AH377" s="1" t="s">
        <v>141</v>
      </c>
      <c r="AI377" s="1" t="s">
        <v>102</v>
      </c>
      <c r="AJ377" s="1">
        <v>91.4</v>
      </c>
      <c r="AK377" s="1"/>
      <c r="AL377" s="1" t="s">
        <v>7875</v>
      </c>
      <c r="AM377" s="1" t="s">
        <v>1623</v>
      </c>
      <c r="AN377" s="1" t="s">
        <v>105</v>
      </c>
      <c r="AO377" s="1" t="s">
        <v>239</v>
      </c>
      <c r="AP377" s="1" t="s">
        <v>341</v>
      </c>
      <c r="AQ377" s="1">
        <v>86</v>
      </c>
      <c r="AR377" s="1"/>
      <c r="AS377" s="1"/>
      <c r="AT377" s="1"/>
      <c r="AU377" s="1"/>
      <c r="AV377" s="1"/>
      <c r="AW377" s="1"/>
      <c r="AX377" s="1"/>
      <c r="AY377" s="1" t="s">
        <v>2161</v>
      </c>
      <c r="AZ377" s="1" t="s">
        <v>7876</v>
      </c>
      <c r="BA377" s="1" t="s">
        <v>110</v>
      </c>
      <c r="BB377" s="1" t="s">
        <v>111</v>
      </c>
      <c r="BC377" s="1" t="s">
        <v>292</v>
      </c>
      <c r="BD377" s="1" t="s">
        <v>1298</v>
      </c>
      <c r="BE377" s="1">
        <v>65.3</v>
      </c>
      <c r="BF377" s="1">
        <v>6.53</v>
      </c>
      <c r="BG377" s="1"/>
      <c r="BH377" s="1"/>
      <c r="BI377" s="1"/>
      <c r="BJ377" s="1"/>
      <c r="BK377" s="1"/>
      <c r="BL377" s="1"/>
      <c r="BM377" s="1"/>
      <c r="BN377" s="1"/>
      <c r="BO377" s="1" t="s">
        <v>7877</v>
      </c>
      <c r="BP377" s="1"/>
      <c r="BQ377" s="1"/>
      <c r="BR377" s="1"/>
      <c r="BS377" s="1"/>
      <c r="BT377" s="1"/>
      <c r="BU377" s="1" t="str">
        <f>HYPERLINK("https://nconnect.nicmar.ac.in/storage/profile/6a86bf9c5670b.png","Download")</f>
        <v>0</v>
      </c>
      <c r="BV377" s="1" t="s">
        <v>118</v>
      </c>
      <c r="BW377" s="3"/>
      <c r="BX377" s="3"/>
    </row>
    <row r="378" spans="1:76">
      <c r="A378" s="1" t="s">
        <v>76</v>
      </c>
      <c r="B378" s="1" t="s">
        <v>77</v>
      </c>
      <c r="C378" s="1" t="s">
        <v>7878</v>
      </c>
      <c r="D378" s="1" t="s">
        <v>7879</v>
      </c>
      <c r="E378" s="1" t="s">
        <v>7880</v>
      </c>
      <c r="F378" s="1" t="s">
        <v>7881</v>
      </c>
      <c r="G378" s="1" t="s">
        <v>7882</v>
      </c>
      <c r="H378" s="1" t="s">
        <v>7883</v>
      </c>
      <c r="I378" s="1" t="s">
        <v>7884</v>
      </c>
      <c r="J378" s="1">
        <v>7057362980</v>
      </c>
      <c r="K378" s="1" t="s">
        <v>85</v>
      </c>
      <c r="L378" s="1" t="s">
        <v>7885</v>
      </c>
      <c r="M378" s="1" t="s">
        <v>87</v>
      </c>
      <c r="N378" s="1" t="s">
        <v>3215</v>
      </c>
      <c r="O378" s="1" t="s">
        <v>7886</v>
      </c>
      <c r="P378" s="1" t="s">
        <v>669</v>
      </c>
      <c r="Q378" s="1">
        <v>209584094069</v>
      </c>
      <c r="R378" s="1" t="s">
        <v>7887</v>
      </c>
      <c r="S378" s="1">
        <v>9423123248</v>
      </c>
      <c r="T378" s="1" t="s">
        <v>7888</v>
      </c>
      <c r="U378" s="1" t="s">
        <v>7889</v>
      </c>
      <c r="V378" s="1">
        <v>9422917396</v>
      </c>
      <c r="W378" s="1" t="s">
        <v>98</v>
      </c>
      <c r="X378" s="1" t="s">
        <v>7890</v>
      </c>
      <c r="Y378" s="1" t="s">
        <v>5418</v>
      </c>
      <c r="Z378" s="1" t="s">
        <v>97</v>
      </c>
      <c r="AA378" s="1" t="s">
        <v>7890</v>
      </c>
      <c r="AB378" s="1" t="s">
        <v>5418</v>
      </c>
      <c r="AC378" s="1" t="s">
        <v>97</v>
      </c>
      <c r="AD378" s="1" t="s">
        <v>98</v>
      </c>
      <c r="AE378" s="1" t="s">
        <v>98</v>
      </c>
      <c r="AF378" s="1" t="s">
        <v>7891</v>
      </c>
      <c r="AG378" s="1" t="s">
        <v>7892</v>
      </c>
      <c r="AH378" s="1" t="s">
        <v>171</v>
      </c>
      <c r="AI378" s="1" t="s">
        <v>289</v>
      </c>
      <c r="AJ378" s="1">
        <v>72.6</v>
      </c>
      <c r="AK378" s="1"/>
      <c r="AL378" s="1"/>
      <c r="AM378" s="1"/>
      <c r="AN378" s="1"/>
      <c r="AO378" s="1"/>
      <c r="AP378" s="1"/>
      <c r="AQ378" s="1"/>
      <c r="AR378" s="1"/>
      <c r="AS378" s="1" t="s">
        <v>7893</v>
      </c>
      <c r="AT378" s="1" t="s">
        <v>7894</v>
      </c>
      <c r="AU378" s="1" t="s">
        <v>1069</v>
      </c>
      <c r="AV378" s="1" t="s">
        <v>484</v>
      </c>
      <c r="AW378" s="1">
        <v>88.21</v>
      </c>
      <c r="AX378" s="1"/>
      <c r="AY378" s="1" t="s">
        <v>4976</v>
      </c>
      <c r="AZ378" s="1" t="s">
        <v>7895</v>
      </c>
      <c r="BA378" s="1" t="s">
        <v>178</v>
      </c>
      <c r="BB378" s="1" t="s">
        <v>111</v>
      </c>
      <c r="BC378" s="1" t="s">
        <v>373</v>
      </c>
      <c r="BD378" s="1" t="s">
        <v>813</v>
      </c>
      <c r="BE378" s="1">
        <v>71.7</v>
      </c>
      <c r="BF378" s="1">
        <v>8.33</v>
      </c>
      <c r="BG378" s="1"/>
      <c r="BH378" s="1"/>
      <c r="BI378" s="1"/>
      <c r="BJ378" s="1"/>
      <c r="BK378" s="1"/>
      <c r="BL378" s="1"/>
      <c r="BM378" s="1"/>
      <c r="BN378" s="1"/>
      <c r="BO378" s="1" t="s">
        <v>7896</v>
      </c>
      <c r="BP378" s="1"/>
      <c r="BQ378" s="1"/>
      <c r="BR378" s="1" t="s">
        <v>7897</v>
      </c>
      <c r="BS378" s="1">
        <v>17</v>
      </c>
      <c r="BT378" s="1" t="s">
        <v>7898</v>
      </c>
      <c r="BU378" s="1" t="str">
        <f>HYPERLINK("https://nconnect.nicmar.ac.in/storage/profile/6a85c7989ad49.png","Download")</f>
        <v>0</v>
      </c>
      <c r="BV378" s="1" t="s">
        <v>118</v>
      </c>
      <c r="BW378" s="3"/>
      <c r="BX378" s="3"/>
    </row>
    <row r="379" spans="1:76">
      <c r="A379" s="1" t="s">
        <v>76</v>
      </c>
      <c r="B379" s="1" t="s">
        <v>77</v>
      </c>
      <c r="C379" s="1" t="s">
        <v>7899</v>
      </c>
      <c r="D379" s="1" t="s">
        <v>7900</v>
      </c>
      <c r="E379" s="1"/>
      <c r="F379" s="1" t="s">
        <v>6690</v>
      </c>
      <c r="G379" s="1" t="s">
        <v>7901</v>
      </c>
      <c r="H379" s="1" t="s">
        <v>7902</v>
      </c>
      <c r="I379" s="1" t="s">
        <v>7902</v>
      </c>
      <c r="J379" s="1">
        <v>9344023095</v>
      </c>
      <c r="K379" s="1" t="s">
        <v>196</v>
      </c>
      <c r="L379" s="1" t="s">
        <v>5574</v>
      </c>
      <c r="M379" s="1" t="s">
        <v>87</v>
      </c>
      <c r="N379" s="1" t="s">
        <v>7903</v>
      </c>
      <c r="O379" s="1" t="s">
        <v>7904</v>
      </c>
      <c r="P379" s="1" t="s">
        <v>90</v>
      </c>
      <c r="Q379" s="1" t="s">
        <v>7905</v>
      </c>
      <c r="R379" s="1" t="s">
        <v>7906</v>
      </c>
      <c r="S379" s="1">
        <v>9486627604</v>
      </c>
      <c r="T379" s="1" t="s">
        <v>7907</v>
      </c>
      <c r="U379" s="1" t="s">
        <v>7908</v>
      </c>
      <c r="V379" s="1">
        <v>9043020254</v>
      </c>
      <c r="W379" s="1" t="s">
        <v>2469</v>
      </c>
      <c r="X379" s="1" t="s">
        <v>7909</v>
      </c>
      <c r="Y379" s="1" t="s">
        <v>7910</v>
      </c>
      <c r="Z379" s="1" t="s">
        <v>338</v>
      </c>
      <c r="AA379" s="1" t="s">
        <v>7909</v>
      </c>
      <c r="AB379" s="1" t="s">
        <v>7910</v>
      </c>
      <c r="AC379" s="1" t="s">
        <v>338</v>
      </c>
      <c r="AD379" s="1" t="s">
        <v>98</v>
      </c>
      <c r="AE379" s="1" t="s">
        <v>98</v>
      </c>
      <c r="AF379" s="1" t="s">
        <v>7911</v>
      </c>
      <c r="AG379" s="1" t="s">
        <v>7912</v>
      </c>
      <c r="AH379" s="1" t="s">
        <v>421</v>
      </c>
      <c r="AI379" s="1" t="s">
        <v>101</v>
      </c>
      <c r="AJ379" s="1">
        <v>93.2</v>
      </c>
      <c r="AK379" s="1"/>
      <c r="AL379" s="1" t="s">
        <v>7911</v>
      </c>
      <c r="AM379" s="1" t="s">
        <v>7912</v>
      </c>
      <c r="AN379" s="1" t="s">
        <v>105</v>
      </c>
      <c r="AO379" s="1" t="s">
        <v>106</v>
      </c>
      <c r="AP379" s="1" t="s">
        <v>289</v>
      </c>
      <c r="AQ379" s="1">
        <v>89.0</v>
      </c>
      <c r="AR379" s="1"/>
      <c r="AS379" s="1"/>
      <c r="AT379" s="1"/>
      <c r="AU379" s="1"/>
      <c r="AV379" s="1"/>
      <c r="AW379" s="1"/>
      <c r="AX379" s="1"/>
      <c r="AY379" s="1" t="s">
        <v>2863</v>
      </c>
      <c r="AZ379" s="1" t="s">
        <v>7913</v>
      </c>
      <c r="BA379" s="1" t="s">
        <v>178</v>
      </c>
      <c r="BB379" s="1" t="s">
        <v>111</v>
      </c>
      <c r="BC379" s="1" t="s">
        <v>211</v>
      </c>
      <c r="BD379" s="1" t="s">
        <v>1962</v>
      </c>
      <c r="BE379" s="1">
        <v>89.8</v>
      </c>
      <c r="BF379" s="1">
        <v>8.98</v>
      </c>
      <c r="BG379" s="1"/>
      <c r="BH379" s="1"/>
      <c r="BI379" s="1"/>
      <c r="BJ379" s="1"/>
      <c r="BK379" s="1"/>
      <c r="BL379" s="1"/>
      <c r="BM379" s="1"/>
      <c r="BN379" s="1"/>
      <c r="BO379" s="1" t="s">
        <v>7914</v>
      </c>
      <c r="BP379" s="1"/>
      <c r="BQ379" s="1"/>
      <c r="BR379" s="1" t="s">
        <v>7915</v>
      </c>
      <c r="BS379" s="1">
        <v>15</v>
      </c>
      <c r="BT379" s="1" t="s">
        <v>7916</v>
      </c>
      <c r="BU379" s="1" t="str">
        <f>HYPERLINK("https://nconnect.nicmar.ac.in/storage/profile/6a85f595a89b1.png","Download")</f>
        <v>0</v>
      </c>
      <c r="BV379" s="1" t="s">
        <v>118</v>
      </c>
      <c r="BW379" s="3"/>
      <c r="BX379" s="3"/>
    </row>
    <row r="380" spans="1:76">
      <c r="A380" s="1" t="s">
        <v>76</v>
      </c>
      <c r="B380" s="1" t="s">
        <v>77</v>
      </c>
      <c r="C380" s="1" t="s">
        <v>7917</v>
      </c>
      <c r="D380" s="1" t="s">
        <v>7918</v>
      </c>
      <c r="E380" s="1" t="s">
        <v>7919</v>
      </c>
      <c r="F380" s="1" t="s">
        <v>7920</v>
      </c>
      <c r="G380" s="1" t="s">
        <v>7921</v>
      </c>
      <c r="H380" s="1" t="s">
        <v>7922</v>
      </c>
      <c r="I380" s="1" t="s">
        <v>7922</v>
      </c>
      <c r="J380" s="1">
        <v>7558096529</v>
      </c>
      <c r="K380" s="1" t="s">
        <v>85</v>
      </c>
      <c r="L380" s="1" t="s">
        <v>7923</v>
      </c>
      <c r="M380" s="1" t="s">
        <v>87</v>
      </c>
      <c r="N380" s="1" t="s">
        <v>2255</v>
      </c>
      <c r="O380" s="1" t="s">
        <v>7924</v>
      </c>
      <c r="P380" s="1" t="s">
        <v>162</v>
      </c>
      <c r="Q380" s="1">
        <v>916869285623</v>
      </c>
      <c r="R380" s="1" t="s">
        <v>7925</v>
      </c>
      <c r="S380" s="1">
        <v>9746590356</v>
      </c>
      <c r="T380" s="1" t="s">
        <v>6139</v>
      </c>
      <c r="U380" s="1" t="s">
        <v>7926</v>
      </c>
      <c r="V380" s="1">
        <v>9895270232</v>
      </c>
      <c r="W380" s="1" t="s">
        <v>1288</v>
      </c>
      <c r="X380" s="1" t="s">
        <v>7927</v>
      </c>
      <c r="Y380" s="1" t="s">
        <v>675</v>
      </c>
      <c r="Z380" s="1" t="s">
        <v>392</v>
      </c>
      <c r="AA380" s="1" t="s">
        <v>7927</v>
      </c>
      <c r="AB380" s="1" t="s">
        <v>675</v>
      </c>
      <c r="AC380" s="1" t="s">
        <v>392</v>
      </c>
      <c r="AD380" s="1" t="s">
        <v>98</v>
      </c>
      <c r="AE380" s="1" t="s">
        <v>98</v>
      </c>
      <c r="AF380" s="1" t="s">
        <v>7928</v>
      </c>
      <c r="AG380" s="1" t="s">
        <v>7929</v>
      </c>
      <c r="AH380" s="1" t="s">
        <v>477</v>
      </c>
      <c r="AI380" s="1" t="s">
        <v>854</v>
      </c>
      <c r="AJ380" s="1">
        <v>74.1</v>
      </c>
      <c r="AK380" s="1">
        <v>7.8</v>
      </c>
      <c r="AL380" s="1" t="s">
        <v>7930</v>
      </c>
      <c r="AM380" s="1" t="s">
        <v>7931</v>
      </c>
      <c r="AN380" s="1" t="s">
        <v>174</v>
      </c>
      <c r="AO380" s="1" t="s">
        <v>208</v>
      </c>
      <c r="AP380" s="1" t="s">
        <v>101</v>
      </c>
      <c r="AQ380" s="1">
        <v>74.33</v>
      </c>
      <c r="AR380" s="1"/>
      <c r="AS380" s="1"/>
      <c r="AT380" s="1"/>
      <c r="AU380" s="1"/>
      <c r="AV380" s="1"/>
      <c r="AW380" s="1"/>
      <c r="AX380" s="1"/>
      <c r="AY380" s="1" t="s">
        <v>7932</v>
      </c>
      <c r="AZ380" s="1" t="s">
        <v>7933</v>
      </c>
      <c r="BA380" s="1" t="s">
        <v>110</v>
      </c>
      <c r="BB380" s="1" t="s">
        <v>111</v>
      </c>
      <c r="BC380" s="1" t="s">
        <v>859</v>
      </c>
      <c r="BD380" s="1" t="s">
        <v>789</v>
      </c>
      <c r="BE380" s="1">
        <v>73.1</v>
      </c>
      <c r="BF380" s="1">
        <v>7.31</v>
      </c>
      <c r="BG380" s="1"/>
      <c r="BH380" s="1"/>
      <c r="BI380" s="1"/>
      <c r="BJ380" s="1"/>
      <c r="BK380" s="1"/>
      <c r="BL380" s="1"/>
      <c r="BM380" s="1"/>
      <c r="BN380" s="1"/>
      <c r="BO380" s="1" t="s">
        <v>7934</v>
      </c>
      <c r="BP380" s="1" t="s">
        <v>7935</v>
      </c>
      <c r="BQ380" s="1" t="s">
        <v>2076</v>
      </c>
      <c r="BR380" s="1" t="s">
        <v>7936</v>
      </c>
      <c r="BS380" s="1">
        <v>17</v>
      </c>
      <c r="BT380" s="1" t="s">
        <v>7937</v>
      </c>
      <c r="BU380" s="1" t="str">
        <f>HYPERLINK("https://nconnect.nicmar.ac.in/storage/profile/6a85ddf864a04.png","Download")</f>
        <v>0</v>
      </c>
      <c r="BV380" s="1" t="s">
        <v>118</v>
      </c>
      <c r="BW380" s="3"/>
      <c r="BX380" s="3"/>
    </row>
    <row r="381" spans="1:76">
      <c r="A381" s="1" t="s">
        <v>76</v>
      </c>
      <c r="B381" s="1" t="s">
        <v>77</v>
      </c>
      <c r="C381" s="1" t="s">
        <v>7938</v>
      </c>
      <c r="D381" s="1" t="s">
        <v>7939</v>
      </c>
      <c r="E381" s="1" t="s">
        <v>7940</v>
      </c>
      <c r="F381" s="1" t="s">
        <v>1455</v>
      </c>
      <c r="G381" s="1" t="s">
        <v>7941</v>
      </c>
      <c r="H381" s="1" t="s">
        <v>7942</v>
      </c>
      <c r="I381" s="1" t="s">
        <v>7943</v>
      </c>
      <c r="J381" s="1">
        <v>8149070633</v>
      </c>
      <c r="K381" s="1" t="s">
        <v>85</v>
      </c>
      <c r="L381" s="1" t="s">
        <v>7944</v>
      </c>
      <c r="M381" s="1" t="s">
        <v>87</v>
      </c>
      <c r="N381" s="1" t="s">
        <v>412</v>
      </c>
      <c r="O381" s="1" t="s">
        <v>7945</v>
      </c>
      <c r="P381" s="1" t="s">
        <v>162</v>
      </c>
      <c r="Q381" s="1">
        <v>532221788606</v>
      </c>
      <c r="R381" s="1" t="s">
        <v>7946</v>
      </c>
      <c r="S381" s="1">
        <v>9421617220</v>
      </c>
      <c r="T381" s="1" t="s">
        <v>4763</v>
      </c>
      <c r="U381" s="1" t="s">
        <v>7947</v>
      </c>
      <c r="V381" s="1">
        <v>9284794380</v>
      </c>
      <c r="W381" s="1" t="s">
        <v>283</v>
      </c>
      <c r="X381" s="1" t="s">
        <v>7948</v>
      </c>
      <c r="Y381" s="1" t="s">
        <v>5418</v>
      </c>
      <c r="Z381" s="1" t="s">
        <v>97</v>
      </c>
      <c r="AA381" s="1" t="s">
        <v>7949</v>
      </c>
      <c r="AB381" s="1" t="s">
        <v>205</v>
      </c>
      <c r="AC381" s="1" t="s">
        <v>97</v>
      </c>
      <c r="AD381" s="1" t="s">
        <v>98</v>
      </c>
      <c r="AE381" s="1" t="s">
        <v>98</v>
      </c>
      <c r="AF381" s="1" t="s">
        <v>7950</v>
      </c>
      <c r="AG381" s="1" t="s">
        <v>7951</v>
      </c>
      <c r="AH381" s="1" t="s">
        <v>141</v>
      </c>
      <c r="AI381" s="1" t="s">
        <v>262</v>
      </c>
      <c r="AJ381" s="1">
        <v>60.8</v>
      </c>
      <c r="AK381" s="1"/>
      <c r="AL381" s="1" t="s">
        <v>7952</v>
      </c>
      <c r="AM381" s="1" t="s">
        <v>7953</v>
      </c>
      <c r="AN381" s="1" t="s">
        <v>105</v>
      </c>
      <c r="AO381" s="1" t="s">
        <v>425</v>
      </c>
      <c r="AP381" s="1" t="s">
        <v>264</v>
      </c>
      <c r="AQ381" s="1">
        <v>83.17</v>
      </c>
      <c r="AR381" s="1"/>
      <c r="AS381" s="1"/>
      <c r="AT381" s="1"/>
      <c r="AU381" s="1"/>
      <c r="AV381" s="1"/>
      <c r="AW381" s="1"/>
      <c r="AX381" s="1"/>
      <c r="AY381" s="1" t="s">
        <v>371</v>
      </c>
      <c r="AZ381" s="1" t="s">
        <v>7954</v>
      </c>
      <c r="BA381" s="1" t="s">
        <v>178</v>
      </c>
      <c r="BB381" s="1" t="s">
        <v>111</v>
      </c>
      <c r="BC381" s="1" t="s">
        <v>535</v>
      </c>
      <c r="BD381" s="1" t="s">
        <v>999</v>
      </c>
      <c r="BE381" s="1">
        <v>66.8</v>
      </c>
      <c r="BF381" s="1">
        <v>7.43</v>
      </c>
      <c r="BG381" s="1"/>
      <c r="BH381" s="1"/>
      <c r="BI381" s="1"/>
      <c r="BJ381" s="1"/>
      <c r="BK381" s="1"/>
      <c r="BL381" s="1"/>
      <c r="BM381" s="1"/>
      <c r="BN381" s="1"/>
      <c r="BO381" s="1" t="s">
        <v>2163</v>
      </c>
      <c r="BP381" s="1"/>
      <c r="BQ381" s="1"/>
      <c r="BR381" s="1" t="s">
        <v>7955</v>
      </c>
      <c r="BS381" s="1">
        <v>4</v>
      </c>
      <c r="BT381" s="1"/>
      <c r="BU381" s="1" t="str">
        <f>HYPERLINK("https://nconnect.nicmar.ac.in/storage/profile/6a85d35dea675.png","Download")</f>
        <v>0</v>
      </c>
      <c r="BV381" s="1" t="s">
        <v>118</v>
      </c>
      <c r="BW381" s="3"/>
      <c r="BX381" s="3"/>
    </row>
    <row r="382" spans="1:76">
      <c r="A382" s="1" t="s">
        <v>76</v>
      </c>
      <c r="B382" s="1" t="s">
        <v>77</v>
      </c>
      <c r="C382" s="1" t="s">
        <v>7956</v>
      </c>
      <c r="D382" s="1" t="s">
        <v>7957</v>
      </c>
      <c r="E382" s="1" t="s">
        <v>7958</v>
      </c>
      <c r="F382" s="1" t="s">
        <v>752</v>
      </c>
      <c r="G382" s="1" t="s">
        <v>7959</v>
      </c>
      <c r="H382" s="1" t="s">
        <v>7960</v>
      </c>
      <c r="I382" s="1" t="s">
        <v>7961</v>
      </c>
      <c r="J382" s="1">
        <v>7357824500</v>
      </c>
      <c r="K382" s="1" t="s">
        <v>85</v>
      </c>
      <c r="L382" s="1" t="s">
        <v>7962</v>
      </c>
      <c r="M382" s="1" t="s">
        <v>87</v>
      </c>
      <c r="N382" s="1" t="s">
        <v>412</v>
      </c>
      <c r="O382" s="1" t="s">
        <v>7963</v>
      </c>
      <c r="P382" s="1" t="s">
        <v>90</v>
      </c>
      <c r="Q382" s="1">
        <v>910655388115</v>
      </c>
      <c r="R382" s="1" t="s">
        <v>7964</v>
      </c>
      <c r="S382" s="1">
        <v>9850048379</v>
      </c>
      <c r="T382" s="1" t="s">
        <v>7965</v>
      </c>
      <c r="U382" s="1" t="s">
        <v>7966</v>
      </c>
      <c r="V382" s="1">
        <v>8380082379</v>
      </c>
      <c r="W382" s="1" t="s">
        <v>283</v>
      </c>
      <c r="X382" s="1" t="s">
        <v>7967</v>
      </c>
      <c r="Y382" s="1" t="s">
        <v>364</v>
      </c>
      <c r="Z382" s="1" t="s">
        <v>97</v>
      </c>
      <c r="AA382" s="1" t="s">
        <v>7967</v>
      </c>
      <c r="AB382" s="1" t="s">
        <v>364</v>
      </c>
      <c r="AC382" s="1" t="s">
        <v>97</v>
      </c>
      <c r="AD382" s="1" t="s">
        <v>98</v>
      </c>
      <c r="AE382" s="1" t="s">
        <v>98</v>
      </c>
      <c r="AF382" s="1" t="s">
        <v>7968</v>
      </c>
      <c r="AG382" s="1" t="s">
        <v>7969</v>
      </c>
      <c r="AH382" s="1" t="s">
        <v>171</v>
      </c>
      <c r="AI382" s="1" t="s">
        <v>314</v>
      </c>
      <c r="AJ382" s="1">
        <v>86.16</v>
      </c>
      <c r="AK382" s="1"/>
      <c r="AL382" s="1" t="s">
        <v>7970</v>
      </c>
      <c r="AM382" s="1" t="s">
        <v>7971</v>
      </c>
      <c r="AN382" s="1" t="s">
        <v>105</v>
      </c>
      <c r="AO382" s="1" t="s">
        <v>107</v>
      </c>
      <c r="AP382" s="1" t="s">
        <v>626</v>
      </c>
      <c r="AQ382" s="1">
        <v>77.83</v>
      </c>
      <c r="AR382" s="1"/>
      <c r="AS382" s="1"/>
      <c r="AT382" s="1"/>
      <c r="AU382" s="1"/>
      <c r="AV382" s="1"/>
      <c r="AW382" s="1"/>
      <c r="AX382" s="1"/>
      <c r="AY382" s="1" t="s">
        <v>371</v>
      </c>
      <c r="AZ382" s="1" t="s">
        <v>7972</v>
      </c>
      <c r="BA382" s="1" t="s">
        <v>110</v>
      </c>
      <c r="BB382" s="1" t="s">
        <v>111</v>
      </c>
      <c r="BC382" s="1" t="s">
        <v>628</v>
      </c>
      <c r="BD382" s="1" t="s">
        <v>319</v>
      </c>
      <c r="BE382" s="1">
        <v>56.91</v>
      </c>
      <c r="BF382" s="1">
        <v>5.99</v>
      </c>
      <c r="BG382" s="1"/>
      <c r="BH382" s="1"/>
      <c r="BI382" s="1"/>
      <c r="BJ382" s="1"/>
      <c r="BK382" s="1"/>
      <c r="BL382" s="1"/>
      <c r="BM382" s="1"/>
      <c r="BN382" s="1"/>
      <c r="BO382" s="1" t="s">
        <v>98</v>
      </c>
      <c r="BP382" s="1"/>
      <c r="BQ382" s="1"/>
      <c r="BR382" s="1"/>
      <c r="BS382" s="1"/>
      <c r="BT382" s="1"/>
      <c r="BU382" s="1" t="str">
        <f>HYPERLINK("https://nconnect.nicmar.ac.in/storage/profile/6a87039ede947.png","Download")</f>
        <v>0</v>
      </c>
      <c r="BV382" s="1" t="s">
        <v>118</v>
      </c>
      <c r="BW382" s="3"/>
      <c r="BX382" s="3"/>
    </row>
    <row r="383" spans="1:76">
      <c r="A383" s="1" t="s">
        <v>76</v>
      </c>
      <c r="B383" s="1" t="s">
        <v>77</v>
      </c>
      <c r="C383" s="1" t="s">
        <v>7973</v>
      </c>
      <c r="D383" s="1" t="s">
        <v>5968</v>
      </c>
      <c r="E383" s="1" t="s">
        <v>7974</v>
      </c>
      <c r="F383" s="1" t="s">
        <v>7975</v>
      </c>
      <c r="G383" s="1" t="s">
        <v>7976</v>
      </c>
      <c r="H383" s="1" t="s">
        <v>7977</v>
      </c>
      <c r="I383" s="1" t="s">
        <v>7978</v>
      </c>
      <c r="J383" s="1">
        <v>7757935019</v>
      </c>
      <c r="K383" s="1" t="s">
        <v>85</v>
      </c>
      <c r="L383" s="1" t="s">
        <v>7979</v>
      </c>
      <c r="M383" s="1" t="s">
        <v>87</v>
      </c>
      <c r="N383" s="1" t="s">
        <v>7980</v>
      </c>
      <c r="O383" s="1" t="s">
        <v>7871</v>
      </c>
      <c r="P383" s="1" t="s">
        <v>162</v>
      </c>
      <c r="Q383" s="1">
        <v>401771965481</v>
      </c>
      <c r="R383" s="1" t="s">
        <v>7981</v>
      </c>
      <c r="S383" s="1">
        <v>8551036418</v>
      </c>
      <c r="T383" s="1" t="s">
        <v>7982</v>
      </c>
      <c r="U383" s="1" t="s">
        <v>1422</v>
      </c>
      <c r="V383" s="1">
        <v>8180863800</v>
      </c>
      <c r="W383" s="1" t="s">
        <v>1466</v>
      </c>
      <c r="X383" s="1" t="s">
        <v>7983</v>
      </c>
      <c r="Y383" s="1" t="s">
        <v>1268</v>
      </c>
      <c r="Z383" s="1" t="s">
        <v>97</v>
      </c>
      <c r="AA383" s="1" t="s">
        <v>7983</v>
      </c>
      <c r="AB383" s="1" t="s">
        <v>1268</v>
      </c>
      <c r="AC383" s="1" t="s">
        <v>97</v>
      </c>
      <c r="AD383" s="1" t="s">
        <v>98</v>
      </c>
      <c r="AE383" s="1" t="s">
        <v>98</v>
      </c>
      <c r="AF383" s="1" t="s">
        <v>7984</v>
      </c>
      <c r="AG383" s="1" t="s">
        <v>7985</v>
      </c>
      <c r="AH383" s="1" t="s">
        <v>853</v>
      </c>
      <c r="AI383" s="1" t="s">
        <v>854</v>
      </c>
      <c r="AJ383" s="1">
        <v>74.1</v>
      </c>
      <c r="AK383" s="1">
        <v>7.8</v>
      </c>
      <c r="AL383" s="1" t="s">
        <v>7986</v>
      </c>
      <c r="AM383" s="1" t="s">
        <v>7987</v>
      </c>
      <c r="AN383" s="1" t="s">
        <v>105</v>
      </c>
      <c r="AO383" s="1" t="s">
        <v>480</v>
      </c>
      <c r="AP383" s="1" t="s">
        <v>3518</v>
      </c>
      <c r="AQ383" s="1">
        <v>67.38</v>
      </c>
      <c r="AR383" s="1"/>
      <c r="AS383" s="1"/>
      <c r="AT383" s="1"/>
      <c r="AU383" s="1"/>
      <c r="AV383" s="1"/>
      <c r="AW383" s="1"/>
      <c r="AX383" s="1"/>
      <c r="AY383" s="1" t="s">
        <v>3867</v>
      </c>
      <c r="AZ383" s="1" t="s">
        <v>7988</v>
      </c>
      <c r="BA383" s="1" t="s">
        <v>178</v>
      </c>
      <c r="BB383" s="1" t="s">
        <v>111</v>
      </c>
      <c r="BC383" s="1" t="s">
        <v>859</v>
      </c>
      <c r="BD383" s="1" t="s">
        <v>626</v>
      </c>
      <c r="BE383" s="1">
        <v>70.8</v>
      </c>
      <c r="BF383" s="1">
        <v>7.08</v>
      </c>
      <c r="BG383" s="1"/>
      <c r="BH383" s="1"/>
      <c r="BI383" s="1"/>
      <c r="BJ383" s="1"/>
      <c r="BK383" s="1"/>
      <c r="BL383" s="1"/>
      <c r="BM383" s="1"/>
      <c r="BN383" s="1"/>
      <c r="BO383" s="1" t="s">
        <v>7989</v>
      </c>
      <c r="BP383" s="1" t="s">
        <v>7990</v>
      </c>
      <c r="BQ383" s="1" t="s">
        <v>1391</v>
      </c>
      <c r="BR383" s="1" t="s">
        <v>7991</v>
      </c>
      <c r="BS383" s="1">
        <v>21</v>
      </c>
      <c r="BT383" s="1"/>
      <c r="BU383" s="1" t="str">
        <f>HYPERLINK("https://nconnect.nicmar.ac.in/storage/profile/6a86fc111ed0f.png","Download")</f>
        <v>0</v>
      </c>
      <c r="BV383" s="1" t="s">
        <v>118</v>
      </c>
      <c r="BW383" s="3"/>
      <c r="BX383" s="3"/>
    </row>
    <row r="384" spans="1:76">
      <c r="A384" s="1" t="s">
        <v>76</v>
      </c>
      <c r="B384" s="1" t="s">
        <v>77</v>
      </c>
      <c r="C384" s="1" t="s">
        <v>7992</v>
      </c>
      <c r="D384" s="1" t="s">
        <v>7993</v>
      </c>
      <c r="E384" s="1"/>
      <c r="F384" s="1" t="s">
        <v>7649</v>
      </c>
      <c r="G384" s="1" t="s">
        <v>7994</v>
      </c>
      <c r="H384" s="1" t="s">
        <v>7995</v>
      </c>
      <c r="I384" s="1" t="s">
        <v>7996</v>
      </c>
      <c r="J384" s="1">
        <v>9527334619</v>
      </c>
      <c r="K384" s="1" t="s">
        <v>196</v>
      </c>
      <c r="L384" s="1" t="s">
        <v>7997</v>
      </c>
      <c r="M384" s="1" t="s">
        <v>87</v>
      </c>
      <c r="N384" s="1" t="s">
        <v>7998</v>
      </c>
      <c r="O384" s="1" t="s">
        <v>7999</v>
      </c>
      <c r="P384" s="1" t="s">
        <v>90</v>
      </c>
      <c r="Q384" s="1">
        <v>568867205189</v>
      </c>
      <c r="R384" s="1" t="s">
        <v>8000</v>
      </c>
      <c r="S384" s="1">
        <v>9372807943</v>
      </c>
      <c r="T384" s="1" t="s">
        <v>2811</v>
      </c>
      <c r="U384" s="1" t="s">
        <v>8001</v>
      </c>
      <c r="V384" s="1">
        <v>9421509681</v>
      </c>
      <c r="W384" s="1" t="s">
        <v>470</v>
      </c>
      <c r="X384" s="1" t="s">
        <v>8002</v>
      </c>
      <c r="Y384" s="1" t="s">
        <v>1039</v>
      </c>
      <c r="Z384" s="1" t="s">
        <v>97</v>
      </c>
      <c r="AA384" s="1" t="s">
        <v>8003</v>
      </c>
      <c r="AB384" s="1" t="s">
        <v>205</v>
      </c>
      <c r="AC384" s="1" t="s">
        <v>97</v>
      </c>
      <c r="AD384" s="1" t="s">
        <v>98</v>
      </c>
      <c r="AE384" s="1" t="s">
        <v>98</v>
      </c>
      <c r="AF384" s="1" t="s">
        <v>8004</v>
      </c>
      <c r="AG384" s="1" t="s">
        <v>8005</v>
      </c>
      <c r="AH384" s="1" t="s">
        <v>106</v>
      </c>
      <c r="AI384" s="1" t="s">
        <v>239</v>
      </c>
      <c r="AJ384" s="1">
        <v>75.05</v>
      </c>
      <c r="AK384" s="1">
        <v>7.9</v>
      </c>
      <c r="AL384" s="1"/>
      <c r="AM384" s="1"/>
      <c r="AN384" s="1"/>
      <c r="AO384" s="1"/>
      <c r="AP384" s="1"/>
      <c r="AQ384" s="1"/>
      <c r="AR384" s="1"/>
      <c r="AS384" s="1" t="s">
        <v>8006</v>
      </c>
      <c r="AT384" s="1" t="s">
        <v>8007</v>
      </c>
      <c r="AU384" s="1" t="s">
        <v>239</v>
      </c>
      <c r="AV384" s="1" t="s">
        <v>370</v>
      </c>
      <c r="AW384" s="1">
        <v>89.53</v>
      </c>
      <c r="AX384" s="1"/>
      <c r="AY384" s="1" t="s">
        <v>831</v>
      </c>
      <c r="AZ384" s="1" t="s">
        <v>8008</v>
      </c>
      <c r="BA384" s="1" t="s">
        <v>178</v>
      </c>
      <c r="BB384" s="1" t="s">
        <v>111</v>
      </c>
      <c r="BC384" s="1" t="s">
        <v>426</v>
      </c>
      <c r="BD384" s="1" t="s">
        <v>374</v>
      </c>
      <c r="BE384" s="1">
        <v>80.48</v>
      </c>
      <c r="BF384" s="1">
        <v>8.79</v>
      </c>
      <c r="BG384" s="1"/>
      <c r="BH384" s="1"/>
      <c r="BI384" s="1"/>
      <c r="BJ384" s="1"/>
      <c r="BK384" s="1"/>
      <c r="BL384" s="1"/>
      <c r="BM384" s="1"/>
      <c r="BN384" s="1"/>
      <c r="BO384" s="1" t="s">
        <v>8009</v>
      </c>
      <c r="BP384" s="1"/>
      <c r="BQ384" s="1"/>
      <c r="BR384" s="1" t="s">
        <v>8010</v>
      </c>
      <c r="BS384" s="1">
        <v>4</v>
      </c>
      <c r="BT384" s="1"/>
      <c r="BU384" s="1" t="str">
        <f>HYPERLINK("https://nconnect.nicmar.ac.in/storage/profile/6a86f8adc0665.png","Download")</f>
        <v>0</v>
      </c>
      <c r="BV384" s="1" t="s">
        <v>118</v>
      </c>
      <c r="BW384" s="3"/>
      <c r="BX384" s="3"/>
    </row>
    <row r="385" spans="1:76">
      <c r="A385" s="1" t="s">
        <v>76</v>
      </c>
      <c r="B385" s="1" t="s">
        <v>77</v>
      </c>
      <c r="C385" s="1" t="s">
        <v>8011</v>
      </c>
      <c r="D385" s="1" t="s">
        <v>8012</v>
      </c>
      <c r="E385" s="1" t="s">
        <v>8013</v>
      </c>
      <c r="F385" s="1" t="s">
        <v>2440</v>
      </c>
      <c r="G385" s="1" t="s">
        <v>8014</v>
      </c>
      <c r="H385" s="1" t="s">
        <v>8015</v>
      </c>
      <c r="I385" s="1" t="s">
        <v>8016</v>
      </c>
      <c r="J385" s="1">
        <v>9405771890</v>
      </c>
      <c r="K385" s="1" t="s">
        <v>85</v>
      </c>
      <c r="L385" s="1" t="s">
        <v>8017</v>
      </c>
      <c r="M385" s="1" t="s">
        <v>87</v>
      </c>
      <c r="N385" s="1" t="s">
        <v>8018</v>
      </c>
      <c r="O385" s="1" t="s">
        <v>7252</v>
      </c>
      <c r="P385" s="1" t="s">
        <v>162</v>
      </c>
      <c r="Q385" s="1">
        <v>604358847987</v>
      </c>
      <c r="R385" s="1" t="s">
        <v>8019</v>
      </c>
      <c r="S385" s="1">
        <v>7030695551</v>
      </c>
      <c r="T385" s="1" t="s">
        <v>8020</v>
      </c>
      <c r="U385" s="1" t="s">
        <v>8021</v>
      </c>
      <c r="V385" s="1">
        <v>8805989725</v>
      </c>
      <c r="W385" s="1" t="s">
        <v>257</v>
      </c>
      <c r="X385" s="1" t="s">
        <v>8022</v>
      </c>
      <c r="Y385" s="1" t="s">
        <v>826</v>
      </c>
      <c r="Z385" s="1" t="s">
        <v>97</v>
      </c>
      <c r="AA385" s="1" t="s">
        <v>8022</v>
      </c>
      <c r="AB385" s="1" t="s">
        <v>826</v>
      </c>
      <c r="AC385" s="1" t="s">
        <v>97</v>
      </c>
      <c r="AD385" s="1" t="s">
        <v>98</v>
      </c>
      <c r="AE385" s="1" t="s">
        <v>98</v>
      </c>
      <c r="AF385" s="1" t="s">
        <v>8023</v>
      </c>
      <c r="AG385" s="1" t="s">
        <v>2883</v>
      </c>
      <c r="AH385" s="1" t="s">
        <v>101</v>
      </c>
      <c r="AI385" s="1" t="s">
        <v>102</v>
      </c>
      <c r="AJ385" s="1">
        <v>90.6</v>
      </c>
      <c r="AK385" s="1"/>
      <c r="AL385" s="1" t="s">
        <v>8024</v>
      </c>
      <c r="AM385" s="1" t="s">
        <v>1426</v>
      </c>
      <c r="AN385" s="1" t="s">
        <v>105</v>
      </c>
      <c r="AO385" s="1" t="s">
        <v>239</v>
      </c>
      <c r="AP385" s="1" t="s">
        <v>341</v>
      </c>
      <c r="AQ385" s="1">
        <v>89.17</v>
      </c>
      <c r="AR385" s="1"/>
      <c r="AS385" s="1"/>
      <c r="AT385" s="1"/>
      <c r="AU385" s="1"/>
      <c r="AV385" s="1"/>
      <c r="AW385" s="1"/>
      <c r="AX385" s="1"/>
      <c r="AY385" s="1" t="s">
        <v>8025</v>
      </c>
      <c r="AZ385" s="1" t="s">
        <v>8026</v>
      </c>
      <c r="BA385" s="1" t="s">
        <v>110</v>
      </c>
      <c r="BB385" s="1" t="s">
        <v>111</v>
      </c>
      <c r="BC385" s="1" t="s">
        <v>292</v>
      </c>
      <c r="BD385" s="1" t="s">
        <v>6261</v>
      </c>
      <c r="BE385" s="1">
        <v>-0.02</v>
      </c>
      <c r="BF385" s="1">
        <v>2.85</v>
      </c>
      <c r="BG385" s="1"/>
      <c r="BH385" s="1"/>
      <c r="BI385" s="1"/>
      <c r="BJ385" s="1"/>
      <c r="BK385" s="1"/>
      <c r="BL385" s="1"/>
      <c r="BM385" s="1"/>
      <c r="BN385" s="1"/>
      <c r="BO385" s="1" t="s">
        <v>8027</v>
      </c>
      <c r="BP385" s="1"/>
      <c r="BQ385" s="1"/>
      <c r="BR385" s="1" t="s">
        <v>8028</v>
      </c>
      <c r="BS385" s="1">
        <v>15</v>
      </c>
      <c r="BT385" s="1"/>
      <c r="BU385" s="1" t="str">
        <f>HYPERLINK("https://nconnect.nicmar.ac.in/storage/profile/6a9fc1ef1ed54.png","Download")</f>
        <v>0</v>
      </c>
      <c r="BV385" s="1" t="s">
        <v>118</v>
      </c>
      <c r="BW385" s="3"/>
      <c r="BX385" s="3"/>
    </row>
    <row r="386" spans="1:76">
      <c r="A386" s="1" t="s">
        <v>76</v>
      </c>
      <c r="B386" s="1" t="s">
        <v>77</v>
      </c>
      <c r="C386" s="1" t="s">
        <v>8029</v>
      </c>
      <c r="D386" s="1" t="s">
        <v>684</v>
      </c>
      <c r="E386" s="1" t="s">
        <v>8030</v>
      </c>
      <c r="F386" s="1" t="s">
        <v>353</v>
      </c>
      <c r="G386" s="1" t="s">
        <v>8031</v>
      </c>
      <c r="H386" s="1" t="s">
        <v>8032</v>
      </c>
      <c r="I386" s="1" t="s">
        <v>8033</v>
      </c>
      <c r="J386" s="1">
        <v>9067724344</v>
      </c>
      <c r="K386" s="1" t="s">
        <v>196</v>
      </c>
      <c r="L386" s="1" t="s">
        <v>8034</v>
      </c>
      <c r="M386" s="1" t="s">
        <v>87</v>
      </c>
      <c r="N386" s="1" t="s">
        <v>412</v>
      </c>
      <c r="O386" s="1" t="s">
        <v>8035</v>
      </c>
      <c r="P386" s="1" t="s">
        <v>162</v>
      </c>
      <c r="Q386" s="1">
        <v>917255944787</v>
      </c>
      <c r="R386" s="1" t="s">
        <v>8030</v>
      </c>
      <c r="S386" s="1">
        <v>9422345715</v>
      </c>
      <c r="T386" s="1" t="s">
        <v>522</v>
      </c>
      <c r="U386" s="1" t="s">
        <v>8036</v>
      </c>
      <c r="V386" s="1">
        <v>9421481699</v>
      </c>
      <c r="W386" s="1" t="s">
        <v>444</v>
      </c>
      <c r="X386" s="1" t="s">
        <v>8037</v>
      </c>
      <c r="Y386" s="1" t="s">
        <v>205</v>
      </c>
      <c r="Z386" s="1" t="s">
        <v>97</v>
      </c>
      <c r="AA386" s="1" t="s">
        <v>8037</v>
      </c>
      <c r="AB386" s="1" t="s">
        <v>205</v>
      </c>
      <c r="AC386" s="1" t="s">
        <v>97</v>
      </c>
      <c r="AD386" s="1" t="s">
        <v>98</v>
      </c>
      <c r="AE386" s="1" t="s">
        <v>98</v>
      </c>
      <c r="AF386" s="1" t="s">
        <v>8038</v>
      </c>
      <c r="AG386" s="1" t="s">
        <v>205</v>
      </c>
      <c r="AH386" s="1" t="s">
        <v>208</v>
      </c>
      <c r="AI386" s="1" t="s">
        <v>529</v>
      </c>
      <c r="AJ386" s="1">
        <v>80</v>
      </c>
      <c r="AK386" s="1">
        <v>9</v>
      </c>
      <c r="AL386" s="1" t="s">
        <v>8039</v>
      </c>
      <c r="AM386" s="1" t="s">
        <v>205</v>
      </c>
      <c r="AN386" s="1" t="s">
        <v>105</v>
      </c>
      <c r="AO386" s="1" t="s">
        <v>859</v>
      </c>
      <c r="AP386" s="1" t="s">
        <v>311</v>
      </c>
      <c r="AQ386" s="1">
        <v>61.23</v>
      </c>
      <c r="AR386" s="1">
        <v>0</v>
      </c>
      <c r="AS386" s="1"/>
      <c r="AT386" s="1"/>
      <c r="AU386" s="1"/>
      <c r="AV386" s="1"/>
      <c r="AW386" s="1"/>
      <c r="AX386" s="1"/>
      <c r="AY386" s="1" t="s">
        <v>5242</v>
      </c>
      <c r="AZ386" s="1" t="s">
        <v>205</v>
      </c>
      <c r="BA386" s="1" t="s">
        <v>178</v>
      </c>
      <c r="BB386" s="1" t="s">
        <v>111</v>
      </c>
      <c r="BC386" s="1" t="s">
        <v>1069</v>
      </c>
      <c r="BD386" s="1" t="s">
        <v>724</v>
      </c>
      <c r="BE386" s="1">
        <v>76.16</v>
      </c>
      <c r="BF386" s="1">
        <v>8.43</v>
      </c>
      <c r="BG386" s="1"/>
      <c r="BH386" s="1"/>
      <c r="BI386" s="1"/>
      <c r="BJ386" s="1"/>
      <c r="BK386" s="1"/>
      <c r="BL386" s="1"/>
      <c r="BM386" s="1"/>
      <c r="BN386" s="1"/>
      <c r="BO386" s="1" t="s">
        <v>8040</v>
      </c>
      <c r="BP386" s="1"/>
      <c r="BQ386" s="1"/>
      <c r="BR386" s="1" t="s">
        <v>8041</v>
      </c>
      <c r="BS386" s="1">
        <v>26</v>
      </c>
      <c r="BT386" s="1"/>
      <c r="BU386" s="1" t="str">
        <f>HYPERLINK("https://nconnect.nicmar.ac.in/storage/profile/6aa97a587152b.png","Download")</f>
        <v>0</v>
      </c>
      <c r="BV386" s="1" t="s">
        <v>118</v>
      </c>
      <c r="BW386" s="3"/>
      <c r="BX386" s="3"/>
    </row>
    <row r="387" spans="1:76">
      <c r="A387" s="1" t="s">
        <v>76</v>
      </c>
      <c r="B387" s="1" t="s">
        <v>77</v>
      </c>
      <c r="C387" s="1" t="s">
        <v>8042</v>
      </c>
      <c r="D387" s="1" t="s">
        <v>8043</v>
      </c>
      <c r="E387" s="1" t="s">
        <v>3614</v>
      </c>
      <c r="F387" s="1" t="s">
        <v>8044</v>
      </c>
      <c r="G387" s="1" t="s">
        <v>8045</v>
      </c>
      <c r="H387" s="1" t="s">
        <v>8046</v>
      </c>
      <c r="I387" s="1" t="s">
        <v>8047</v>
      </c>
      <c r="J387" s="1">
        <v>9403096952</v>
      </c>
      <c r="K387" s="1" t="s">
        <v>196</v>
      </c>
      <c r="L387" s="1" t="s">
        <v>1612</v>
      </c>
      <c r="M387" s="1" t="s">
        <v>87</v>
      </c>
      <c r="N387" s="1" t="s">
        <v>6341</v>
      </c>
      <c r="O387" s="1" t="s">
        <v>8048</v>
      </c>
      <c r="P387" s="1" t="s">
        <v>90</v>
      </c>
      <c r="Q387" s="1">
        <v>827399546821</v>
      </c>
      <c r="R387" s="1" t="s">
        <v>8049</v>
      </c>
      <c r="S387" s="1">
        <v>9421721383</v>
      </c>
      <c r="T387" s="1" t="s">
        <v>3218</v>
      </c>
      <c r="U387" s="1" t="s">
        <v>8050</v>
      </c>
      <c r="V387" s="1">
        <v>9423114740</v>
      </c>
      <c r="W387" s="1" t="s">
        <v>3218</v>
      </c>
      <c r="X387" s="1" t="s">
        <v>8051</v>
      </c>
      <c r="Y387" s="1" t="s">
        <v>1268</v>
      </c>
      <c r="Z387" s="1" t="s">
        <v>97</v>
      </c>
      <c r="AA387" s="1" t="s">
        <v>8051</v>
      </c>
      <c r="AB387" s="1" t="s">
        <v>1268</v>
      </c>
      <c r="AC387" s="1" t="s">
        <v>97</v>
      </c>
      <c r="AD387" s="1" t="s">
        <v>98</v>
      </c>
      <c r="AE387" s="1" t="s">
        <v>98</v>
      </c>
      <c r="AF387" s="1" t="s">
        <v>8052</v>
      </c>
      <c r="AG387" s="1" t="s">
        <v>8053</v>
      </c>
      <c r="AH387" s="1" t="s">
        <v>3518</v>
      </c>
      <c r="AI387" s="1" t="s">
        <v>262</v>
      </c>
      <c r="AJ387" s="1">
        <v>89.9</v>
      </c>
      <c r="AK387" s="1">
        <v>0</v>
      </c>
      <c r="AL387" s="1" t="s">
        <v>8054</v>
      </c>
      <c r="AM387" s="1" t="s">
        <v>8055</v>
      </c>
      <c r="AN387" s="1" t="s">
        <v>105</v>
      </c>
      <c r="AO387" s="1" t="s">
        <v>395</v>
      </c>
      <c r="AP387" s="1" t="s">
        <v>240</v>
      </c>
      <c r="AQ387" s="1">
        <v>95.33</v>
      </c>
      <c r="AR387" s="1"/>
      <c r="AS387" s="1"/>
      <c r="AT387" s="1"/>
      <c r="AU387" s="1"/>
      <c r="AV387" s="1"/>
      <c r="AW387" s="1"/>
      <c r="AX387" s="1"/>
      <c r="AY387" s="1" t="s">
        <v>8056</v>
      </c>
      <c r="AZ387" s="1" t="s">
        <v>8057</v>
      </c>
      <c r="BA387" s="1" t="s">
        <v>110</v>
      </c>
      <c r="BB387" s="1" t="s">
        <v>111</v>
      </c>
      <c r="BC387" s="1" t="s">
        <v>179</v>
      </c>
      <c r="BD387" s="1" t="s">
        <v>999</v>
      </c>
      <c r="BE387" s="1">
        <v>60.2</v>
      </c>
      <c r="BF387" s="1">
        <v>6.77</v>
      </c>
      <c r="BG387" s="1"/>
      <c r="BH387" s="1"/>
      <c r="BI387" s="1"/>
      <c r="BJ387" s="1"/>
      <c r="BK387" s="1"/>
      <c r="BL387" s="1"/>
      <c r="BM387" s="1"/>
      <c r="BN387" s="1"/>
      <c r="BO387" s="1" t="s">
        <v>7914</v>
      </c>
      <c r="BP387" s="1" t="s">
        <v>8058</v>
      </c>
      <c r="BQ387" s="1" t="s">
        <v>183</v>
      </c>
      <c r="BR387" s="1"/>
      <c r="BS387" s="1"/>
      <c r="BT387" s="1"/>
      <c r="BU387" s="1" t="str">
        <f>HYPERLINK("https://nconnect.nicmar.ac.in/storage/profile/6a872516c2083.png","Download")</f>
        <v>0</v>
      </c>
      <c r="BV387" s="1" t="s">
        <v>118</v>
      </c>
      <c r="BW387" s="3"/>
      <c r="BX387" s="3"/>
    </row>
    <row r="388" spans="1:76">
      <c r="A388" s="1" t="s">
        <v>76</v>
      </c>
      <c r="B388" s="1" t="s">
        <v>77</v>
      </c>
      <c r="C388" s="1" t="s">
        <v>8059</v>
      </c>
      <c r="D388" s="1" t="s">
        <v>1809</v>
      </c>
      <c r="E388" s="1" t="s">
        <v>8060</v>
      </c>
      <c r="F388" s="1" t="s">
        <v>3449</v>
      </c>
      <c r="G388" s="1" t="s">
        <v>8061</v>
      </c>
      <c r="H388" s="1" t="s">
        <v>8062</v>
      </c>
      <c r="I388" s="1" t="s">
        <v>8063</v>
      </c>
      <c r="J388" s="1">
        <v>7030535050</v>
      </c>
      <c r="K388" s="1" t="s">
        <v>85</v>
      </c>
      <c r="L388" s="1" t="s">
        <v>8064</v>
      </c>
      <c r="M388" s="1" t="s">
        <v>87</v>
      </c>
      <c r="N388" s="1" t="s">
        <v>2766</v>
      </c>
      <c r="O388" s="1" t="s">
        <v>8065</v>
      </c>
      <c r="P388" s="1" t="s">
        <v>90</v>
      </c>
      <c r="Q388" s="1">
        <v>804497778758</v>
      </c>
      <c r="R388" s="1" t="s">
        <v>8066</v>
      </c>
      <c r="S388" s="1">
        <v>8806505050</v>
      </c>
      <c r="T388" s="1" t="s">
        <v>92</v>
      </c>
      <c r="U388" s="1" t="s">
        <v>8067</v>
      </c>
      <c r="V388" s="1">
        <v>9823215050</v>
      </c>
      <c r="W388" s="1" t="s">
        <v>1063</v>
      </c>
      <c r="X388" s="1" t="s">
        <v>8068</v>
      </c>
      <c r="Y388" s="1" t="s">
        <v>259</v>
      </c>
      <c r="Z388" s="1" t="s">
        <v>97</v>
      </c>
      <c r="AA388" s="1" t="s">
        <v>8068</v>
      </c>
      <c r="AB388" s="1" t="s">
        <v>259</v>
      </c>
      <c r="AC388" s="1" t="s">
        <v>97</v>
      </c>
      <c r="AD388" s="1" t="s">
        <v>98</v>
      </c>
      <c r="AE388" s="1" t="s">
        <v>98</v>
      </c>
      <c r="AF388" s="1" t="s">
        <v>8069</v>
      </c>
      <c r="AG388" s="1" t="s">
        <v>8070</v>
      </c>
      <c r="AH388" s="1" t="s">
        <v>3625</v>
      </c>
      <c r="AI388" s="1" t="s">
        <v>239</v>
      </c>
      <c r="AJ388" s="1">
        <v>89.2</v>
      </c>
      <c r="AK388" s="1"/>
      <c r="AL388" s="1" t="s">
        <v>8071</v>
      </c>
      <c r="AM388" s="1" t="s">
        <v>8072</v>
      </c>
      <c r="AN388" s="1" t="s">
        <v>105</v>
      </c>
      <c r="AO388" s="1" t="s">
        <v>952</v>
      </c>
      <c r="AP388" s="1" t="s">
        <v>883</v>
      </c>
      <c r="AQ388" s="1">
        <v>69.83</v>
      </c>
      <c r="AR388" s="1"/>
      <c r="AS388" s="1"/>
      <c r="AT388" s="1"/>
      <c r="AU388" s="1"/>
      <c r="AV388" s="1"/>
      <c r="AW388" s="1"/>
      <c r="AX388" s="1"/>
      <c r="AY388" s="1" t="s">
        <v>8073</v>
      </c>
      <c r="AZ388" s="1" t="s">
        <v>8074</v>
      </c>
      <c r="BA388" s="1" t="s">
        <v>110</v>
      </c>
      <c r="BB388" s="1" t="s">
        <v>111</v>
      </c>
      <c r="BC388" s="1" t="s">
        <v>318</v>
      </c>
      <c r="BD388" s="1" t="s">
        <v>792</v>
      </c>
      <c r="BE388" s="1">
        <v>71.8</v>
      </c>
      <c r="BF388" s="1">
        <v>7.18</v>
      </c>
      <c r="BG388" s="1"/>
      <c r="BH388" s="1"/>
      <c r="BI388" s="1"/>
      <c r="BJ388" s="1"/>
      <c r="BK388" s="1"/>
      <c r="BL388" s="1"/>
      <c r="BM388" s="1"/>
      <c r="BN388" s="1"/>
      <c r="BO388" s="1" t="s">
        <v>8075</v>
      </c>
      <c r="BP388" s="1"/>
      <c r="BQ388" s="1"/>
      <c r="BR388" s="1" t="s">
        <v>8076</v>
      </c>
      <c r="BS388" s="1">
        <v>23</v>
      </c>
      <c r="BT388" s="1" t="s">
        <v>8077</v>
      </c>
      <c r="BU388" s="1" t="str">
        <f>HYPERLINK("https://nconnect.nicmar.ac.in/storage/profile/6a87332bf10c3.png","Download")</f>
        <v>0</v>
      </c>
      <c r="BV388" s="1" t="s">
        <v>118</v>
      </c>
      <c r="BW388" s="3"/>
      <c r="BX388" s="3"/>
    </row>
    <row r="389" spans="1:76">
      <c r="A389" s="1" t="s">
        <v>76</v>
      </c>
      <c r="B389" s="1" t="s">
        <v>77</v>
      </c>
      <c r="C389" s="1" t="s">
        <v>8078</v>
      </c>
      <c r="D389" s="1" t="s">
        <v>8079</v>
      </c>
      <c r="E389" s="1" t="s">
        <v>4128</v>
      </c>
      <c r="F389" s="1" t="s">
        <v>8080</v>
      </c>
      <c r="G389" s="1" t="s">
        <v>8081</v>
      </c>
      <c r="H389" s="1" t="s">
        <v>8082</v>
      </c>
      <c r="I389" s="1" t="s">
        <v>8083</v>
      </c>
      <c r="J389" s="1">
        <v>9632240611</v>
      </c>
      <c r="K389" s="1" t="s">
        <v>85</v>
      </c>
      <c r="L389" s="1" t="s">
        <v>8084</v>
      </c>
      <c r="M389" s="1" t="s">
        <v>87</v>
      </c>
      <c r="N389" s="1" t="s">
        <v>8085</v>
      </c>
      <c r="O389" s="1" t="s">
        <v>8086</v>
      </c>
      <c r="P389" s="1" t="s">
        <v>162</v>
      </c>
      <c r="Q389" s="1">
        <v>504070725979</v>
      </c>
      <c r="R389" s="1" t="s">
        <v>8087</v>
      </c>
      <c r="S389" s="1">
        <v>9844003166</v>
      </c>
      <c r="T389" s="1" t="s">
        <v>4763</v>
      </c>
      <c r="U389" s="1" t="s">
        <v>8088</v>
      </c>
      <c r="V389" s="1">
        <v>9844020095</v>
      </c>
      <c r="W389" s="1" t="s">
        <v>165</v>
      </c>
      <c r="X389" s="1" t="s">
        <v>8089</v>
      </c>
      <c r="Y389" s="1" t="s">
        <v>446</v>
      </c>
      <c r="Z389" s="1" t="s">
        <v>168</v>
      </c>
      <c r="AA389" s="1" t="s">
        <v>8090</v>
      </c>
      <c r="AB389" s="1" t="s">
        <v>446</v>
      </c>
      <c r="AC389" s="1" t="s">
        <v>168</v>
      </c>
      <c r="AD389" s="1" t="s">
        <v>98</v>
      </c>
      <c r="AE389" s="1" t="s">
        <v>98</v>
      </c>
      <c r="AF389" s="1" t="s">
        <v>8091</v>
      </c>
      <c r="AG389" s="1" t="s">
        <v>625</v>
      </c>
      <c r="AH389" s="1" t="s">
        <v>854</v>
      </c>
      <c r="AI389" s="1" t="s">
        <v>137</v>
      </c>
      <c r="AJ389" s="1">
        <v>87.55</v>
      </c>
      <c r="AK389" s="1">
        <v>9.2</v>
      </c>
      <c r="AL389" s="1" t="s">
        <v>8092</v>
      </c>
      <c r="AM389" s="1" t="s">
        <v>8093</v>
      </c>
      <c r="AN389" s="1" t="s">
        <v>174</v>
      </c>
      <c r="AO389" s="1" t="s">
        <v>141</v>
      </c>
      <c r="AP389" s="1" t="s">
        <v>262</v>
      </c>
      <c r="AQ389" s="1">
        <v>71.16</v>
      </c>
      <c r="AR389" s="1"/>
      <c r="AS389" s="1"/>
      <c r="AT389" s="1"/>
      <c r="AU389" s="1"/>
      <c r="AV389" s="1"/>
      <c r="AW389" s="1"/>
      <c r="AX389" s="1"/>
      <c r="AY389" s="1" t="s">
        <v>8094</v>
      </c>
      <c r="AZ389" s="1" t="s">
        <v>8095</v>
      </c>
      <c r="BA389" s="1" t="s">
        <v>266</v>
      </c>
      <c r="BB389" s="1" t="s">
        <v>453</v>
      </c>
      <c r="BC389" s="1" t="s">
        <v>747</v>
      </c>
      <c r="BD389" s="1" t="s">
        <v>1047</v>
      </c>
      <c r="BE389" s="1">
        <v>74</v>
      </c>
      <c r="BF389" s="1">
        <v>8.15</v>
      </c>
      <c r="BG389" s="1"/>
      <c r="BH389" s="1"/>
      <c r="BI389" s="1"/>
      <c r="BJ389" s="1"/>
      <c r="BK389" s="1"/>
      <c r="BL389" s="1"/>
      <c r="BM389" s="1"/>
      <c r="BN389" s="1"/>
      <c r="BO389" s="1" t="s">
        <v>8096</v>
      </c>
      <c r="BP389" s="1" t="s">
        <v>8097</v>
      </c>
      <c r="BQ389" s="1" t="s">
        <v>3268</v>
      </c>
      <c r="BR389" s="1" t="s">
        <v>8098</v>
      </c>
      <c r="BS389" s="1">
        <v>24</v>
      </c>
      <c r="BT389" s="1"/>
      <c r="BU389" s="1" t="str">
        <f>HYPERLINK("https://nconnect.nicmar.ac.in/storage/profile/6a86d72751a1c.png","Download")</f>
        <v>0</v>
      </c>
      <c r="BV389" s="1" t="s">
        <v>118</v>
      </c>
      <c r="BW389" s="3"/>
      <c r="BX389" s="3"/>
    </row>
    <row r="390" spans="1:76">
      <c r="A390" s="1" t="s">
        <v>76</v>
      </c>
      <c r="B390" s="1" t="s">
        <v>77</v>
      </c>
      <c r="C390" s="1" t="s">
        <v>8099</v>
      </c>
      <c r="D390" s="1" t="s">
        <v>8100</v>
      </c>
      <c r="E390" s="1"/>
      <c r="F390" s="1" t="s">
        <v>8101</v>
      </c>
      <c r="G390" s="1" t="s">
        <v>8102</v>
      </c>
      <c r="H390" s="1" t="s">
        <v>8103</v>
      </c>
      <c r="I390" s="1" t="s">
        <v>8104</v>
      </c>
      <c r="J390" s="1">
        <v>6282617345</v>
      </c>
      <c r="K390" s="1" t="s">
        <v>85</v>
      </c>
      <c r="L390" s="1" t="s">
        <v>277</v>
      </c>
      <c r="M390" s="1" t="s">
        <v>87</v>
      </c>
      <c r="N390" s="1" t="s">
        <v>8105</v>
      </c>
      <c r="O390" s="1" t="s">
        <v>8106</v>
      </c>
      <c r="P390" s="1" t="s">
        <v>669</v>
      </c>
      <c r="Q390" s="1">
        <v>773198132813</v>
      </c>
      <c r="R390" s="1" t="s">
        <v>8107</v>
      </c>
      <c r="S390" s="1">
        <v>9847535282</v>
      </c>
      <c r="T390" s="1" t="s">
        <v>92</v>
      </c>
      <c r="U390" s="1" t="s">
        <v>8108</v>
      </c>
      <c r="V390" s="1">
        <v>8606886893</v>
      </c>
      <c r="W390" s="1" t="s">
        <v>8109</v>
      </c>
      <c r="X390" s="1" t="s">
        <v>8110</v>
      </c>
      <c r="Y390" s="1" t="s">
        <v>391</v>
      </c>
      <c r="Z390" s="1" t="s">
        <v>392</v>
      </c>
      <c r="AA390" s="1" t="s">
        <v>8110</v>
      </c>
      <c r="AB390" s="1" t="s">
        <v>391</v>
      </c>
      <c r="AC390" s="1" t="s">
        <v>392</v>
      </c>
      <c r="AD390" s="1" t="s">
        <v>98</v>
      </c>
      <c r="AE390" s="1" t="s">
        <v>98</v>
      </c>
      <c r="AF390" s="1" t="s">
        <v>8111</v>
      </c>
      <c r="AG390" s="1" t="s">
        <v>8112</v>
      </c>
      <c r="AH390" s="1" t="s">
        <v>477</v>
      </c>
      <c r="AI390" s="1" t="s">
        <v>530</v>
      </c>
      <c r="AJ390" s="1">
        <v>90</v>
      </c>
      <c r="AK390" s="1"/>
      <c r="AL390" s="1" t="s">
        <v>8111</v>
      </c>
      <c r="AM390" s="1" t="s">
        <v>8113</v>
      </c>
      <c r="AN390" s="1" t="s">
        <v>174</v>
      </c>
      <c r="AO390" s="1" t="s">
        <v>141</v>
      </c>
      <c r="AP390" s="1" t="s">
        <v>395</v>
      </c>
      <c r="AQ390" s="1">
        <v>96.25</v>
      </c>
      <c r="AR390" s="1"/>
      <c r="AS390" s="1"/>
      <c r="AT390" s="1"/>
      <c r="AU390" s="1"/>
      <c r="AV390" s="1"/>
      <c r="AW390" s="1"/>
      <c r="AX390" s="1"/>
      <c r="AY390" s="1" t="s">
        <v>2161</v>
      </c>
      <c r="AZ390" s="1" t="s">
        <v>8114</v>
      </c>
      <c r="BA390" s="1" t="s">
        <v>110</v>
      </c>
      <c r="BB390" s="1" t="s">
        <v>111</v>
      </c>
      <c r="BC390" s="1" t="s">
        <v>239</v>
      </c>
      <c r="BD390" s="1" t="s">
        <v>1047</v>
      </c>
      <c r="BE390" s="1">
        <v>81.8</v>
      </c>
      <c r="BF390" s="1">
        <v>8.18</v>
      </c>
      <c r="BG390" s="1"/>
      <c r="BH390" s="1"/>
      <c r="BI390" s="1"/>
      <c r="BJ390" s="1"/>
      <c r="BK390" s="1"/>
      <c r="BL390" s="1"/>
      <c r="BM390" s="1"/>
      <c r="BN390" s="1"/>
      <c r="BO390" s="1" t="s">
        <v>2334</v>
      </c>
      <c r="BP390" s="1" t="s">
        <v>8115</v>
      </c>
      <c r="BQ390" s="1" t="s">
        <v>862</v>
      </c>
      <c r="BR390" s="1" t="s">
        <v>8116</v>
      </c>
      <c r="BS390" s="1"/>
      <c r="BT390" s="1" t="s">
        <v>8117</v>
      </c>
      <c r="BU390" s="1" t="str">
        <f>HYPERLINK("https://nconnect.nicmar.ac.in/storage/profile/6a85fca782a19.png","Download")</f>
        <v>0</v>
      </c>
      <c r="BV390" s="1" t="s">
        <v>118</v>
      </c>
      <c r="BW390" s="3"/>
      <c r="BX390" s="3"/>
    </row>
    <row r="391" spans="1:76">
      <c r="A391" s="1" t="s">
        <v>76</v>
      </c>
      <c r="B391" s="1" t="s">
        <v>77</v>
      </c>
      <c r="C391" s="1" t="s">
        <v>8118</v>
      </c>
      <c r="D391" s="1" t="s">
        <v>8119</v>
      </c>
      <c r="E391" s="1"/>
      <c r="F391" s="1" t="s">
        <v>8120</v>
      </c>
      <c r="G391" s="1" t="s">
        <v>8121</v>
      </c>
      <c r="H391" s="1" t="s">
        <v>8122</v>
      </c>
      <c r="I391" s="1" t="s">
        <v>8123</v>
      </c>
      <c r="J391" s="1">
        <v>7993835078</v>
      </c>
      <c r="K391" s="1" t="s">
        <v>85</v>
      </c>
      <c r="L391" s="1" t="s">
        <v>8124</v>
      </c>
      <c r="M391" s="1" t="s">
        <v>87</v>
      </c>
      <c r="N391" s="1" t="s">
        <v>7704</v>
      </c>
      <c r="O391" s="1" t="s">
        <v>8125</v>
      </c>
      <c r="P391" s="1" t="s">
        <v>162</v>
      </c>
      <c r="Q391" s="1">
        <v>247972127403</v>
      </c>
      <c r="R391" s="1" t="s">
        <v>8126</v>
      </c>
      <c r="S391" s="1">
        <v>9700020279</v>
      </c>
      <c r="T391" s="1" t="s">
        <v>1168</v>
      </c>
      <c r="U391" s="1" t="s">
        <v>8127</v>
      </c>
      <c r="V391" s="1">
        <v>8919538307</v>
      </c>
      <c r="W391" s="1" t="s">
        <v>131</v>
      </c>
      <c r="X391" s="1" t="s">
        <v>8128</v>
      </c>
      <c r="Y391" s="1" t="s">
        <v>3303</v>
      </c>
      <c r="Z391" s="1" t="s">
        <v>1574</v>
      </c>
      <c r="AA391" s="1" t="s">
        <v>8129</v>
      </c>
      <c r="AB391" s="1" t="s">
        <v>3303</v>
      </c>
      <c r="AC391" s="1" t="s">
        <v>1574</v>
      </c>
      <c r="AD391" s="1" t="s">
        <v>98</v>
      </c>
      <c r="AE391" s="1" t="s">
        <v>98</v>
      </c>
      <c r="AF391" s="1" t="s">
        <v>8130</v>
      </c>
      <c r="AG391" s="1" t="s">
        <v>8131</v>
      </c>
      <c r="AH391" s="1" t="s">
        <v>421</v>
      </c>
      <c r="AI391" s="1" t="s">
        <v>530</v>
      </c>
      <c r="AJ391" s="1">
        <v>88.0</v>
      </c>
      <c r="AK391" s="1">
        <v>8.8</v>
      </c>
      <c r="AL391" s="1" t="s">
        <v>8132</v>
      </c>
      <c r="AM391" s="1" t="s">
        <v>8133</v>
      </c>
      <c r="AN391" s="1" t="s">
        <v>105</v>
      </c>
      <c r="AO391" s="1" t="s">
        <v>141</v>
      </c>
      <c r="AP391" s="1" t="s">
        <v>395</v>
      </c>
      <c r="AQ391" s="1">
        <v>96.18</v>
      </c>
      <c r="AR391" s="1">
        <v>9.62</v>
      </c>
      <c r="AS391" s="1"/>
      <c r="AT391" s="1"/>
      <c r="AU391" s="1"/>
      <c r="AV391" s="1"/>
      <c r="AW391" s="1"/>
      <c r="AX391" s="1"/>
      <c r="AY391" s="1" t="s">
        <v>8134</v>
      </c>
      <c r="AZ391" s="1" t="s">
        <v>8135</v>
      </c>
      <c r="BA391" s="1" t="s">
        <v>266</v>
      </c>
      <c r="BB391" s="1" t="s">
        <v>8136</v>
      </c>
      <c r="BC391" s="1" t="s">
        <v>952</v>
      </c>
      <c r="BD391" s="1" t="s">
        <v>113</v>
      </c>
      <c r="BE391" s="1">
        <v>68.4</v>
      </c>
      <c r="BF391" s="1">
        <v>7.34</v>
      </c>
      <c r="BG391" s="1"/>
      <c r="BH391" s="1"/>
      <c r="BI391" s="1"/>
      <c r="BJ391" s="1"/>
      <c r="BK391" s="1"/>
      <c r="BL391" s="1"/>
      <c r="BM391" s="1"/>
      <c r="BN391" s="1"/>
      <c r="BO391" s="1" t="s">
        <v>8137</v>
      </c>
      <c r="BP391" s="1"/>
      <c r="BQ391" s="1"/>
      <c r="BR391" s="1" t="s">
        <v>8138</v>
      </c>
      <c r="BS391" s="1">
        <v>21</v>
      </c>
      <c r="BT391" s="1"/>
      <c r="BU391" s="1" t="str">
        <f>HYPERLINK("https://nconnect.nicmar.ac.in/storage/profile/6a87504386838.png","Download")</f>
        <v>0</v>
      </c>
      <c r="BV391" s="1" t="s">
        <v>118</v>
      </c>
      <c r="BW391" s="3"/>
      <c r="BX391" s="3"/>
    </row>
    <row r="392" spans="1:76">
      <c r="A392" s="1" t="s">
        <v>76</v>
      </c>
      <c r="B392" s="1" t="s">
        <v>77</v>
      </c>
      <c r="C392" s="1" t="s">
        <v>8139</v>
      </c>
      <c r="D392" s="1" t="s">
        <v>8140</v>
      </c>
      <c r="E392" s="1"/>
      <c r="F392" s="1" t="s">
        <v>296</v>
      </c>
      <c r="G392" s="1" t="s">
        <v>8141</v>
      </c>
      <c r="H392" s="1" t="s">
        <v>8142</v>
      </c>
      <c r="I392" s="1" t="s">
        <v>8143</v>
      </c>
      <c r="J392" s="1">
        <v>8917300187</v>
      </c>
      <c r="K392" s="1" t="s">
        <v>85</v>
      </c>
      <c r="L392" s="1" t="s">
        <v>8144</v>
      </c>
      <c r="M392" s="1" t="s">
        <v>87</v>
      </c>
      <c r="N392" s="1" t="s">
        <v>8145</v>
      </c>
      <c r="O392" s="1" t="s">
        <v>8146</v>
      </c>
      <c r="P392" s="1" t="s">
        <v>162</v>
      </c>
      <c r="Q392" s="1">
        <v>539267210359</v>
      </c>
      <c r="R392" s="1" t="s">
        <v>8147</v>
      </c>
      <c r="S392" s="1">
        <v>9099042101</v>
      </c>
      <c r="T392" s="1" t="s">
        <v>805</v>
      </c>
      <c r="U392" s="1" t="s">
        <v>8148</v>
      </c>
      <c r="V392" s="1">
        <v>8093072298</v>
      </c>
      <c r="W392" s="1" t="s">
        <v>283</v>
      </c>
      <c r="X392" s="1" t="s">
        <v>8149</v>
      </c>
      <c r="Y392" s="1" t="s">
        <v>8150</v>
      </c>
      <c r="Z392" s="1" t="s">
        <v>308</v>
      </c>
      <c r="AA392" s="1" t="s">
        <v>8149</v>
      </c>
      <c r="AB392" s="1" t="s">
        <v>8150</v>
      </c>
      <c r="AC392" s="1" t="s">
        <v>308</v>
      </c>
      <c r="AD392" s="1" t="s">
        <v>98</v>
      </c>
      <c r="AE392" s="1" t="s">
        <v>98</v>
      </c>
      <c r="AF392" s="1" t="s">
        <v>8151</v>
      </c>
      <c r="AG392" s="1" t="s">
        <v>8152</v>
      </c>
      <c r="AH392" s="1" t="s">
        <v>138</v>
      </c>
      <c r="AI392" s="1" t="s">
        <v>262</v>
      </c>
      <c r="AJ392" s="1">
        <v>83.2</v>
      </c>
      <c r="AK392" s="1"/>
      <c r="AL392" s="1" t="s">
        <v>8153</v>
      </c>
      <c r="AM392" s="1" t="s">
        <v>8154</v>
      </c>
      <c r="AN392" s="1" t="s">
        <v>105</v>
      </c>
      <c r="AO392" s="1" t="s">
        <v>395</v>
      </c>
      <c r="AP392" s="1" t="s">
        <v>532</v>
      </c>
      <c r="AQ392" s="1">
        <v>82.8</v>
      </c>
      <c r="AR392" s="1"/>
      <c r="AS392" s="1"/>
      <c r="AT392" s="1"/>
      <c r="AU392" s="1"/>
      <c r="AV392" s="1"/>
      <c r="AW392" s="1"/>
      <c r="AX392" s="1"/>
      <c r="AY392" s="1" t="s">
        <v>8155</v>
      </c>
      <c r="AZ392" s="1" t="s">
        <v>2793</v>
      </c>
      <c r="BA392" s="1" t="s">
        <v>110</v>
      </c>
      <c r="BB392" s="1" t="s">
        <v>111</v>
      </c>
      <c r="BC392" s="1" t="s">
        <v>107</v>
      </c>
      <c r="BD392" s="1" t="s">
        <v>344</v>
      </c>
      <c r="BE392" s="1">
        <v>71.16</v>
      </c>
      <c r="BF392" s="1">
        <v>7.49</v>
      </c>
      <c r="BG392" s="1"/>
      <c r="BH392" s="1"/>
      <c r="BI392" s="1"/>
      <c r="BJ392" s="1"/>
      <c r="BK392" s="1"/>
      <c r="BL392" s="1"/>
      <c r="BM392" s="1"/>
      <c r="BN392" s="1"/>
      <c r="BO392" s="1" t="s">
        <v>3705</v>
      </c>
      <c r="BP392" s="1" t="s">
        <v>8156</v>
      </c>
      <c r="BQ392" s="1"/>
      <c r="BR392" s="1" t="s">
        <v>8157</v>
      </c>
      <c r="BS392" s="1"/>
      <c r="BT392" s="1"/>
      <c r="BU392" s="1" t="str">
        <f>HYPERLINK("https://nconnect.nicmar.ac.in/storage/profile/6a875902136d3.png","Download")</f>
        <v>0</v>
      </c>
      <c r="BV392" s="1" t="s">
        <v>118</v>
      </c>
      <c r="BW392" s="3"/>
      <c r="BX392" s="3"/>
    </row>
    <row r="393" spans="1:76">
      <c r="A393" s="1" t="s">
        <v>76</v>
      </c>
      <c r="B393" s="1" t="s">
        <v>77</v>
      </c>
      <c r="C393" s="1" t="s">
        <v>8158</v>
      </c>
      <c r="D393" s="1" t="s">
        <v>8159</v>
      </c>
      <c r="E393" s="1" t="s">
        <v>8160</v>
      </c>
      <c r="F393" s="1" t="s">
        <v>8161</v>
      </c>
      <c r="G393" s="1" t="s">
        <v>8162</v>
      </c>
      <c r="H393" s="1" t="s">
        <v>8163</v>
      </c>
      <c r="I393" s="1" t="s">
        <v>8164</v>
      </c>
      <c r="J393" s="1">
        <v>8698019951</v>
      </c>
      <c r="K393" s="1" t="s">
        <v>196</v>
      </c>
      <c r="L393" s="1" t="s">
        <v>8165</v>
      </c>
      <c r="M393" s="1" t="s">
        <v>87</v>
      </c>
      <c r="N393" s="1" t="s">
        <v>412</v>
      </c>
      <c r="O393" s="1" t="s">
        <v>8166</v>
      </c>
      <c r="P393" s="1" t="s">
        <v>360</v>
      </c>
      <c r="Q393" s="1">
        <v>733439858010</v>
      </c>
      <c r="R393" s="1" t="s">
        <v>8160</v>
      </c>
      <c r="S393" s="1">
        <v>9421260060</v>
      </c>
      <c r="T393" s="1" t="s">
        <v>468</v>
      </c>
      <c r="U393" s="1" t="s">
        <v>983</v>
      </c>
      <c r="V393" s="1">
        <v>7038030034</v>
      </c>
      <c r="W393" s="1" t="s">
        <v>6542</v>
      </c>
      <c r="X393" s="1" t="s">
        <v>8167</v>
      </c>
      <c r="Y393" s="1" t="s">
        <v>418</v>
      </c>
      <c r="Z393" s="1" t="s">
        <v>97</v>
      </c>
      <c r="AA393" s="1" t="s">
        <v>8167</v>
      </c>
      <c r="AB393" s="1" t="s">
        <v>418</v>
      </c>
      <c r="AC393" s="1" t="s">
        <v>97</v>
      </c>
      <c r="AD393" s="1" t="s">
        <v>98</v>
      </c>
      <c r="AE393" s="1" t="s">
        <v>98</v>
      </c>
      <c r="AF393" s="1" t="s">
        <v>8168</v>
      </c>
      <c r="AG393" s="1" t="s">
        <v>8169</v>
      </c>
      <c r="AH393" s="1" t="s">
        <v>421</v>
      </c>
      <c r="AI393" s="1" t="s">
        <v>530</v>
      </c>
      <c r="AJ393" s="1">
        <v>83.4</v>
      </c>
      <c r="AK393" s="1"/>
      <c r="AL393" s="1" t="s">
        <v>8170</v>
      </c>
      <c r="AM393" s="1" t="s">
        <v>8169</v>
      </c>
      <c r="AN393" s="1" t="s">
        <v>174</v>
      </c>
      <c r="AO393" s="1" t="s">
        <v>106</v>
      </c>
      <c r="AP393" s="1" t="s">
        <v>311</v>
      </c>
      <c r="AQ393" s="1">
        <v>61.54</v>
      </c>
      <c r="AR393" s="1"/>
      <c r="AS393" s="1"/>
      <c r="AT393" s="1"/>
      <c r="AU393" s="1"/>
      <c r="AV393" s="1"/>
      <c r="AW393" s="1"/>
      <c r="AX393" s="1"/>
      <c r="AY393" s="1" t="s">
        <v>108</v>
      </c>
      <c r="AZ393" s="1" t="s">
        <v>8171</v>
      </c>
      <c r="BA393" s="1" t="s">
        <v>110</v>
      </c>
      <c r="BB393" s="1" t="s">
        <v>111</v>
      </c>
      <c r="BC393" s="1" t="s">
        <v>311</v>
      </c>
      <c r="BD393" s="1" t="s">
        <v>724</v>
      </c>
      <c r="BE393" s="1">
        <v>68.9</v>
      </c>
      <c r="BF393" s="1">
        <v>7.39</v>
      </c>
      <c r="BG393" s="1"/>
      <c r="BH393" s="1"/>
      <c r="BI393" s="1"/>
      <c r="BJ393" s="1"/>
      <c r="BK393" s="1"/>
      <c r="BL393" s="1"/>
      <c r="BM393" s="1"/>
      <c r="BN393" s="1"/>
      <c r="BO393" s="1" t="s">
        <v>8172</v>
      </c>
      <c r="BP393" s="1" t="s">
        <v>8173</v>
      </c>
      <c r="BQ393" s="1" t="s">
        <v>1180</v>
      </c>
      <c r="BR393" s="1" t="s">
        <v>8174</v>
      </c>
      <c r="BS393" s="1">
        <v>13</v>
      </c>
      <c r="BT393" s="1"/>
      <c r="BU393" s="1" t="str">
        <f>HYPERLINK("https://nconnect.nicmar.ac.in/storage/profile/6a86e7fa5ffdc.png","Download")</f>
        <v>0</v>
      </c>
      <c r="BV393" s="1" t="s">
        <v>118</v>
      </c>
      <c r="BW393" s="3"/>
      <c r="BX393" s="3"/>
    </row>
    <row r="394" spans="1:76">
      <c r="A394" s="1" t="s">
        <v>76</v>
      </c>
      <c r="B394" s="1" t="s">
        <v>77</v>
      </c>
      <c r="C394" s="1" t="s">
        <v>8175</v>
      </c>
      <c r="D394" s="1" t="s">
        <v>1990</v>
      </c>
      <c r="E394" s="1" t="s">
        <v>8176</v>
      </c>
      <c r="F394" s="1" t="s">
        <v>8177</v>
      </c>
      <c r="G394" s="1" t="s">
        <v>8178</v>
      </c>
      <c r="H394" s="1" t="s">
        <v>8179</v>
      </c>
      <c r="I394" s="1" t="s">
        <v>8180</v>
      </c>
      <c r="J394" s="1">
        <v>9307500018</v>
      </c>
      <c r="K394" s="1" t="s">
        <v>85</v>
      </c>
      <c r="L394" s="1" t="s">
        <v>8181</v>
      </c>
      <c r="M394" s="1" t="s">
        <v>87</v>
      </c>
      <c r="N394" s="1" t="s">
        <v>1997</v>
      </c>
      <c r="O394" s="1" t="s">
        <v>8182</v>
      </c>
      <c r="P394" s="1" t="s">
        <v>162</v>
      </c>
      <c r="Q394" s="1">
        <v>898283173033</v>
      </c>
      <c r="R394" s="1" t="s">
        <v>8176</v>
      </c>
      <c r="S394" s="1">
        <v>9822052106</v>
      </c>
      <c r="T394" s="1" t="s">
        <v>595</v>
      </c>
      <c r="U394" s="1" t="s">
        <v>8183</v>
      </c>
      <c r="V394" s="1">
        <v>9881030729</v>
      </c>
      <c r="W394" s="1" t="s">
        <v>283</v>
      </c>
      <c r="X394" s="1" t="s">
        <v>8184</v>
      </c>
      <c r="Y394" s="1" t="s">
        <v>826</v>
      </c>
      <c r="Z394" s="1" t="s">
        <v>97</v>
      </c>
      <c r="AA394" s="1" t="s">
        <v>8184</v>
      </c>
      <c r="AB394" s="1" t="s">
        <v>826</v>
      </c>
      <c r="AC394" s="1" t="s">
        <v>97</v>
      </c>
      <c r="AD394" s="1" t="s">
        <v>98</v>
      </c>
      <c r="AE394" s="1" t="s">
        <v>98</v>
      </c>
      <c r="AF394" s="1" t="s">
        <v>8185</v>
      </c>
      <c r="AG394" s="1" t="s">
        <v>8186</v>
      </c>
      <c r="AH394" s="1" t="s">
        <v>137</v>
      </c>
      <c r="AI394" s="1" t="s">
        <v>530</v>
      </c>
      <c r="AJ394" s="1">
        <v>87.4</v>
      </c>
      <c r="AK394" s="1"/>
      <c r="AL394" s="1" t="s">
        <v>8187</v>
      </c>
      <c r="AM394" s="1" t="s">
        <v>8186</v>
      </c>
      <c r="AN394" s="1" t="s">
        <v>105</v>
      </c>
      <c r="AO394" s="1" t="s">
        <v>262</v>
      </c>
      <c r="AP394" s="1" t="s">
        <v>311</v>
      </c>
      <c r="AQ394" s="1">
        <v>64.15</v>
      </c>
      <c r="AR394" s="1"/>
      <c r="AS394" s="1"/>
      <c r="AT394" s="1"/>
      <c r="AU394" s="1"/>
      <c r="AV394" s="1"/>
      <c r="AW394" s="1"/>
      <c r="AX394" s="1"/>
      <c r="AY394" s="1" t="s">
        <v>371</v>
      </c>
      <c r="AZ394" s="1" t="s">
        <v>8188</v>
      </c>
      <c r="BA394" s="1" t="s">
        <v>178</v>
      </c>
      <c r="BB394" s="1" t="s">
        <v>111</v>
      </c>
      <c r="BC394" s="1" t="s">
        <v>314</v>
      </c>
      <c r="BD394" s="1" t="s">
        <v>536</v>
      </c>
      <c r="BE394" s="1">
        <v>69.2</v>
      </c>
      <c r="BF394" s="1">
        <v>7.67</v>
      </c>
      <c r="BG394" s="1"/>
      <c r="BH394" s="1"/>
      <c r="BI394" s="1"/>
      <c r="BJ394" s="1"/>
      <c r="BK394" s="1"/>
      <c r="BL394" s="1"/>
      <c r="BM394" s="1"/>
      <c r="BN394" s="1"/>
      <c r="BO394" s="1" t="s">
        <v>8189</v>
      </c>
      <c r="BP394" s="1" t="s">
        <v>8190</v>
      </c>
      <c r="BQ394" s="1" t="s">
        <v>8191</v>
      </c>
      <c r="BR394" s="1" t="s">
        <v>8192</v>
      </c>
      <c r="BS394" s="1">
        <v>26</v>
      </c>
      <c r="BT394" s="1" t="s">
        <v>8193</v>
      </c>
      <c r="BU394" s="1" t="str">
        <f>HYPERLINK("https://nconnect.nicmar.ac.in/storage/profile/6a874ab9e48b2.png","Download")</f>
        <v>0</v>
      </c>
      <c r="BV394" s="1" t="s">
        <v>118</v>
      </c>
      <c r="BW394" s="3"/>
      <c r="BX394" s="3"/>
    </row>
    <row r="395" spans="1:76">
      <c r="A395" s="1" t="s">
        <v>76</v>
      </c>
      <c r="B395" s="1" t="s">
        <v>77</v>
      </c>
      <c r="C395" s="1" t="s">
        <v>8194</v>
      </c>
      <c r="D395" s="1" t="s">
        <v>8195</v>
      </c>
      <c r="E395" s="1"/>
      <c r="F395" s="1" t="s">
        <v>8196</v>
      </c>
      <c r="G395" s="1" t="s">
        <v>8197</v>
      </c>
      <c r="H395" s="1" t="s">
        <v>8198</v>
      </c>
      <c r="I395" s="1" t="s">
        <v>8199</v>
      </c>
      <c r="J395" s="1">
        <v>6266440424</v>
      </c>
      <c r="K395" s="1" t="s">
        <v>85</v>
      </c>
      <c r="L395" s="1" t="s">
        <v>8200</v>
      </c>
      <c r="M395" s="1" t="s">
        <v>87</v>
      </c>
      <c r="N395" s="1" t="s">
        <v>1308</v>
      </c>
      <c r="O395" s="1" t="s">
        <v>8201</v>
      </c>
      <c r="P395" s="1" t="s">
        <v>360</v>
      </c>
      <c r="Q395" s="1">
        <v>874252522661</v>
      </c>
      <c r="R395" s="1" t="s">
        <v>8202</v>
      </c>
      <c r="S395" s="1">
        <v>8982461293</v>
      </c>
      <c r="T395" s="1" t="s">
        <v>92</v>
      </c>
      <c r="U395" s="1" t="s">
        <v>8203</v>
      </c>
      <c r="V395" s="1">
        <v>8982461293</v>
      </c>
      <c r="W395" s="1" t="s">
        <v>444</v>
      </c>
      <c r="X395" s="1" t="s">
        <v>8204</v>
      </c>
      <c r="Y395" s="1" t="s">
        <v>8205</v>
      </c>
      <c r="Z395" s="1" t="s">
        <v>1446</v>
      </c>
      <c r="AA395" s="1" t="s">
        <v>8204</v>
      </c>
      <c r="AB395" s="1" t="s">
        <v>8205</v>
      </c>
      <c r="AC395" s="1" t="s">
        <v>1446</v>
      </c>
      <c r="AD395" s="1" t="s">
        <v>98</v>
      </c>
      <c r="AE395" s="1" t="s">
        <v>98</v>
      </c>
      <c r="AF395" s="1" t="s">
        <v>8206</v>
      </c>
      <c r="AG395" s="1" t="s">
        <v>1448</v>
      </c>
      <c r="AH395" s="1" t="s">
        <v>859</v>
      </c>
      <c r="AI395" s="1" t="s">
        <v>102</v>
      </c>
      <c r="AJ395" s="1">
        <v>84.2</v>
      </c>
      <c r="AK395" s="1"/>
      <c r="AL395" s="1" t="s">
        <v>8207</v>
      </c>
      <c r="AM395" s="1" t="s">
        <v>1448</v>
      </c>
      <c r="AN395" s="1" t="s">
        <v>105</v>
      </c>
      <c r="AO395" s="1" t="s">
        <v>289</v>
      </c>
      <c r="AP395" s="1" t="s">
        <v>341</v>
      </c>
      <c r="AQ395" s="1">
        <v>86</v>
      </c>
      <c r="AR395" s="1"/>
      <c r="AS395" s="1"/>
      <c r="AT395" s="1"/>
      <c r="AU395" s="1"/>
      <c r="AV395" s="1"/>
      <c r="AW395" s="1"/>
      <c r="AX395" s="1"/>
      <c r="AY395" s="1" t="s">
        <v>8208</v>
      </c>
      <c r="AZ395" s="1" t="s">
        <v>8209</v>
      </c>
      <c r="BA395" s="1" t="s">
        <v>110</v>
      </c>
      <c r="BB395" s="1" t="s">
        <v>111</v>
      </c>
      <c r="BC395" s="1" t="s">
        <v>292</v>
      </c>
      <c r="BD395" s="1" t="s">
        <v>180</v>
      </c>
      <c r="BE395" s="1">
        <v>64.7</v>
      </c>
      <c r="BF395" s="1">
        <v>6.47</v>
      </c>
      <c r="BG395" s="1"/>
      <c r="BH395" s="1"/>
      <c r="BI395" s="1"/>
      <c r="BJ395" s="1"/>
      <c r="BK395" s="1"/>
      <c r="BL395" s="1"/>
      <c r="BM395" s="1"/>
      <c r="BN395" s="1"/>
      <c r="BO395" s="1" t="s">
        <v>8210</v>
      </c>
      <c r="BP395" s="1"/>
      <c r="BQ395" s="1"/>
      <c r="BR395" s="1" t="s">
        <v>8211</v>
      </c>
      <c r="BS395" s="1">
        <v>23</v>
      </c>
      <c r="BT395" s="1" t="s">
        <v>8212</v>
      </c>
      <c r="BU395" s="1" t="str">
        <f>HYPERLINK("https://nconnect.nicmar.ac.in/storage/profile/6a87361874f93.png","Download")</f>
        <v>0</v>
      </c>
      <c r="BV395" s="1" t="s">
        <v>118</v>
      </c>
      <c r="BW395" s="3"/>
      <c r="BX395" s="3"/>
    </row>
    <row r="396" spans="1:76">
      <c r="A396" s="1" t="s">
        <v>76</v>
      </c>
      <c r="B396" s="1" t="s">
        <v>77</v>
      </c>
      <c r="C396" s="1" t="s">
        <v>8213</v>
      </c>
      <c r="D396" s="1" t="s">
        <v>8214</v>
      </c>
      <c r="E396" s="1" t="s">
        <v>8215</v>
      </c>
      <c r="F396" s="1" t="s">
        <v>8216</v>
      </c>
      <c r="G396" s="1" t="s">
        <v>8217</v>
      </c>
      <c r="H396" s="1" t="s">
        <v>8218</v>
      </c>
      <c r="I396" s="1" t="s">
        <v>8219</v>
      </c>
      <c r="J396" s="1">
        <v>7774025865</v>
      </c>
      <c r="K396" s="1" t="s">
        <v>85</v>
      </c>
      <c r="L396" s="1" t="s">
        <v>2320</v>
      </c>
      <c r="M396" s="1" t="s">
        <v>87</v>
      </c>
      <c r="N396" s="1" t="s">
        <v>2766</v>
      </c>
      <c r="O396" s="1" t="s">
        <v>8220</v>
      </c>
      <c r="P396" s="1" t="s">
        <v>90</v>
      </c>
      <c r="Q396" s="1">
        <v>790607344394</v>
      </c>
      <c r="R396" s="1" t="s">
        <v>8221</v>
      </c>
      <c r="S396" s="1">
        <v>9766172774</v>
      </c>
      <c r="T396" s="1" t="s">
        <v>8222</v>
      </c>
      <c r="U396" s="1" t="s">
        <v>8223</v>
      </c>
      <c r="V396" s="1">
        <v>8080743264</v>
      </c>
      <c r="W396" s="1" t="s">
        <v>6542</v>
      </c>
      <c r="X396" s="1" t="s">
        <v>8224</v>
      </c>
      <c r="Y396" s="1" t="s">
        <v>1268</v>
      </c>
      <c r="Z396" s="1" t="s">
        <v>97</v>
      </c>
      <c r="AA396" s="1" t="s">
        <v>8224</v>
      </c>
      <c r="AB396" s="1" t="s">
        <v>1268</v>
      </c>
      <c r="AC396" s="1" t="s">
        <v>97</v>
      </c>
      <c r="AD396" s="1" t="s">
        <v>98</v>
      </c>
      <c r="AE396" s="1" t="s">
        <v>98</v>
      </c>
      <c r="AF396" s="1" t="s">
        <v>8225</v>
      </c>
      <c r="AG396" s="1" t="s">
        <v>8226</v>
      </c>
      <c r="AH396" s="1" t="s">
        <v>859</v>
      </c>
      <c r="AI396" s="1" t="s">
        <v>262</v>
      </c>
      <c r="AJ396" s="1">
        <v>72.6</v>
      </c>
      <c r="AK396" s="1"/>
      <c r="AL396" s="1" t="s">
        <v>8227</v>
      </c>
      <c r="AM396" s="1" t="s">
        <v>8228</v>
      </c>
      <c r="AN396" s="1" t="s">
        <v>174</v>
      </c>
      <c r="AO396" s="1" t="s">
        <v>1069</v>
      </c>
      <c r="AP396" s="1" t="s">
        <v>240</v>
      </c>
      <c r="AQ396" s="1">
        <v>79.5</v>
      </c>
      <c r="AR396" s="1"/>
      <c r="AS396" s="1" t="s">
        <v>8229</v>
      </c>
      <c r="AT396" s="1" t="s">
        <v>8230</v>
      </c>
      <c r="AU396" s="1" t="s">
        <v>292</v>
      </c>
      <c r="AV396" s="1" t="s">
        <v>370</v>
      </c>
      <c r="AW396" s="1">
        <v>81.21</v>
      </c>
      <c r="AX396" s="1"/>
      <c r="AY396" s="1" t="s">
        <v>8231</v>
      </c>
      <c r="AZ396" s="1" t="s">
        <v>8232</v>
      </c>
      <c r="BA396" s="1" t="s">
        <v>110</v>
      </c>
      <c r="BB396" s="1" t="s">
        <v>111</v>
      </c>
      <c r="BC396" s="1" t="s">
        <v>373</v>
      </c>
      <c r="BD396" s="1" t="s">
        <v>813</v>
      </c>
      <c r="BE396" s="1">
        <v>76.2</v>
      </c>
      <c r="BF396" s="1">
        <v>8.37</v>
      </c>
      <c r="BG396" s="1"/>
      <c r="BH396" s="1"/>
      <c r="BI396" s="1"/>
      <c r="BJ396" s="1"/>
      <c r="BK396" s="1"/>
      <c r="BL396" s="1"/>
      <c r="BM396" s="1"/>
      <c r="BN396" s="1"/>
      <c r="BO396" s="1" t="s">
        <v>8233</v>
      </c>
      <c r="BP396" s="1"/>
      <c r="BQ396" s="1"/>
      <c r="BR396" s="1" t="s">
        <v>8234</v>
      </c>
      <c r="BS396" s="1">
        <v>21</v>
      </c>
      <c r="BT396" s="1"/>
      <c r="BU396" s="1" t="str">
        <f>HYPERLINK("https://nconnect.nicmar.ac.in/storage/profile/6a872afe33563.png","Download")</f>
        <v>0</v>
      </c>
      <c r="BV396" s="1" t="s">
        <v>118</v>
      </c>
      <c r="BW396" s="3"/>
      <c r="BX396" s="3"/>
    </row>
    <row r="397" spans="1:76">
      <c r="A397" s="1" t="s">
        <v>76</v>
      </c>
      <c r="B397" s="1" t="s">
        <v>77</v>
      </c>
      <c r="C397" s="1" t="s">
        <v>8235</v>
      </c>
      <c r="D397" s="1" t="s">
        <v>8236</v>
      </c>
      <c r="E397" s="1"/>
      <c r="F397" s="1" t="s">
        <v>8237</v>
      </c>
      <c r="G397" s="1" t="s">
        <v>8238</v>
      </c>
      <c r="H397" s="1" t="s">
        <v>8239</v>
      </c>
      <c r="I397" s="1" t="s">
        <v>8240</v>
      </c>
      <c r="J397" s="1">
        <v>7800560326</v>
      </c>
      <c r="K397" s="1" t="s">
        <v>85</v>
      </c>
      <c r="L397" s="1" t="s">
        <v>8241</v>
      </c>
      <c r="M397" s="1" t="s">
        <v>87</v>
      </c>
      <c r="N397" s="1" t="s">
        <v>8242</v>
      </c>
      <c r="O397" s="1" t="s">
        <v>8243</v>
      </c>
      <c r="P397" s="1" t="s">
        <v>90</v>
      </c>
      <c r="Q397" s="1">
        <v>479947759960</v>
      </c>
      <c r="R397" s="1" t="s">
        <v>8244</v>
      </c>
      <c r="S397" s="1">
        <v>9415566366</v>
      </c>
      <c r="T397" s="1" t="s">
        <v>2610</v>
      </c>
      <c r="U397" s="1" t="s">
        <v>8245</v>
      </c>
      <c r="V397" s="1">
        <v>8922025077</v>
      </c>
      <c r="W397" s="1" t="s">
        <v>283</v>
      </c>
      <c r="X397" s="1" t="s">
        <v>8246</v>
      </c>
      <c r="Y397" s="1" t="s">
        <v>8247</v>
      </c>
      <c r="Z397" s="1" t="s">
        <v>697</v>
      </c>
      <c r="AA397" s="1" t="s">
        <v>8246</v>
      </c>
      <c r="AB397" s="1" t="s">
        <v>8247</v>
      </c>
      <c r="AC397" s="1" t="s">
        <v>697</v>
      </c>
      <c r="AD397" s="1" t="s">
        <v>98</v>
      </c>
      <c r="AE397" s="1" t="s">
        <v>98</v>
      </c>
      <c r="AF397" s="1" t="s">
        <v>8248</v>
      </c>
      <c r="AG397" s="1" t="s">
        <v>8249</v>
      </c>
      <c r="AH397" s="1" t="s">
        <v>1935</v>
      </c>
      <c r="AI397" s="1" t="s">
        <v>853</v>
      </c>
      <c r="AJ397" s="1">
        <v>85.5</v>
      </c>
      <c r="AK397" s="1">
        <v>9</v>
      </c>
      <c r="AL397" s="1" t="s">
        <v>8248</v>
      </c>
      <c r="AM397" s="1" t="s">
        <v>8249</v>
      </c>
      <c r="AN397" s="1" t="s">
        <v>105</v>
      </c>
      <c r="AO397" s="1" t="s">
        <v>853</v>
      </c>
      <c r="AP397" s="1" t="s">
        <v>480</v>
      </c>
      <c r="AQ397" s="1">
        <v>71</v>
      </c>
      <c r="AR397" s="1"/>
      <c r="AS397" s="1"/>
      <c r="AT397" s="1"/>
      <c r="AU397" s="1"/>
      <c r="AV397" s="1"/>
      <c r="AW397" s="1"/>
      <c r="AX397" s="1"/>
      <c r="AY397" s="1" t="s">
        <v>8250</v>
      </c>
      <c r="AZ397" s="1" t="s">
        <v>8251</v>
      </c>
      <c r="BA397" s="1" t="s">
        <v>110</v>
      </c>
      <c r="BB397" s="1" t="s">
        <v>111</v>
      </c>
      <c r="BC397" s="1" t="s">
        <v>654</v>
      </c>
      <c r="BD397" s="1" t="s">
        <v>789</v>
      </c>
      <c r="BE397" s="1">
        <v>78</v>
      </c>
      <c r="BF397" s="1">
        <v>7.8</v>
      </c>
      <c r="BG397" s="1"/>
      <c r="BH397" s="1"/>
      <c r="BI397" s="1"/>
      <c r="BJ397" s="1"/>
      <c r="BK397" s="1"/>
      <c r="BL397" s="1"/>
      <c r="BM397" s="1"/>
      <c r="BN397" s="1"/>
      <c r="BO397" s="1" t="s">
        <v>8252</v>
      </c>
      <c r="BP397" s="1" t="s">
        <v>8253</v>
      </c>
      <c r="BQ397" s="1" t="s">
        <v>658</v>
      </c>
      <c r="BR397" s="1" t="s">
        <v>8254</v>
      </c>
      <c r="BS397" s="1">
        <v>6</v>
      </c>
      <c r="BT397" s="1" t="s">
        <v>8255</v>
      </c>
      <c r="BU397" s="1" t="str">
        <f>HYPERLINK("https://nconnect.nicmar.ac.in/storage/profile/6a85fdd59fd80.png","Download")</f>
        <v>0</v>
      </c>
      <c r="BV397" s="1" t="s">
        <v>118</v>
      </c>
      <c r="BW397" s="3"/>
      <c r="BX397" s="3"/>
    </row>
    <row r="398" spans="1:76">
      <c r="A398" s="1" t="s">
        <v>76</v>
      </c>
      <c r="B398" s="1" t="s">
        <v>77</v>
      </c>
      <c r="C398" s="1" t="s">
        <v>8256</v>
      </c>
      <c r="D398" s="1" t="s">
        <v>8257</v>
      </c>
      <c r="E398" s="1" t="s">
        <v>8258</v>
      </c>
      <c r="F398" s="1" t="s">
        <v>8259</v>
      </c>
      <c r="G398" s="1" t="s">
        <v>8260</v>
      </c>
      <c r="H398" s="1" t="s">
        <v>8261</v>
      </c>
      <c r="I398" s="1" t="s">
        <v>8262</v>
      </c>
      <c r="J398" s="1">
        <v>9482659538</v>
      </c>
      <c r="K398" s="1" t="s">
        <v>196</v>
      </c>
      <c r="L398" s="1" t="s">
        <v>8263</v>
      </c>
      <c r="M398" s="1" t="s">
        <v>87</v>
      </c>
      <c r="N398" s="1" t="s">
        <v>8264</v>
      </c>
      <c r="O398" s="1" t="s">
        <v>8265</v>
      </c>
      <c r="P398" s="1" t="s">
        <v>90</v>
      </c>
      <c r="Q398" s="1">
        <v>398022486591</v>
      </c>
      <c r="R398" s="1" t="s">
        <v>8266</v>
      </c>
      <c r="S398" s="1">
        <v>9448649538</v>
      </c>
      <c r="T398" s="1" t="s">
        <v>4900</v>
      </c>
      <c r="U398" s="1" t="s">
        <v>8267</v>
      </c>
      <c r="V398" s="1">
        <v>7019942432</v>
      </c>
      <c r="W398" s="1" t="s">
        <v>4900</v>
      </c>
      <c r="X398" s="1" t="s">
        <v>8268</v>
      </c>
      <c r="Y398" s="1" t="s">
        <v>3661</v>
      </c>
      <c r="Z398" s="1" t="s">
        <v>168</v>
      </c>
      <c r="AA398" s="1" t="s">
        <v>8268</v>
      </c>
      <c r="AB398" s="1" t="s">
        <v>3661</v>
      </c>
      <c r="AC398" s="1" t="s">
        <v>168</v>
      </c>
      <c r="AD398" s="1" t="s">
        <v>98</v>
      </c>
      <c r="AE398" s="1" t="s">
        <v>98</v>
      </c>
      <c r="AF398" s="1" t="s">
        <v>8269</v>
      </c>
      <c r="AG398" s="1" t="s">
        <v>8270</v>
      </c>
      <c r="AH398" s="1" t="s">
        <v>208</v>
      </c>
      <c r="AI398" s="1" t="s">
        <v>137</v>
      </c>
      <c r="AJ398" s="1">
        <v>92.16</v>
      </c>
      <c r="AK398" s="1"/>
      <c r="AL398" s="1" t="s">
        <v>8271</v>
      </c>
      <c r="AM398" s="1" t="s">
        <v>8272</v>
      </c>
      <c r="AN398" s="1" t="s">
        <v>174</v>
      </c>
      <c r="AO398" s="1" t="s">
        <v>529</v>
      </c>
      <c r="AP398" s="1" t="s">
        <v>171</v>
      </c>
      <c r="AQ398" s="1">
        <v>86.33</v>
      </c>
      <c r="AR398" s="1"/>
      <c r="AS398" s="1"/>
      <c r="AT398" s="1"/>
      <c r="AU398" s="1"/>
      <c r="AV398" s="1"/>
      <c r="AW398" s="1"/>
      <c r="AX398" s="1"/>
      <c r="AY398" s="1" t="s">
        <v>8273</v>
      </c>
      <c r="AZ398" s="1" t="s">
        <v>722</v>
      </c>
      <c r="BA398" s="1" t="s">
        <v>266</v>
      </c>
      <c r="BB398" s="1" t="s">
        <v>453</v>
      </c>
      <c r="BC398" s="1" t="s">
        <v>425</v>
      </c>
      <c r="BD398" s="1" t="s">
        <v>978</v>
      </c>
      <c r="BE398" s="1">
        <v>74.9</v>
      </c>
      <c r="BF398" s="1">
        <v>8.24</v>
      </c>
      <c r="BG398" s="1"/>
      <c r="BH398" s="1"/>
      <c r="BI398" s="1"/>
      <c r="BJ398" s="1"/>
      <c r="BK398" s="1"/>
      <c r="BL398" s="1"/>
      <c r="BM398" s="1"/>
      <c r="BN398" s="1"/>
      <c r="BO398" s="1" t="s">
        <v>5721</v>
      </c>
      <c r="BP398" s="1" t="s">
        <v>8274</v>
      </c>
      <c r="BQ398" s="1" t="s">
        <v>217</v>
      </c>
      <c r="BR398" s="1" t="s">
        <v>8275</v>
      </c>
      <c r="BS398" s="1">
        <v>17</v>
      </c>
      <c r="BT398" s="1" t="s">
        <v>8276</v>
      </c>
      <c r="BU398" s="1" t="str">
        <f>HYPERLINK("https://nconnect.nicmar.ac.in/storage/profile/6a871cd0e2a7f.png","Download")</f>
        <v>0</v>
      </c>
      <c r="BV398" s="1" t="s">
        <v>118</v>
      </c>
      <c r="BW398" s="3"/>
      <c r="BX398" s="3"/>
    </row>
    <row r="399" spans="1:76">
      <c r="A399" s="1" t="s">
        <v>76</v>
      </c>
      <c r="B399" s="1" t="s">
        <v>77</v>
      </c>
      <c r="C399" s="1" t="s">
        <v>8277</v>
      </c>
      <c r="D399" s="1" t="s">
        <v>8278</v>
      </c>
      <c r="E399" s="1" t="s">
        <v>8279</v>
      </c>
      <c r="F399" s="1" t="s">
        <v>8280</v>
      </c>
      <c r="G399" s="1" t="s">
        <v>8281</v>
      </c>
      <c r="H399" s="1" t="s">
        <v>8282</v>
      </c>
      <c r="I399" s="1" t="s">
        <v>8283</v>
      </c>
      <c r="J399" s="1">
        <v>6363531988</v>
      </c>
      <c r="K399" s="1" t="s">
        <v>85</v>
      </c>
      <c r="L399" s="1" t="s">
        <v>5190</v>
      </c>
      <c r="M399" s="1" t="s">
        <v>87</v>
      </c>
      <c r="N399" s="1" t="s">
        <v>8284</v>
      </c>
      <c r="O399" s="1" t="s">
        <v>8285</v>
      </c>
      <c r="P399" s="1" t="s">
        <v>669</v>
      </c>
      <c r="Q399" s="1">
        <v>266167277715</v>
      </c>
      <c r="R399" s="1" t="s">
        <v>8279</v>
      </c>
      <c r="S399" s="1">
        <v>9448058009</v>
      </c>
      <c r="T399" s="1" t="s">
        <v>8286</v>
      </c>
      <c r="U399" s="1" t="s">
        <v>8287</v>
      </c>
      <c r="V399" s="1">
        <v>9620410131</v>
      </c>
      <c r="W399" s="1" t="s">
        <v>4940</v>
      </c>
      <c r="X399" s="1" t="s">
        <v>8288</v>
      </c>
      <c r="Y399" s="1" t="s">
        <v>7318</v>
      </c>
      <c r="Z399" s="1" t="s">
        <v>168</v>
      </c>
      <c r="AA399" s="1" t="s">
        <v>8288</v>
      </c>
      <c r="AB399" s="1" t="s">
        <v>7318</v>
      </c>
      <c r="AC399" s="1" t="s">
        <v>168</v>
      </c>
      <c r="AD399" s="1" t="s">
        <v>98</v>
      </c>
      <c r="AE399" s="1" t="s">
        <v>98</v>
      </c>
      <c r="AF399" s="1" t="s">
        <v>8289</v>
      </c>
      <c r="AG399" s="1" t="s">
        <v>8290</v>
      </c>
      <c r="AH399" s="1" t="s">
        <v>425</v>
      </c>
      <c r="AI399" s="1" t="s">
        <v>289</v>
      </c>
      <c r="AJ399" s="1">
        <v>90.88</v>
      </c>
      <c r="AK399" s="1"/>
      <c r="AL399" s="1" t="s">
        <v>8291</v>
      </c>
      <c r="AM399" s="1" t="s">
        <v>8292</v>
      </c>
      <c r="AN399" s="1" t="s">
        <v>174</v>
      </c>
      <c r="AO399" s="1" t="s">
        <v>369</v>
      </c>
      <c r="AP399" s="1" t="s">
        <v>1690</v>
      </c>
      <c r="AQ399" s="1">
        <v>81.83</v>
      </c>
      <c r="AR399" s="1"/>
      <c r="AS399" s="1"/>
      <c r="AT399" s="1"/>
      <c r="AU399" s="1"/>
      <c r="AV399" s="1"/>
      <c r="AW399" s="1"/>
      <c r="AX399" s="1"/>
      <c r="AY399" s="1" t="s">
        <v>8293</v>
      </c>
      <c r="AZ399" s="1" t="s">
        <v>8294</v>
      </c>
      <c r="BA399" s="1" t="s">
        <v>178</v>
      </c>
      <c r="BB399" s="1" t="s">
        <v>111</v>
      </c>
      <c r="BC399" s="1" t="s">
        <v>905</v>
      </c>
      <c r="BD399" s="1" t="s">
        <v>319</v>
      </c>
      <c r="BE399" s="1">
        <v>80.9</v>
      </c>
      <c r="BF399" s="1">
        <v>8.09</v>
      </c>
      <c r="BG399" s="1"/>
      <c r="BH399" s="1"/>
      <c r="BI399" s="1"/>
      <c r="BJ399" s="1"/>
      <c r="BK399" s="1"/>
      <c r="BL399" s="1"/>
      <c r="BM399" s="1"/>
      <c r="BN399" s="1"/>
      <c r="BO399" s="1" t="s">
        <v>8295</v>
      </c>
      <c r="BP399" s="1"/>
      <c r="BQ399" s="1"/>
      <c r="BR399" s="1" t="s">
        <v>8296</v>
      </c>
      <c r="BS399" s="1">
        <v>16</v>
      </c>
      <c r="BT399" s="1" t="s">
        <v>8297</v>
      </c>
      <c r="BU399" s="1" t="str">
        <f>HYPERLINK("https://nconnect.nicmar.ac.in/storage/profile/6a8727fb6e695.png","Download")</f>
        <v>0</v>
      </c>
      <c r="BV399" s="1" t="s">
        <v>118</v>
      </c>
      <c r="BW399" s="3"/>
      <c r="BX399" s="3"/>
    </row>
    <row r="400" spans="1:76">
      <c r="A400" s="1" t="s">
        <v>76</v>
      </c>
      <c r="B400" s="1" t="s">
        <v>77</v>
      </c>
      <c r="C400" s="1" t="s">
        <v>8298</v>
      </c>
      <c r="D400" s="1" t="s">
        <v>8299</v>
      </c>
      <c r="E400" s="1"/>
      <c r="F400" s="1" t="s">
        <v>1140</v>
      </c>
      <c r="G400" s="1" t="s">
        <v>8300</v>
      </c>
      <c r="H400" s="1" t="s">
        <v>8301</v>
      </c>
      <c r="I400" s="1" t="s">
        <v>8302</v>
      </c>
      <c r="J400" s="1">
        <v>8306321580</v>
      </c>
      <c r="K400" s="1" t="s">
        <v>85</v>
      </c>
      <c r="L400" s="1" t="s">
        <v>8303</v>
      </c>
      <c r="M400" s="1" t="s">
        <v>87</v>
      </c>
      <c r="N400" s="1" t="s">
        <v>7777</v>
      </c>
      <c r="O400" s="1" t="s">
        <v>8304</v>
      </c>
      <c r="P400" s="1" t="s">
        <v>162</v>
      </c>
      <c r="Q400" s="1">
        <v>472744734017</v>
      </c>
      <c r="R400" s="1" t="s">
        <v>8305</v>
      </c>
      <c r="S400" s="1">
        <v>7068785297</v>
      </c>
      <c r="T400" s="1" t="s">
        <v>8306</v>
      </c>
      <c r="U400" s="1" t="s">
        <v>8307</v>
      </c>
      <c r="V400" s="1">
        <v>7408401904</v>
      </c>
      <c r="W400" s="1" t="s">
        <v>415</v>
      </c>
      <c r="X400" s="1" t="s">
        <v>8308</v>
      </c>
      <c r="Y400" s="1" t="s">
        <v>739</v>
      </c>
      <c r="Z400" s="1" t="s">
        <v>697</v>
      </c>
      <c r="AA400" s="1" t="s">
        <v>8308</v>
      </c>
      <c r="AB400" s="1" t="s">
        <v>739</v>
      </c>
      <c r="AC400" s="1" t="s">
        <v>697</v>
      </c>
      <c r="AD400" s="1" t="s">
        <v>98</v>
      </c>
      <c r="AE400" s="1" t="s">
        <v>98</v>
      </c>
      <c r="AF400" s="1" t="s">
        <v>8309</v>
      </c>
      <c r="AG400" s="1" t="s">
        <v>8310</v>
      </c>
      <c r="AH400" s="1" t="s">
        <v>3702</v>
      </c>
      <c r="AI400" s="1" t="s">
        <v>854</v>
      </c>
      <c r="AJ400" s="1">
        <v>79.8</v>
      </c>
      <c r="AK400" s="1"/>
      <c r="AL400" s="1" t="s">
        <v>8309</v>
      </c>
      <c r="AM400" s="1" t="s">
        <v>8311</v>
      </c>
      <c r="AN400" s="1" t="s">
        <v>105</v>
      </c>
      <c r="AO400" s="1" t="s">
        <v>137</v>
      </c>
      <c r="AP400" s="1" t="s">
        <v>101</v>
      </c>
      <c r="AQ400" s="1">
        <v>80</v>
      </c>
      <c r="AR400" s="1"/>
      <c r="AS400" s="1"/>
      <c r="AT400" s="1"/>
      <c r="AU400" s="1"/>
      <c r="AV400" s="1"/>
      <c r="AW400" s="1"/>
      <c r="AX400" s="1"/>
      <c r="AY400" s="1" t="s">
        <v>2117</v>
      </c>
      <c r="AZ400" s="1" t="s">
        <v>2372</v>
      </c>
      <c r="BA400" s="1" t="s">
        <v>110</v>
      </c>
      <c r="BB400" s="1" t="s">
        <v>111</v>
      </c>
      <c r="BC400" s="1" t="s">
        <v>425</v>
      </c>
      <c r="BD400" s="1" t="s">
        <v>484</v>
      </c>
      <c r="BE400" s="1">
        <v>86.3</v>
      </c>
      <c r="BF400" s="1">
        <v>8.48</v>
      </c>
      <c r="BG400" s="1"/>
      <c r="BH400" s="1"/>
      <c r="BI400" s="1"/>
      <c r="BJ400" s="1"/>
      <c r="BK400" s="1"/>
      <c r="BL400" s="1"/>
      <c r="BM400" s="1"/>
      <c r="BN400" s="1"/>
      <c r="BO400" s="1" t="s">
        <v>8312</v>
      </c>
      <c r="BP400" s="1" t="s">
        <v>8313</v>
      </c>
      <c r="BQ400" s="1" t="s">
        <v>429</v>
      </c>
      <c r="BR400" s="1" t="s">
        <v>8314</v>
      </c>
      <c r="BS400" s="1">
        <v>4</v>
      </c>
      <c r="BT400" s="1"/>
      <c r="BU400" s="1" t="str">
        <f>HYPERLINK("https://nconnect.nicmar.ac.in/storage/profile/6a87149f5c82c.png","Download")</f>
        <v>0</v>
      </c>
      <c r="BV400" s="1" t="s">
        <v>118</v>
      </c>
      <c r="BW400" s="3"/>
      <c r="BX400" s="3"/>
    </row>
    <row r="401" spans="1:76">
      <c r="A401" s="1" t="s">
        <v>76</v>
      </c>
      <c r="B401" s="1" t="s">
        <v>77</v>
      </c>
      <c r="C401" s="1" t="s">
        <v>8315</v>
      </c>
      <c r="D401" s="1" t="s">
        <v>8316</v>
      </c>
      <c r="E401" s="1"/>
      <c r="F401" s="1" t="s">
        <v>3064</v>
      </c>
      <c r="G401" s="1" t="s">
        <v>8317</v>
      </c>
      <c r="H401" s="1" t="s">
        <v>8318</v>
      </c>
      <c r="I401" s="1" t="s">
        <v>8319</v>
      </c>
      <c r="J401" s="1">
        <v>9025510525</v>
      </c>
      <c r="K401" s="1" t="s">
        <v>85</v>
      </c>
      <c r="L401" s="1" t="s">
        <v>1795</v>
      </c>
      <c r="M401" s="1" t="s">
        <v>87</v>
      </c>
      <c r="N401" s="1" t="s">
        <v>8320</v>
      </c>
      <c r="O401" s="1" t="s">
        <v>8321</v>
      </c>
      <c r="P401" s="1" t="s">
        <v>90</v>
      </c>
      <c r="Q401" s="1">
        <v>884474944658</v>
      </c>
      <c r="R401" s="1" t="s">
        <v>8322</v>
      </c>
      <c r="S401" s="1">
        <v>9842223677</v>
      </c>
      <c r="T401" s="1" t="s">
        <v>163</v>
      </c>
      <c r="U401" s="1" t="s">
        <v>8323</v>
      </c>
      <c r="V401" s="1">
        <v>7373606491</v>
      </c>
      <c r="W401" s="1" t="s">
        <v>131</v>
      </c>
      <c r="X401" s="1" t="s">
        <v>8324</v>
      </c>
      <c r="Y401" s="1" t="s">
        <v>2901</v>
      </c>
      <c r="Z401" s="1" t="s">
        <v>338</v>
      </c>
      <c r="AA401" s="1" t="s">
        <v>8324</v>
      </c>
      <c r="AB401" s="1" t="s">
        <v>2901</v>
      </c>
      <c r="AC401" s="1" t="s">
        <v>338</v>
      </c>
      <c r="AD401" s="1" t="s">
        <v>98</v>
      </c>
      <c r="AE401" s="1" t="s">
        <v>98</v>
      </c>
      <c r="AF401" s="1" t="s">
        <v>8325</v>
      </c>
      <c r="AG401" s="1" t="s">
        <v>2705</v>
      </c>
      <c r="AH401" s="1" t="s">
        <v>1201</v>
      </c>
      <c r="AI401" s="1" t="s">
        <v>395</v>
      </c>
      <c r="AJ401" s="1">
        <v>79.2</v>
      </c>
      <c r="AK401" s="1"/>
      <c r="AL401" s="1" t="s">
        <v>8325</v>
      </c>
      <c r="AM401" s="1" t="s">
        <v>2705</v>
      </c>
      <c r="AN401" s="1" t="s">
        <v>105</v>
      </c>
      <c r="AO401" s="1" t="s">
        <v>532</v>
      </c>
      <c r="AP401" s="1" t="s">
        <v>626</v>
      </c>
      <c r="AQ401" s="1">
        <v>80.83</v>
      </c>
      <c r="AR401" s="1"/>
      <c r="AS401" s="1"/>
      <c r="AT401" s="1"/>
      <c r="AU401" s="1"/>
      <c r="AV401" s="1"/>
      <c r="AW401" s="1"/>
      <c r="AX401" s="1"/>
      <c r="AY401" s="1" t="s">
        <v>558</v>
      </c>
      <c r="AZ401" s="1" t="s">
        <v>8326</v>
      </c>
      <c r="BA401" s="1" t="s">
        <v>178</v>
      </c>
      <c r="BB401" s="1" t="s">
        <v>111</v>
      </c>
      <c r="BC401" s="1" t="s">
        <v>318</v>
      </c>
      <c r="BD401" s="1" t="s">
        <v>319</v>
      </c>
      <c r="BE401" s="1">
        <v>78.3</v>
      </c>
      <c r="BF401" s="1">
        <v>7.83</v>
      </c>
      <c r="BG401" s="1"/>
      <c r="BH401" s="1"/>
      <c r="BI401" s="1"/>
      <c r="BJ401" s="1"/>
      <c r="BK401" s="1"/>
      <c r="BL401" s="1"/>
      <c r="BM401" s="1"/>
      <c r="BN401" s="1"/>
      <c r="BO401" s="1" t="s">
        <v>3769</v>
      </c>
      <c r="BP401" s="1"/>
      <c r="BQ401" s="1"/>
      <c r="BR401" s="1" t="s">
        <v>8327</v>
      </c>
      <c r="BS401" s="1">
        <v>10</v>
      </c>
      <c r="BT401" s="1" t="s">
        <v>8328</v>
      </c>
      <c r="BU401" s="1" t="str">
        <f>HYPERLINK("https://nconnect.nicmar.ac.in/storage/profile/6a85f3b5e9169.png","Download")</f>
        <v>0</v>
      </c>
      <c r="BV401" s="1" t="s">
        <v>118</v>
      </c>
      <c r="BW401" s="3"/>
      <c r="BX401" s="3"/>
    </row>
    <row r="402" spans="1:76">
      <c r="A402" s="1" t="s">
        <v>76</v>
      </c>
      <c r="B402" s="1" t="s">
        <v>77</v>
      </c>
      <c r="C402" s="1" t="s">
        <v>8329</v>
      </c>
      <c r="D402" s="1" t="s">
        <v>8330</v>
      </c>
      <c r="E402" s="1"/>
      <c r="F402" s="1" t="s">
        <v>8331</v>
      </c>
      <c r="G402" s="1" t="s">
        <v>8332</v>
      </c>
      <c r="H402" s="1" t="s">
        <v>8333</v>
      </c>
      <c r="I402" s="1" t="s">
        <v>8334</v>
      </c>
      <c r="J402" s="1">
        <v>9054850138</v>
      </c>
      <c r="K402" s="1" t="s">
        <v>85</v>
      </c>
      <c r="L402" s="1" t="s">
        <v>8335</v>
      </c>
      <c r="M402" s="1" t="s">
        <v>87</v>
      </c>
      <c r="N402" s="1" t="s">
        <v>1308</v>
      </c>
      <c r="O402" s="1" t="s">
        <v>8336</v>
      </c>
      <c r="P402" s="1" t="s">
        <v>162</v>
      </c>
      <c r="Q402" s="1">
        <v>789445833796</v>
      </c>
      <c r="R402" s="1" t="s">
        <v>8337</v>
      </c>
      <c r="S402" s="1">
        <v>7905501711</v>
      </c>
      <c r="T402" s="1" t="s">
        <v>3558</v>
      </c>
      <c r="U402" s="1" t="s">
        <v>8338</v>
      </c>
      <c r="V402" s="1">
        <v>9161515189</v>
      </c>
      <c r="W402" s="1" t="s">
        <v>131</v>
      </c>
      <c r="X402" s="1" t="s">
        <v>8339</v>
      </c>
      <c r="Y402" s="1" t="s">
        <v>8340</v>
      </c>
      <c r="Z402" s="1" t="s">
        <v>697</v>
      </c>
      <c r="AA402" s="1" t="s">
        <v>8339</v>
      </c>
      <c r="AB402" s="1" t="s">
        <v>8340</v>
      </c>
      <c r="AC402" s="1" t="s">
        <v>697</v>
      </c>
      <c r="AD402" s="1" t="s">
        <v>98</v>
      </c>
      <c r="AE402" s="1" t="s">
        <v>98</v>
      </c>
      <c r="AF402" s="1" t="s">
        <v>8341</v>
      </c>
      <c r="AG402" s="1" t="s">
        <v>8342</v>
      </c>
      <c r="AH402" s="1" t="s">
        <v>4415</v>
      </c>
      <c r="AI402" s="1" t="s">
        <v>1936</v>
      </c>
      <c r="AJ402" s="1">
        <v>83.6</v>
      </c>
      <c r="AK402" s="1">
        <v>8.8</v>
      </c>
      <c r="AL402" s="1" t="s">
        <v>8343</v>
      </c>
      <c r="AM402" s="1" t="s">
        <v>8342</v>
      </c>
      <c r="AN402" s="1" t="s">
        <v>105</v>
      </c>
      <c r="AO402" s="1" t="s">
        <v>3702</v>
      </c>
      <c r="AP402" s="1" t="s">
        <v>854</v>
      </c>
      <c r="AQ402" s="1">
        <v>77.8</v>
      </c>
      <c r="AR402" s="1"/>
      <c r="AS402" s="1"/>
      <c r="AT402" s="1"/>
      <c r="AU402" s="1"/>
      <c r="AV402" s="1"/>
      <c r="AW402" s="1"/>
      <c r="AX402" s="1"/>
      <c r="AY402" s="1" t="s">
        <v>8344</v>
      </c>
      <c r="AZ402" s="1" t="s">
        <v>2793</v>
      </c>
      <c r="BA402" s="1" t="s">
        <v>110</v>
      </c>
      <c r="BB402" s="1" t="s">
        <v>111</v>
      </c>
      <c r="BC402" s="1" t="s">
        <v>479</v>
      </c>
      <c r="BD402" s="1" t="s">
        <v>142</v>
      </c>
      <c r="BE402" s="1">
        <v>84.8</v>
      </c>
      <c r="BF402" s="1">
        <v>8.48</v>
      </c>
      <c r="BG402" s="1"/>
      <c r="BH402" s="1"/>
      <c r="BI402" s="1"/>
      <c r="BJ402" s="1"/>
      <c r="BK402" s="1"/>
      <c r="BL402" s="1"/>
      <c r="BM402" s="1"/>
      <c r="BN402" s="1"/>
      <c r="BO402" s="1" t="s">
        <v>431</v>
      </c>
      <c r="BP402" s="1" t="s">
        <v>8345</v>
      </c>
      <c r="BQ402" s="1" t="s">
        <v>8346</v>
      </c>
      <c r="BR402" s="1" t="s">
        <v>8347</v>
      </c>
      <c r="BS402" s="1">
        <v>4</v>
      </c>
      <c r="BT402" s="1" t="s">
        <v>431</v>
      </c>
      <c r="BU402" s="1" t="str">
        <f>HYPERLINK("https://nconnect.nicmar.ac.in/storage/profile/6a8706abd2c0a.png","Download")</f>
        <v>0</v>
      </c>
      <c r="BV402" s="1" t="s">
        <v>118</v>
      </c>
      <c r="BW402" s="3"/>
      <c r="BX402" s="3"/>
    </row>
    <row r="403" spans="1:76">
      <c r="A403" s="1" t="s">
        <v>76</v>
      </c>
      <c r="B403" s="1" t="s">
        <v>77</v>
      </c>
      <c r="C403" s="1" t="s">
        <v>8348</v>
      </c>
      <c r="D403" s="1" t="s">
        <v>8349</v>
      </c>
      <c r="E403" s="1" t="s">
        <v>8350</v>
      </c>
      <c r="F403" s="1" t="s">
        <v>982</v>
      </c>
      <c r="G403" s="1" t="s">
        <v>8351</v>
      </c>
      <c r="H403" s="1" t="s">
        <v>8352</v>
      </c>
      <c r="I403" s="1" t="s">
        <v>8353</v>
      </c>
      <c r="J403" s="1">
        <v>9028200366</v>
      </c>
      <c r="K403" s="1" t="s">
        <v>196</v>
      </c>
      <c r="L403" s="1" t="s">
        <v>8354</v>
      </c>
      <c r="M403" s="1" t="s">
        <v>87</v>
      </c>
      <c r="N403" s="1" t="s">
        <v>2742</v>
      </c>
      <c r="O403" s="1" t="s">
        <v>8355</v>
      </c>
      <c r="P403" s="1" t="s">
        <v>162</v>
      </c>
      <c r="Q403" s="1">
        <v>224149571617</v>
      </c>
      <c r="R403" s="1" t="s">
        <v>8350</v>
      </c>
      <c r="S403" s="1">
        <v>9822121163</v>
      </c>
      <c r="T403" s="1" t="s">
        <v>8356</v>
      </c>
      <c r="U403" s="1" t="s">
        <v>8357</v>
      </c>
      <c r="V403" s="1">
        <v>8888279944</v>
      </c>
      <c r="W403" s="1" t="s">
        <v>283</v>
      </c>
      <c r="X403" s="1" t="s">
        <v>8358</v>
      </c>
      <c r="Y403" s="1" t="s">
        <v>472</v>
      </c>
      <c r="Z403" s="1" t="s">
        <v>97</v>
      </c>
      <c r="AA403" s="1" t="s">
        <v>8358</v>
      </c>
      <c r="AB403" s="1" t="s">
        <v>472</v>
      </c>
      <c r="AC403" s="1" t="s">
        <v>97</v>
      </c>
      <c r="AD403" s="1" t="s">
        <v>98</v>
      </c>
      <c r="AE403" s="1" t="s">
        <v>98</v>
      </c>
      <c r="AF403" s="1" t="s">
        <v>8359</v>
      </c>
      <c r="AG403" s="1" t="s">
        <v>8360</v>
      </c>
      <c r="AH403" s="1" t="s">
        <v>421</v>
      </c>
      <c r="AI403" s="1" t="s">
        <v>141</v>
      </c>
      <c r="AJ403" s="1">
        <v>88.6</v>
      </c>
      <c r="AK403" s="1"/>
      <c r="AL403" s="1" t="s">
        <v>8361</v>
      </c>
      <c r="AM403" s="1" t="s">
        <v>8362</v>
      </c>
      <c r="AN403" s="1" t="s">
        <v>105</v>
      </c>
      <c r="AO403" s="1" t="s">
        <v>106</v>
      </c>
      <c r="AP403" s="1" t="s">
        <v>239</v>
      </c>
      <c r="AQ403" s="1">
        <v>70.46</v>
      </c>
      <c r="AR403" s="1"/>
      <c r="AS403" s="1"/>
      <c r="AT403" s="1"/>
      <c r="AU403" s="1"/>
      <c r="AV403" s="1"/>
      <c r="AW403" s="1"/>
      <c r="AX403" s="1"/>
      <c r="AY403" s="1" t="s">
        <v>2924</v>
      </c>
      <c r="AZ403" s="1" t="s">
        <v>8363</v>
      </c>
      <c r="BA403" s="1" t="s">
        <v>266</v>
      </c>
      <c r="BB403" s="1" t="s">
        <v>453</v>
      </c>
      <c r="BC403" s="1" t="s">
        <v>145</v>
      </c>
      <c r="BD403" s="1" t="s">
        <v>344</v>
      </c>
      <c r="BE403" s="1">
        <v>66.39</v>
      </c>
      <c r="BF403" s="1">
        <v>7.13</v>
      </c>
      <c r="BG403" s="1"/>
      <c r="BH403" s="1"/>
      <c r="BI403" s="1"/>
      <c r="BJ403" s="1"/>
      <c r="BK403" s="1"/>
      <c r="BL403" s="1"/>
      <c r="BM403" s="1"/>
      <c r="BN403" s="1"/>
      <c r="BO403" s="1" t="s">
        <v>8364</v>
      </c>
      <c r="BP403" s="1"/>
      <c r="BQ403" s="1"/>
      <c r="BR403" s="1" t="s">
        <v>8365</v>
      </c>
      <c r="BS403" s="1">
        <v>15</v>
      </c>
      <c r="BT403" s="1" t="s">
        <v>8366</v>
      </c>
      <c r="BU403" s="1" t="str">
        <f>HYPERLINK("https://nconnect.nicmar.ac.in/storage/profile/6a873e0b9e690.png","Download")</f>
        <v>0</v>
      </c>
      <c r="BV403" s="1" t="s">
        <v>118</v>
      </c>
      <c r="BW403" s="3"/>
      <c r="BX403" s="3"/>
    </row>
    <row r="404" spans="1:76">
      <c r="A404" s="1" t="s">
        <v>76</v>
      </c>
      <c r="B404" s="1" t="s">
        <v>77</v>
      </c>
      <c r="C404" s="1" t="s">
        <v>8367</v>
      </c>
      <c r="D404" s="1" t="s">
        <v>8368</v>
      </c>
      <c r="E404" s="1" t="s">
        <v>8369</v>
      </c>
      <c r="F404" s="1" t="s">
        <v>8370</v>
      </c>
      <c r="G404" s="1" t="s">
        <v>8371</v>
      </c>
      <c r="H404" s="1" t="s">
        <v>8372</v>
      </c>
      <c r="I404" s="1" t="s">
        <v>8373</v>
      </c>
      <c r="J404" s="1">
        <v>9321197980</v>
      </c>
      <c r="K404" s="1" t="s">
        <v>85</v>
      </c>
      <c r="L404" s="1" t="s">
        <v>8374</v>
      </c>
      <c r="M404" s="1" t="s">
        <v>87</v>
      </c>
      <c r="N404" s="1" t="s">
        <v>8375</v>
      </c>
      <c r="O404" s="1" t="s">
        <v>8376</v>
      </c>
      <c r="P404" s="1" t="s">
        <v>669</v>
      </c>
      <c r="Q404" s="1">
        <v>219733266982</v>
      </c>
      <c r="R404" s="1" t="s">
        <v>8377</v>
      </c>
      <c r="S404" s="1">
        <v>9619062010</v>
      </c>
      <c r="T404" s="1" t="s">
        <v>8378</v>
      </c>
      <c r="U404" s="1" t="s">
        <v>8379</v>
      </c>
      <c r="V404" s="1">
        <v>9049717864</v>
      </c>
      <c r="W404" s="1" t="s">
        <v>444</v>
      </c>
      <c r="X404" s="1" t="s">
        <v>8380</v>
      </c>
      <c r="Y404" s="1" t="s">
        <v>877</v>
      </c>
      <c r="Z404" s="1" t="s">
        <v>97</v>
      </c>
      <c r="AA404" s="1" t="s">
        <v>8380</v>
      </c>
      <c r="AB404" s="1" t="s">
        <v>877</v>
      </c>
      <c r="AC404" s="1" t="s">
        <v>97</v>
      </c>
      <c r="AD404" s="1" t="s">
        <v>98</v>
      </c>
      <c r="AE404" s="1" t="s">
        <v>98</v>
      </c>
      <c r="AF404" s="1" t="s">
        <v>8381</v>
      </c>
      <c r="AG404" s="1" t="s">
        <v>8382</v>
      </c>
      <c r="AH404" s="1" t="s">
        <v>106</v>
      </c>
      <c r="AI404" s="1" t="s">
        <v>142</v>
      </c>
      <c r="AJ404" s="1">
        <v>82.2</v>
      </c>
      <c r="AK404" s="1"/>
      <c r="AL404" s="1"/>
      <c r="AM404" s="1"/>
      <c r="AN404" s="1"/>
      <c r="AO404" s="1"/>
      <c r="AP404" s="1"/>
      <c r="AQ404" s="1"/>
      <c r="AR404" s="1"/>
      <c r="AS404" s="1" t="s">
        <v>1067</v>
      </c>
      <c r="AT404" s="1" t="s">
        <v>8383</v>
      </c>
      <c r="AU404" s="1" t="s">
        <v>239</v>
      </c>
      <c r="AV404" s="1" t="s">
        <v>214</v>
      </c>
      <c r="AW404" s="1">
        <v>78.11</v>
      </c>
      <c r="AX404" s="1"/>
      <c r="AY404" s="1" t="s">
        <v>212</v>
      </c>
      <c r="AZ404" s="1" t="s">
        <v>8384</v>
      </c>
      <c r="BA404" s="1" t="s">
        <v>178</v>
      </c>
      <c r="BB404" s="1" t="s">
        <v>111</v>
      </c>
      <c r="BC404" s="1" t="s">
        <v>426</v>
      </c>
      <c r="BD404" s="1" t="s">
        <v>319</v>
      </c>
      <c r="BE404" s="1">
        <v>67.18</v>
      </c>
      <c r="BF404" s="1"/>
      <c r="BG404" s="1"/>
      <c r="BH404" s="1"/>
      <c r="BI404" s="1"/>
      <c r="BJ404" s="1"/>
      <c r="BK404" s="1"/>
      <c r="BL404" s="1"/>
      <c r="BM404" s="1"/>
      <c r="BN404" s="1"/>
      <c r="BO404" s="1" t="s">
        <v>8385</v>
      </c>
      <c r="BP404" s="1"/>
      <c r="BQ404" s="1"/>
      <c r="BR404" s="1" t="s">
        <v>8386</v>
      </c>
      <c r="BS404" s="1">
        <v>7</v>
      </c>
      <c r="BT404" s="1" t="s">
        <v>8387</v>
      </c>
      <c r="BU404" s="1" t="str">
        <f>HYPERLINK("https://nconnect.nicmar.ac.in/storage/profile/6a860cdf4a2d1.png","Download")</f>
        <v>0</v>
      </c>
      <c r="BV404" s="1" t="s">
        <v>118</v>
      </c>
      <c r="BW404" s="3"/>
      <c r="BX404" s="3"/>
    </row>
    <row r="405" spans="1:76">
      <c r="A405" s="1" t="s">
        <v>76</v>
      </c>
      <c r="B405" s="1" t="s">
        <v>77</v>
      </c>
      <c r="C405" s="1" t="s">
        <v>8388</v>
      </c>
      <c r="D405" s="1" t="s">
        <v>247</v>
      </c>
      <c r="E405" s="1" t="s">
        <v>8389</v>
      </c>
      <c r="F405" s="1" t="s">
        <v>8390</v>
      </c>
      <c r="G405" s="1" t="s">
        <v>8391</v>
      </c>
      <c r="H405" s="1" t="s">
        <v>8392</v>
      </c>
      <c r="I405" s="1" t="s">
        <v>8393</v>
      </c>
      <c r="J405" s="1">
        <v>9326698856</v>
      </c>
      <c r="K405" s="1" t="s">
        <v>196</v>
      </c>
      <c r="L405" s="1" t="s">
        <v>8394</v>
      </c>
      <c r="M405" s="1" t="s">
        <v>87</v>
      </c>
      <c r="N405" s="1" t="s">
        <v>412</v>
      </c>
      <c r="O405" s="1" t="s">
        <v>8395</v>
      </c>
      <c r="P405" s="1" t="s">
        <v>90</v>
      </c>
      <c r="Q405" s="1" t="s">
        <v>8396</v>
      </c>
      <c r="R405" s="1" t="s">
        <v>8397</v>
      </c>
      <c r="S405" s="1">
        <v>9422381031</v>
      </c>
      <c r="T405" s="1" t="s">
        <v>2856</v>
      </c>
      <c r="U405" s="1" t="s">
        <v>8398</v>
      </c>
      <c r="V405" s="1">
        <v>9422381031</v>
      </c>
      <c r="W405" s="1" t="s">
        <v>283</v>
      </c>
      <c r="X405" s="1" t="s">
        <v>8399</v>
      </c>
      <c r="Y405" s="1" t="s">
        <v>1087</v>
      </c>
      <c r="Z405" s="1" t="s">
        <v>97</v>
      </c>
      <c r="AA405" s="1" t="s">
        <v>8399</v>
      </c>
      <c r="AB405" s="1" t="s">
        <v>1087</v>
      </c>
      <c r="AC405" s="1" t="s">
        <v>97</v>
      </c>
      <c r="AD405" s="1" t="s">
        <v>98</v>
      </c>
      <c r="AE405" s="1" t="s">
        <v>98</v>
      </c>
      <c r="AF405" s="1" t="s">
        <v>8400</v>
      </c>
      <c r="AG405" s="1" t="s">
        <v>366</v>
      </c>
      <c r="AH405" s="1" t="s">
        <v>476</v>
      </c>
      <c r="AI405" s="1" t="s">
        <v>1018</v>
      </c>
      <c r="AJ405" s="1">
        <v>87.8</v>
      </c>
      <c r="AK405" s="1"/>
      <c r="AL405" s="1" t="s">
        <v>8401</v>
      </c>
      <c r="AM405" s="1" t="s">
        <v>366</v>
      </c>
      <c r="AN405" s="1" t="s">
        <v>174</v>
      </c>
      <c r="AO405" s="1" t="s">
        <v>742</v>
      </c>
      <c r="AP405" s="1" t="s">
        <v>1386</v>
      </c>
      <c r="AQ405" s="1">
        <v>76.15</v>
      </c>
      <c r="AR405" s="1"/>
      <c r="AS405" s="1"/>
      <c r="AT405" s="1"/>
      <c r="AU405" s="1"/>
      <c r="AV405" s="1"/>
      <c r="AW405" s="1"/>
      <c r="AX405" s="1"/>
      <c r="AY405" s="1" t="s">
        <v>652</v>
      </c>
      <c r="AZ405" s="1" t="s">
        <v>8402</v>
      </c>
      <c r="BA405" s="1" t="s">
        <v>266</v>
      </c>
      <c r="BB405" s="1" t="s">
        <v>453</v>
      </c>
      <c r="BC405" s="1" t="s">
        <v>1248</v>
      </c>
      <c r="BD405" s="1" t="s">
        <v>883</v>
      </c>
      <c r="BE405" s="1">
        <v>68.98</v>
      </c>
      <c r="BF405" s="1">
        <v>7.7</v>
      </c>
      <c r="BG405" s="1"/>
      <c r="BH405" s="1"/>
      <c r="BI405" s="1"/>
      <c r="BJ405" s="1"/>
      <c r="BK405" s="1"/>
      <c r="BL405" s="1"/>
      <c r="BM405" s="1"/>
      <c r="BN405" s="1"/>
      <c r="BO405" s="1" t="s">
        <v>8403</v>
      </c>
      <c r="BP405" s="1" t="s">
        <v>8404</v>
      </c>
      <c r="BQ405" s="1"/>
      <c r="BR405" s="1" t="s">
        <v>8405</v>
      </c>
      <c r="BS405" s="1">
        <v>14</v>
      </c>
      <c r="BT405" s="1" t="s">
        <v>8406</v>
      </c>
      <c r="BU405" s="1" t="str">
        <f>HYPERLINK("https://nconnect.nicmar.ac.in/storage/profile/6ab932a1e327d.png","Download")</f>
        <v>0</v>
      </c>
      <c r="BV405" s="1" t="s">
        <v>118</v>
      </c>
      <c r="BW405" s="3"/>
      <c r="BX405" s="3"/>
    </row>
    <row r="406" spans="1:76">
      <c r="A406" s="1" t="s">
        <v>76</v>
      </c>
      <c r="B406" s="1" t="s">
        <v>77</v>
      </c>
      <c r="C406" s="1" t="s">
        <v>8407</v>
      </c>
      <c r="D406" s="1" t="s">
        <v>8408</v>
      </c>
      <c r="E406" s="1" t="s">
        <v>325</v>
      </c>
      <c r="F406" s="1" t="s">
        <v>3915</v>
      </c>
      <c r="G406" s="1" t="s">
        <v>8409</v>
      </c>
      <c r="H406" s="1" t="s">
        <v>8410</v>
      </c>
      <c r="I406" s="1" t="s">
        <v>8411</v>
      </c>
      <c r="J406" s="1">
        <v>6361541252</v>
      </c>
      <c r="K406" s="1" t="s">
        <v>85</v>
      </c>
      <c r="L406" s="1" t="s">
        <v>8412</v>
      </c>
      <c r="M406" s="1" t="s">
        <v>87</v>
      </c>
      <c r="N406" s="1" t="s">
        <v>8413</v>
      </c>
      <c r="O406" s="1" t="s">
        <v>8414</v>
      </c>
      <c r="P406" s="1" t="s">
        <v>669</v>
      </c>
      <c r="Q406" s="1">
        <v>686016075959</v>
      </c>
      <c r="R406" s="1" t="s">
        <v>8415</v>
      </c>
      <c r="S406" s="1">
        <v>9902483905</v>
      </c>
      <c r="T406" s="1" t="s">
        <v>8416</v>
      </c>
      <c r="U406" s="1" t="s">
        <v>8417</v>
      </c>
      <c r="V406" s="1">
        <v>9353595647</v>
      </c>
      <c r="W406" s="1" t="s">
        <v>946</v>
      </c>
      <c r="X406" s="1" t="s">
        <v>8418</v>
      </c>
      <c r="Y406" s="1" t="s">
        <v>8419</v>
      </c>
      <c r="Z406" s="1" t="s">
        <v>168</v>
      </c>
      <c r="AA406" s="1" t="s">
        <v>8420</v>
      </c>
      <c r="AB406" s="1" t="s">
        <v>763</v>
      </c>
      <c r="AC406" s="1" t="s">
        <v>168</v>
      </c>
      <c r="AD406" s="1" t="s">
        <v>98</v>
      </c>
      <c r="AE406" s="1" t="s">
        <v>98</v>
      </c>
      <c r="AF406" s="1" t="s">
        <v>8421</v>
      </c>
      <c r="AG406" s="1" t="s">
        <v>8422</v>
      </c>
      <c r="AH406" s="1" t="s">
        <v>141</v>
      </c>
      <c r="AI406" s="1" t="s">
        <v>171</v>
      </c>
      <c r="AJ406" s="1">
        <v>83.04</v>
      </c>
      <c r="AK406" s="1"/>
      <c r="AL406" s="1" t="s">
        <v>8423</v>
      </c>
      <c r="AM406" s="1" t="s">
        <v>8422</v>
      </c>
      <c r="AN406" s="1" t="s">
        <v>174</v>
      </c>
      <c r="AO406" s="1" t="s">
        <v>239</v>
      </c>
      <c r="AP406" s="1" t="s">
        <v>175</v>
      </c>
      <c r="AQ406" s="1">
        <v>73.8</v>
      </c>
      <c r="AR406" s="1"/>
      <c r="AS406" s="1"/>
      <c r="AT406" s="1"/>
      <c r="AU406" s="1"/>
      <c r="AV406" s="1"/>
      <c r="AW406" s="1"/>
      <c r="AX406" s="1"/>
      <c r="AY406" s="1" t="s">
        <v>8424</v>
      </c>
      <c r="AZ406" s="1" t="s">
        <v>8422</v>
      </c>
      <c r="BA406" s="1" t="s">
        <v>178</v>
      </c>
      <c r="BB406" s="1" t="s">
        <v>111</v>
      </c>
      <c r="BC406" s="1" t="s">
        <v>179</v>
      </c>
      <c r="BD406" s="1" t="s">
        <v>180</v>
      </c>
      <c r="BE406" s="1">
        <v>64.3</v>
      </c>
      <c r="BF406" s="1">
        <v>7.18</v>
      </c>
      <c r="BG406" s="1"/>
      <c r="BH406" s="1"/>
      <c r="BI406" s="1"/>
      <c r="BJ406" s="1"/>
      <c r="BK406" s="1"/>
      <c r="BL406" s="1"/>
      <c r="BM406" s="1"/>
      <c r="BN406" s="1"/>
      <c r="BO406" s="1" t="s">
        <v>8425</v>
      </c>
      <c r="BP406" s="1"/>
      <c r="BQ406" s="1"/>
      <c r="BR406" s="1" t="s">
        <v>8426</v>
      </c>
      <c r="BS406" s="1">
        <v>8</v>
      </c>
      <c r="BT406" s="1"/>
      <c r="BU406" s="1" t="str">
        <f>HYPERLINK("https://nconnect.nicmar.ac.in/storage/profile/6a85b93d5fb56.png","Download")</f>
        <v>0</v>
      </c>
      <c r="BV406" s="1" t="s">
        <v>118</v>
      </c>
      <c r="BW406" s="3"/>
      <c r="BX406" s="3"/>
    </row>
    <row r="407" spans="1:76">
      <c r="A407" s="1" t="s">
        <v>76</v>
      </c>
      <c r="B407" s="1" t="s">
        <v>77</v>
      </c>
      <c r="C407" s="1" t="s">
        <v>8427</v>
      </c>
      <c r="D407" s="1" t="s">
        <v>8428</v>
      </c>
      <c r="E407" s="1"/>
      <c r="F407" s="1" t="s">
        <v>2170</v>
      </c>
      <c r="G407" s="1" t="s">
        <v>8429</v>
      </c>
      <c r="H407" s="1" t="s">
        <v>8430</v>
      </c>
      <c r="I407" s="1" t="s">
        <v>8431</v>
      </c>
      <c r="J407" s="1">
        <v>8805587323</v>
      </c>
      <c r="K407" s="1" t="s">
        <v>85</v>
      </c>
      <c r="L407" s="1" t="s">
        <v>8432</v>
      </c>
      <c r="M407" s="1" t="s">
        <v>87</v>
      </c>
      <c r="N407" s="1" t="s">
        <v>88</v>
      </c>
      <c r="O407" s="1" t="s">
        <v>8433</v>
      </c>
      <c r="P407" s="1" t="s">
        <v>162</v>
      </c>
      <c r="Q407" s="1">
        <v>439456076936</v>
      </c>
      <c r="R407" s="1" t="s">
        <v>8434</v>
      </c>
      <c r="S407" s="1">
        <v>9423523387</v>
      </c>
      <c r="T407" s="1" t="s">
        <v>1504</v>
      </c>
      <c r="U407" s="1" t="s">
        <v>8435</v>
      </c>
      <c r="V407" s="1">
        <v>9423523387</v>
      </c>
      <c r="W407" s="1" t="s">
        <v>131</v>
      </c>
      <c r="X407" s="1" t="s">
        <v>8436</v>
      </c>
      <c r="Y407" s="1" t="s">
        <v>205</v>
      </c>
      <c r="Z407" s="1" t="s">
        <v>97</v>
      </c>
      <c r="AA407" s="1" t="s">
        <v>8436</v>
      </c>
      <c r="AB407" s="1" t="s">
        <v>205</v>
      </c>
      <c r="AC407" s="1" t="s">
        <v>97</v>
      </c>
      <c r="AD407" s="1" t="s">
        <v>98</v>
      </c>
      <c r="AE407" s="1" t="s">
        <v>98</v>
      </c>
      <c r="AF407" s="1" t="s">
        <v>8437</v>
      </c>
      <c r="AG407" s="1" t="s">
        <v>8438</v>
      </c>
      <c r="AH407" s="1" t="s">
        <v>742</v>
      </c>
      <c r="AI407" s="1" t="s">
        <v>421</v>
      </c>
      <c r="AJ407" s="1">
        <v>90</v>
      </c>
      <c r="AK407" s="1">
        <v>9.8</v>
      </c>
      <c r="AL407" s="1"/>
      <c r="AM407" s="1"/>
      <c r="AN407" s="1"/>
      <c r="AO407" s="1"/>
      <c r="AP407" s="1"/>
      <c r="AQ407" s="1"/>
      <c r="AR407" s="1"/>
      <c r="AS407" s="1" t="s">
        <v>829</v>
      </c>
      <c r="AT407" s="1" t="s">
        <v>1428</v>
      </c>
      <c r="AU407" s="1" t="s">
        <v>4035</v>
      </c>
      <c r="AV407" s="1" t="s">
        <v>535</v>
      </c>
      <c r="AW407" s="1">
        <v>93.47</v>
      </c>
      <c r="AX407" s="1"/>
      <c r="AY407" s="1" t="s">
        <v>8439</v>
      </c>
      <c r="AZ407" s="1" t="s">
        <v>8440</v>
      </c>
      <c r="BA407" s="1" t="s">
        <v>178</v>
      </c>
      <c r="BB407" s="1" t="s">
        <v>111</v>
      </c>
      <c r="BC407" s="1" t="s">
        <v>373</v>
      </c>
      <c r="BD407" s="1" t="s">
        <v>792</v>
      </c>
      <c r="BE407" s="1">
        <v>76.88</v>
      </c>
      <c r="BF407" s="1">
        <v>8.49</v>
      </c>
      <c r="BG407" s="1"/>
      <c r="BH407" s="1"/>
      <c r="BI407" s="1"/>
      <c r="BJ407" s="1"/>
      <c r="BK407" s="1"/>
      <c r="BL407" s="1"/>
      <c r="BM407" s="1"/>
      <c r="BN407" s="1"/>
      <c r="BO407" s="1" t="s">
        <v>8441</v>
      </c>
      <c r="BP407" s="1" t="s">
        <v>8442</v>
      </c>
      <c r="BQ407" s="1" t="s">
        <v>429</v>
      </c>
      <c r="BR407" s="1" t="s">
        <v>8443</v>
      </c>
      <c r="BS407" s="1">
        <v>8</v>
      </c>
      <c r="BT407" s="1"/>
      <c r="BU407" s="1" t="str">
        <f>HYPERLINK("https://nconnect.nicmar.ac.in/storage/profile/6a8735484b307.png","Download")</f>
        <v>0</v>
      </c>
      <c r="BV407" s="1" t="s">
        <v>118</v>
      </c>
      <c r="BW407" s="3"/>
      <c r="BX407" s="3"/>
    </row>
    <row r="408" spans="1:76">
      <c r="A408" s="1" t="s">
        <v>76</v>
      </c>
      <c r="B408" s="1" t="s">
        <v>77</v>
      </c>
      <c r="C408" s="1" t="s">
        <v>8444</v>
      </c>
      <c r="D408" s="1" t="s">
        <v>8445</v>
      </c>
      <c r="E408" s="1"/>
      <c r="F408" s="1" t="s">
        <v>2030</v>
      </c>
      <c r="G408" s="1" t="s">
        <v>8446</v>
      </c>
      <c r="H408" s="1" t="s">
        <v>8447</v>
      </c>
      <c r="I408" s="1" t="s">
        <v>8448</v>
      </c>
      <c r="J408" s="1">
        <v>7370974728</v>
      </c>
      <c r="K408" s="1" t="s">
        <v>85</v>
      </c>
      <c r="L408" s="1" t="s">
        <v>8449</v>
      </c>
      <c r="M408" s="1" t="s">
        <v>87</v>
      </c>
      <c r="N408" s="1" t="s">
        <v>6360</v>
      </c>
      <c r="O408" s="1" t="s">
        <v>8450</v>
      </c>
      <c r="P408" s="1" t="s">
        <v>90</v>
      </c>
      <c r="Q408" s="1">
        <v>264513301559</v>
      </c>
      <c r="R408" s="1" t="s">
        <v>8451</v>
      </c>
      <c r="S408" s="1">
        <v>9086437995</v>
      </c>
      <c r="T408" s="1" t="s">
        <v>6945</v>
      </c>
      <c r="U408" s="1" t="s">
        <v>8452</v>
      </c>
      <c r="V408" s="1">
        <v>9430993258</v>
      </c>
      <c r="W408" s="1" t="s">
        <v>8453</v>
      </c>
      <c r="X408" s="1" t="s">
        <v>8454</v>
      </c>
      <c r="Y408" s="1" t="s">
        <v>8455</v>
      </c>
      <c r="Z408" s="1" t="s">
        <v>1913</v>
      </c>
      <c r="AA408" s="1" t="s">
        <v>8456</v>
      </c>
      <c r="AB408" s="1" t="s">
        <v>205</v>
      </c>
      <c r="AC408" s="1" t="s">
        <v>97</v>
      </c>
      <c r="AD408" s="1" t="s">
        <v>98</v>
      </c>
      <c r="AE408" s="1" t="s">
        <v>98</v>
      </c>
      <c r="AF408" s="1" t="s">
        <v>8457</v>
      </c>
      <c r="AG408" s="1" t="s">
        <v>8458</v>
      </c>
      <c r="AH408" s="1" t="s">
        <v>480</v>
      </c>
      <c r="AI408" s="1" t="s">
        <v>859</v>
      </c>
      <c r="AJ408" s="1">
        <v>71</v>
      </c>
      <c r="AK408" s="1"/>
      <c r="AL408" s="1" t="s">
        <v>8457</v>
      </c>
      <c r="AM408" s="1" t="s">
        <v>8459</v>
      </c>
      <c r="AN408" s="1" t="s">
        <v>105</v>
      </c>
      <c r="AO408" s="1" t="s">
        <v>106</v>
      </c>
      <c r="AP408" s="1" t="s">
        <v>239</v>
      </c>
      <c r="AQ408" s="1">
        <v>71</v>
      </c>
      <c r="AR408" s="1"/>
      <c r="AS408" s="1"/>
      <c r="AT408" s="1"/>
      <c r="AU408" s="1"/>
      <c r="AV408" s="1"/>
      <c r="AW408" s="1"/>
      <c r="AX408" s="1"/>
      <c r="AY408" s="1" t="s">
        <v>8460</v>
      </c>
      <c r="AZ408" s="1" t="s">
        <v>8461</v>
      </c>
      <c r="BA408" s="1" t="s">
        <v>110</v>
      </c>
      <c r="BB408" s="1" t="s">
        <v>111</v>
      </c>
      <c r="BC408" s="1" t="s">
        <v>1069</v>
      </c>
      <c r="BD408" s="1" t="s">
        <v>146</v>
      </c>
      <c r="BE408" s="1">
        <v>86.0</v>
      </c>
      <c r="BF408" s="1">
        <v>8.6</v>
      </c>
      <c r="BG408" s="1"/>
      <c r="BH408" s="1"/>
      <c r="BI408" s="1"/>
      <c r="BJ408" s="1"/>
      <c r="BK408" s="1"/>
      <c r="BL408" s="1"/>
      <c r="BM408" s="1"/>
      <c r="BN408" s="1"/>
      <c r="BO408" s="1" t="s">
        <v>8462</v>
      </c>
      <c r="BP408" s="1" t="s">
        <v>8463</v>
      </c>
      <c r="BQ408" s="1" t="s">
        <v>3388</v>
      </c>
      <c r="BR408" s="1" t="s">
        <v>8464</v>
      </c>
      <c r="BS408" s="1">
        <v>29</v>
      </c>
      <c r="BT408" s="1" t="s">
        <v>8465</v>
      </c>
      <c r="BU408" s="1" t="str">
        <f>HYPERLINK("https://nconnect.nicmar.ac.in/storage/profile/6a874f7d83c3e.png","Download")</f>
        <v>0</v>
      </c>
      <c r="BV408" s="1" t="s">
        <v>118</v>
      </c>
      <c r="BW408" s="3"/>
      <c r="BX408" s="3"/>
    </row>
    <row r="409" spans="1:76">
      <c r="A409" s="1" t="s">
        <v>76</v>
      </c>
      <c r="B409" s="1" t="s">
        <v>77</v>
      </c>
      <c r="C409" s="1" t="s">
        <v>8466</v>
      </c>
      <c r="D409" s="1" t="s">
        <v>8467</v>
      </c>
      <c r="E409" s="1"/>
      <c r="F409" s="1" t="s">
        <v>4422</v>
      </c>
      <c r="G409" s="1" t="s">
        <v>8468</v>
      </c>
      <c r="H409" s="1" t="s">
        <v>8469</v>
      </c>
      <c r="I409" s="1" t="s">
        <v>8470</v>
      </c>
      <c r="J409" s="1">
        <v>9442503737</v>
      </c>
      <c r="K409" s="1" t="s">
        <v>85</v>
      </c>
      <c r="L409" s="1" t="s">
        <v>8471</v>
      </c>
      <c r="M409" s="1" t="s">
        <v>87</v>
      </c>
      <c r="N409" s="1" t="s">
        <v>8472</v>
      </c>
      <c r="O409" s="1" t="s">
        <v>8473</v>
      </c>
      <c r="P409" s="1" t="s">
        <v>162</v>
      </c>
      <c r="Q409" s="1">
        <v>347812029286</v>
      </c>
      <c r="R409" s="1" t="s">
        <v>8474</v>
      </c>
      <c r="S409" s="1">
        <v>9443337037</v>
      </c>
      <c r="T409" s="1" t="s">
        <v>8475</v>
      </c>
      <c r="U409" s="1" t="s">
        <v>8476</v>
      </c>
      <c r="V409" s="1">
        <v>9443986495</v>
      </c>
      <c r="W409" s="1" t="s">
        <v>3161</v>
      </c>
      <c r="X409" s="1" t="s">
        <v>8477</v>
      </c>
      <c r="Y409" s="1" t="s">
        <v>808</v>
      </c>
      <c r="Z409" s="1" t="s">
        <v>338</v>
      </c>
      <c r="AA409" s="1" t="s">
        <v>8477</v>
      </c>
      <c r="AB409" s="1" t="s">
        <v>808</v>
      </c>
      <c r="AC409" s="1" t="s">
        <v>338</v>
      </c>
      <c r="AD409" s="1" t="s">
        <v>98</v>
      </c>
      <c r="AE409" s="1" t="s">
        <v>98</v>
      </c>
      <c r="AF409" s="1" t="s">
        <v>8478</v>
      </c>
      <c r="AG409" s="1" t="s">
        <v>3950</v>
      </c>
      <c r="AH409" s="1" t="s">
        <v>425</v>
      </c>
      <c r="AI409" s="1" t="s">
        <v>239</v>
      </c>
      <c r="AJ409" s="1">
        <v>79.6</v>
      </c>
      <c r="AK409" s="1"/>
      <c r="AL409" s="1" t="s">
        <v>8478</v>
      </c>
      <c r="AM409" s="1" t="s">
        <v>3950</v>
      </c>
      <c r="AN409" s="1" t="s">
        <v>105</v>
      </c>
      <c r="AO409" s="1" t="s">
        <v>107</v>
      </c>
      <c r="AP409" s="1" t="s">
        <v>789</v>
      </c>
      <c r="AQ409" s="1">
        <v>79.8</v>
      </c>
      <c r="AR409" s="1"/>
      <c r="AS409" s="1"/>
      <c r="AT409" s="1"/>
      <c r="AU409" s="1"/>
      <c r="AV409" s="1"/>
      <c r="AW409" s="1"/>
      <c r="AX409" s="1"/>
      <c r="AY409" s="1" t="s">
        <v>8479</v>
      </c>
      <c r="AZ409" s="1" t="s">
        <v>8480</v>
      </c>
      <c r="BA409" s="1" t="s">
        <v>178</v>
      </c>
      <c r="BB409" s="1" t="s">
        <v>111</v>
      </c>
      <c r="BC409" s="1" t="s">
        <v>318</v>
      </c>
      <c r="BD409" s="1" t="s">
        <v>319</v>
      </c>
      <c r="BE409" s="1">
        <v>74.5</v>
      </c>
      <c r="BF409" s="1">
        <v>7.45</v>
      </c>
      <c r="BG409" s="1"/>
      <c r="BH409" s="1"/>
      <c r="BI409" s="1"/>
      <c r="BJ409" s="1"/>
      <c r="BK409" s="1"/>
      <c r="BL409" s="1"/>
      <c r="BM409" s="1"/>
      <c r="BN409" s="1"/>
      <c r="BO409" s="1" t="s">
        <v>8481</v>
      </c>
      <c r="BP409" s="1"/>
      <c r="BQ409" s="1"/>
      <c r="BR409" s="1" t="s">
        <v>8482</v>
      </c>
      <c r="BS409" s="1">
        <v>4</v>
      </c>
      <c r="BT409" s="1"/>
      <c r="BU409" s="1" t="str">
        <f>HYPERLINK("https://nconnect.nicmar.ac.in/storage/profile/6a87430b16f4d.png","Download")</f>
        <v>0</v>
      </c>
      <c r="BV409" s="1" t="s">
        <v>118</v>
      </c>
      <c r="BW409" s="3"/>
      <c r="BX409" s="3"/>
    </row>
    <row r="410" spans="1:76">
      <c r="A410" s="1" t="s">
        <v>76</v>
      </c>
      <c r="B410" s="1" t="s">
        <v>77</v>
      </c>
      <c r="C410" s="1" t="s">
        <v>8483</v>
      </c>
      <c r="D410" s="1" t="s">
        <v>2909</v>
      </c>
      <c r="E410" s="1" t="s">
        <v>8484</v>
      </c>
      <c r="F410" s="1" t="s">
        <v>8485</v>
      </c>
      <c r="G410" s="1" t="s">
        <v>8486</v>
      </c>
      <c r="H410" s="1" t="s">
        <v>8487</v>
      </c>
      <c r="I410" s="1" t="s">
        <v>8488</v>
      </c>
      <c r="J410" s="1">
        <v>8080467599</v>
      </c>
      <c r="K410" s="1" t="s">
        <v>196</v>
      </c>
      <c r="L410" s="1" t="s">
        <v>8489</v>
      </c>
      <c r="M410" s="1" t="s">
        <v>3816</v>
      </c>
      <c r="N410" s="1" t="s">
        <v>412</v>
      </c>
      <c r="O410" s="1" t="s">
        <v>5414</v>
      </c>
      <c r="P410" s="1" t="s">
        <v>162</v>
      </c>
      <c r="Q410" s="1">
        <v>344891556666</v>
      </c>
      <c r="R410" s="1" t="s">
        <v>8490</v>
      </c>
      <c r="S410" s="1">
        <v>9028990992</v>
      </c>
      <c r="T410" s="1" t="s">
        <v>92</v>
      </c>
      <c r="U410" s="1" t="s">
        <v>8491</v>
      </c>
      <c r="V410" s="1">
        <v>9049872304</v>
      </c>
      <c r="W410" s="1" t="s">
        <v>3051</v>
      </c>
      <c r="X410" s="1" t="s">
        <v>8492</v>
      </c>
      <c r="Y410" s="1" t="s">
        <v>205</v>
      </c>
      <c r="Z410" s="1" t="s">
        <v>97</v>
      </c>
      <c r="AA410" s="1" t="s">
        <v>8492</v>
      </c>
      <c r="AB410" s="1" t="s">
        <v>205</v>
      </c>
      <c r="AC410" s="1" t="s">
        <v>97</v>
      </c>
      <c r="AD410" s="1" t="s">
        <v>98</v>
      </c>
      <c r="AE410" s="1" t="s">
        <v>98</v>
      </c>
      <c r="AF410" s="1" t="s">
        <v>8493</v>
      </c>
      <c r="AG410" s="1" t="s">
        <v>8494</v>
      </c>
      <c r="AH410" s="1" t="s">
        <v>1112</v>
      </c>
      <c r="AI410" s="1" t="s">
        <v>3344</v>
      </c>
      <c r="AJ410" s="1">
        <v>66.73</v>
      </c>
      <c r="AK410" s="1"/>
      <c r="AL410" s="1"/>
      <c r="AM410" s="1"/>
      <c r="AN410" s="1"/>
      <c r="AO410" s="1"/>
      <c r="AP410" s="1"/>
      <c r="AQ410" s="1"/>
      <c r="AR410" s="1"/>
      <c r="AS410" s="1" t="s">
        <v>111</v>
      </c>
      <c r="AT410" s="1" t="s">
        <v>8495</v>
      </c>
      <c r="AU410" s="1" t="s">
        <v>4415</v>
      </c>
      <c r="AV410" s="1" t="s">
        <v>854</v>
      </c>
      <c r="AW410" s="1">
        <v>73.52</v>
      </c>
      <c r="AX410" s="1"/>
      <c r="AY410" s="1" t="s">
        <v>507</v>
      </c>
      <c r="AZ410" s="1" t="s">
        <v>8496</v>
      </c>
      <c r="BA410" s="1" t="s">
        <v>178</v>
      </c>
      <c r="BB410" s="1" t="s">
        <v>111</v>
      </c>
      <c r="BC410" s="1" t="s">
        <v>651</v>
      </c>
      <c r="BD410" s="1" t="s">
        <v>211</v>
      </c>
      <c r="BE410" s="1">
        <v>76.69</v>
      </c>
      <c r="BF410" s="1"/>
      <c r="BG410" s="1"/>
      <c r="BH410" s="1"/>
      <c r="BI410" s="1"/>
      <c r="BJ410" s="1"/>
      <c r="BK410" s="1"/>
      <c r="BL410" s="1"/>
      <c r="BM410" s="1"/>
      <c r="BN410" s="1"/>
      <c r="BO410" s="1" t="s">
        <v>4036</v>
      </c>
      <c r="BP410" s="1" t="s">
        <v>8497</v>
      </c>
      <c r="BQ410" s="1" t="s">
        <v>8498</v>
      </c>
      <c r="BR410" s="1"/>
      <c r="BS410" s="1"/>
      <c r="BT410" s="1"/>
      <c r="BU410" s="1" t="str">
        <f>HYPERLINK("https://nconnect.nicmar.ac.in/storage/profile/6a87350e45467.png","Download")</f>
        <v>0</v>
      </c>
      <c r="BV410" s="1" t="s">
        <v>118</v>
      </c>
      <c r="BW410" s="3"/>
      <c r="BX410" s="3"/>
    </row>
    <row r="411" spans="1:76">
      <c r="A411" s="1" t="s">
        <v>76</v>
      </c>
      <c r="B411" s="1" t="s">
        <v>77</v>
      </c>
      <c r="C411" s="1" t="s">
        <v>8499</v>
      </c>
      <c r="D411" s="1" t="s">
        <v>8500</v>
      </c>
      <c r="E411" s="1" t="s">
        <v>707</v>
      </c>
      <c r="F411" s="1" t="s">
        <v>8501</v>
      </c>
      <c r="G411" s="1" t="s">
        <v>8502</v>
      </c>
      <c r="H411" s="1" t="s">
        <v>8503</v>
      </c>
      <c r="I411" s="1" t="s">
        <v>8504</v>
      </c>
      <c r="J411" s="1">
        <v>8277091156</v>
      </c>
      <c r="K411" s="1" t="s">
        <v>85</v>
      </c>
      <c r="L411" s="1" t="s">
        <v>8505</v>
      </c>
      <c r="M411" s="1" t="s">
        <v>87</v>
      </c>
      <c r="N411" s="1" t="s">
        <v>3677</v>
      </c>
      <c r="O411" s="1" t="s">
        <v>8506</v>
      </c>
      <c r="P411" s="1" t="s">
        <v>669</v>
      </c>
      <c r="Q411" s="1">
        <v>659724085483</v>
      </c>
      <c r="R411" s="1" t="s">
        <v>8507</v>
      </c>
      <c r="S411" s="1">
        <v>9448977389</v>
      </c>
      <c r="T411" s="1" t="s">
        <v>163</v>
      </c>
      <c r="U411" s="1" t="s">
        <v>8508</v>
      </c>
      <c r="V411" s="1">
        <v>9480124689</v>
      </c>
      <c r="W411" s="1" t="s">
        <v>283</v>
      </c>
      <c r="X411" s="1" t="s">
        <v>8509</v>
      </c>
      <c r="Y411" s="1" t="s">
        <v>2634</v>
      </c>
      <c r="Z411" s="1" t="s">
        <v>168</v>
      </c>
      <c r="AA411" s="1" t="s">
        <v>8509</v>
      </c>
      <c r="AB411" s="1" t="s">
        <v>2634</v>
      </c>
      <c r="AC411" s="1" t="s">
        <v>168</v>
      </c>
      <c r="AD411" s="1" t="s">
        <v>98</v>
      </c>
      <c r="AE411" s="1" t="s">
        <v>98</v>
      </c>
      <c r="AF411" s="1" t="s">
        <v>8510</v>
      </c>
      <c r="AG411" s="1" t="s">
        <v>8511</v>
      </c>
      <c r="AH411" s="1" t="s">
        <v>208</v>
      </c>
      <c r="AI411" s="1" t="s">
        <v>137</v>
      </c>
      <c r="AJ411" s="1">
        <v>90.72</v>
      </c>
      <c r="AK411" s="1"/>
      <c r="AL411" s="1" t="s">
        <v>8512</v>
      </c>
      <c r="AM411" s="1" t="s">
        <v>7005</v>
      </c>
      <c r="AN411" s="1" t="s">
        <v>105</v>
      </c>
      <c r="AO411" s="1" t="s">
        <v>141</v>
      </c>
      <c r="AP411" s="1" t="s">
        <v>262</v>
      </c>
      <c r="AQ411" s="1">
        <v>82</v>
      </c>
      <c r="AR411" s="1"/>
      <c r="AS411" s="1"/>
      <c r="AT411" s="1"/>
      <c r="AU411" s="1"/>
      <c r="AV411" s="1"/>
      <c r="AW411" s="1"/>
      <c r="AX411" s="1"/>
      <c r="AY411" s="1" t="s">
        <v>8513</v>
      </c>
      <c r="AZ411" s="1" t="s">
        <v>8514</v>
      </c>
      <c r="BA411" s="1" t="s">
        <v>178</v>
      </c>
      <c r="BB411" s="1" t="s">
        <v>111</v>
      </c>
      <c r="BC411" s="1" t="s">
        <v>106</v>
      </c>
      <c r="BD411" s="1" t="s">
        <v>214</v>
      </c>
      <c r="BE411" s="1">
        <v>75</v>
      </c>
      <c r="BF411" s="1">
        <v>8.25</v>
      </c>
      <c r="BG411" s="1"/>
      <c r="BH411" s="1"/>
      <c r="BI411" s="1"/>
      <c r="BJ411" s="1"/>
      <c r="BK411" s="1"/>
      <c r="BL411" s="1"/>
      <c r="BM411" s="1"/>
      <c r="BN411" s="1"/>
      <c r="BO411" s="1" t="s">
        <v>8515</v>
      </c>
      <c r="BP411" s="1" t="s">
        <v>8516</v>
      </c>
      <c r="BQ411" s="1" t="s">
        <v>7624</v>
      </c>
      <c r="BR411" s="1" t="s">
        <v>8517</v>
      </c>
      <c r="BS411" s="1">
        <v>7</v>
      </c>
      <c r="BT411" s="1" t="s">
        <v>8518</v>
      </c>
      <c r="BU411" s="1" t="str">
        <f>HYPERLINK("https://nconnect.nicmar.ac.in/storage/profile/6a8706d873759.png","Download")</f>
        <v>0</v>
      </c>
      <c r="BV411" s="1" t="s">
        <v>118</v>
      </c>
      <c r="BW411" s="3"/>
      <c r="BX411" s="3"/>
    </row>
    <row r="412" spans="1:76">
      <c r="A412" s="1" t="s">
        <v>76</v>
      </c>
      <c r="B412" s="1" t="s">
        <v>77</v>
      </c>
      <c r="C412" s="1" t="s">
        <v>8519</v>
      </c>
      <c r="D412" s="1" t="s">
        <v>8520</v>
      </c>
      <c r="E412" s="1"/>
      <c r="F412" s="1" t="s">
        <v>8521</v>
      </c>
      <c r="G412" s="1" t="s">
        <v>8522</v>
      </c>
      <c r="H412" s="1" t="s">
        <v>8523</v>
      </c>
      <c r="I412" s="1" t="s">
        <v>8524</v>
      </c>
      <c r="J412" s="1">
        <v>9571300846</v>
      </c>
      <c r="K412" s="1" t="s">
        <v>85</v>
      </c>
      <c r="L412" s="1" t="s">
        <v>8525</v>
      </c>
      <c r="M412" s="1" t="s">
        <v>3816</v>
      </c>
      <c r="N412" s="1" t="s">
        <v>8526</v>
      </c>
      <c r="O412" s="1" t="s">
        <v>8527</v>
      </c>
      <c r="P412" s="1" t="s">
        <v>90</v>
      </c>
      <c r="Q412" s="1">
        <v>949061172066</v>
      </c>
      <c r="R412" s="1" t="s">
        <v>8528</v>
      </c>
      <c r="S412" s="1">
        <v>8502097813</v>
      </c>
      <c r="T412" s="1" t="s">
        <v>4724</v>
      </c>
      <c r="U412" s="1" t="s">
        <v>8529</v>
      </c>
      <c r="V412" s="1">
        <v>9694856757</v>
      </c>
      <c r="W412" s="1" t="s">
        <v>283</v>
      </c>
      <c r="X412" s="1" t="s">
        <v>8530</v>
      </c>
      <c r="Y412" s="1" t="s">
        <v>8531</v>
      </c>
      <c r="Z412" s="1" t="s">
        <v>3761</v>
      </c>
      <c r="AA412" s="1" t="s">
        <v>8530</v>
      </c>
      <c r="AB412" s="1" t="s">
        <v>8531</v>
      </c>
      <c r="AC412" s="1" t="s">
        <v>3761</v>
      </c>
      <c r="AD412" s="1" t="s">
        <v>98</v>
      </c>
      <c r="AE412" s="1" t="s">
        <v>98</v>
      </c>
      <c r="AF412" s="1" t="s">
        <v>8532</v>
      </c>
      <c r="AG412" s="1" t="s">
        <v>625</v>
      </c>
      <c r="AH412" s="1" t="s">
        <v>1868</v>
      </c>
      <c r="AI412" s="1" t="s">
        <v>4205</v>
      </c>
      <c r="AJ412" s="1">
        <v>85.5</v>
      </c>
      <c r="AK412" s="1"/>
      <c r="AL412" s="1" t="s">
        <v>8533</v>
      </c>
      <c r="AM412" s="1" t="s">
        <v>8534</v>
      </c>
      <c r="AN412" s="1" t="s">
        <v>105</v>
      </c>
      <c r="AO412" s="1" t="s">
        <v>477</v>
      </c>
      <c r="AP412" s="1" t="s">
        <v>854</v>
      </c>
      <c r="AQ412" s="1">
        <v>62.8</v>
      </c>
      <c r="AR412" s="1"/>
      <c r="AS412" s="1"/>
      <c r="AT412" s="1"/>
      <c r="AU412" s="1"/>
      <c r="AV412" s="1"/>
      <c r="AW412" s="1"/>
      <c r="AX412" s="1"/>
      <c r="AY412" s="1" t="s">
        <v>8535</v>
      </c>
      <c r="AZ412" s="1" t="s">
        <v>5360</v>
      </c>
      <c r="BA412" s="1" t="s">
        <v>178</v>
      </c>
      <c r="BB412" s="1" t="s">
        <v>111</v>
      </c>
      <c r="BC412" s="1" t="s">
        <v>3015</v>
      </c>
      <c r="BD412" s="1" t="s">
        <v>142</v>
      </c>
      <c r="BE412" s="1">
        <v>71.82</v>
      </c>
      <c r="BF412" s="1"/>
      <c r="BG412" s="1"/>
      <c r="BH412" s="1"/>
      <c r="BI412" s="1"/>
      <c r="BJ412" s="1"/>
      <c r="BK412" s="1"/>
      <c r="BL412" s="1"/>
      <c r="BM412" s="1"/>
      <c r="BN412" s="1"/>
      <c r="BO412" s="1" t="s">
        <v>8536</v>
      </c>
      <c r="BP412" s="1" t="s">
        <v>8537</v>
      </c>
      <c r="BQ412" s="1"/>
      <c r="BR412" s="1" t="s">
        <v>8538</v>
      </c>
      <c r="BS412" s="1"/>
      <c r="BT412" s="1"/>
      <c r="BU412" s="1" t="str">
        <f>HYPERLINK("https://nconnect.nicmar.ac.in/storage/profile/6a86fa9478cc3.png","Download")</f>
        <v>0</v>
      </c>
      <c r="BV412" s="1" t="s">
        <v>118</v>
      </c>
      <c r="BW412" s="3"/>
      <c r="BX412" s="3"/>
    </row>
    <row r="413" spans="1:76">
      <c r="A413" s="1" t="s">
        <v>76</v>
      </c>
      <c r="B413" s="1" t="s">
        <v>77</v>
      </c>
      <c r="C413" s="1" t="s">
        <v>8539</v>
      </c>
      <c r="D413" s="1" t="s">
        <v>8540</v>
      </c>
      <c r="E413" s="1" t="s">
        <v>8541</v>
      </c>
      <c r="F413" s="1" t="s">
        <v>4443</v>
      </c>
      <c r="G413" s="1" t="s">
        <v>8542</v>
      </c>
      <c r="H413" s="1" t="s">
        <v>8543</v>
      </c>
      <c r="I413" s="1" t="s">
        <v>8544</v>
      </c>
      <c r="J413" s="1">
        <v>9309057487</v>
      </c>
      <c r="K413" s="1" t="s">
        <v>85</v>
      </c>
      <c r="L413" s="1" t="s">
        <v>8545</v>
      </c>
      <c r="M413" s="1" t="s">
        <v>87</v>
      </c>
      <c r="N413" s="1" t="s">
        <v>412</v>
      </c>
      <c r="O413" s="1" t="s">
        <v>8546</v>
      </c>
      <c r="P413" s="1" t="s">
        <v>90</v>
      </c>
      <c r="Q413" s="1">
        <v>221924755675</v>
      </c>
      <c r="R413" s="1" t="s">
        <v>8547</v>
      </c>
      <c r="S413" s="1">
        <v>9822423962</v>
      </c>
      <c r="T413" s="1" t="s">
        <v>1168</v>
      </c>
      <c r="U413" s="1" t="s">
        <v>8548</v>
      </c>
      <c r="V413" s="1">
        <v>9604083516</v>
      </c>
      <c r="W413" s="1" t="s">
        <v>131</v>
      </c>
      <c r="X413" s="1" t="s">
        <v>8549</v>
      </c>
      <c r="Y413" s="1" t="s">
        <v>96</v>
      </c>
      <c r="Z413" s="1" t="s">
        <v>97</v>
      </c>
      <c r="AA413" s="1" t="s">
        <v>8549</v>
      </c>
      <c r="AB413" s="1" t="s">
        <v>96</v>
      </c>
      <c r="AC413" s="1" t="s">
        <v>97</v>
      </c>
      <c r="AD413" s="1" t="s">
        <v>98</v>
      </c>
      <c r="AE413" s="1" t="s">
        <v>98</v>
      </c>
      <c r="AF413" s="1" t="s">
        <v>8550</v>
      </c>
      <c r="AG413" s="1" t="s">
        <v>100</v>
      </c>
      <c r="AH413" s="1" t="s">
        <v>138</v>
      </c>
      <c r="AI413" s="1" t="s">
        <v>102</v>
      </c>
      <c r="AJ413" s="1">
        <v>83.16</v>
      </c>
      <c r="AK413" s="1"/>
      <c r="AL413" s="1" t="s">
        <v>8551</v>
      </c>
      <c r="AM413" s="1" t="s">
        <v>1426</v>
      </c>
      <c r="AN413" s="1" t="s">
        <v>105</v>
      </c>
      <c r="AO413" s="1" t="s">
        <v>239</v>
      </c>
      <c r="AP413" s="1" t="s">
        <v>341</v>
      </c>
      <c r="AQ413" s="1">
        <v>92.5</v>
      </c>
      <c r="AR413" s="1"/>
      <c r="AS413" s="1"/>
      <c r="AT413" s="1"/>
      <c r="AU413" s="1"/>
      <c r="AV413" s="1"/>
      <c r="AW413" s="1"/>
      <c r="AX413" s="1"/>
      <c r="AY413" s="1" t="s">
        <v>8552</v>
      </c>
      <c r="AZ413" s="1" t="s">
        <v>8553</v>
      </c>
      <c r="BA413" s="1" t="s">
        <v>110</v>
      </c>
      <c r="BB413" s="1" t="s">
        <v>111</v>
      </c>
      <c r="BC413" s="1" t="s">
        <v>1044</v>
      </c>
      <c r="BD413" s="1" t="s">
        <v>999</v>
      </c>
      <c r="BE413" s="1">
        <v>85</v>
      </c>
      <c r="BF413" s="1">
        <v>9</v>
      </c>
      <c r="BG413" s="1"/>
      <c r="BH413" s="1"/>
      <c r="BI413" s="1"/>
      <c r="BJ413" s="1"/>
      <c r="BK413" s="1"/>
      <c r="BL413" s="1"/>
      <c r="BM413" s="1"/>
      <c r="BN413" s="1"/>
      <c r="BO413" s="1" t="s">
        <v>3769</v>
      </c>
      <c r="BP413" s="1"/>
      <c r="BQ413" s="1"/>
      <c r="BR413" s="1"/>
      <c r="BS413" s="1"/>
      <c r="BT413" s="1"/>
      <c r="BU413" s="1" t="str">
        <f>HYPERLINK("https://nconnect.nicmar.ac.in/storage/profile/6a85ec4fbb4e8.png","Download")</f>
        <v>0</v>
      </c>
      <c r="BV413" s="1" t="s">
        <v>118</v>
      </c>
      <c r="BW413" s="3"/>
      <c r="BX413" s="3"/>
    </row>
    <row r="414" spans="1:76">
      <c r="A414" s="1" t="s">
        <v>76</v>
      </c>
      <c r="B414" s="1" t="s">
        <v>77</v>
      </c>
      <c r="C414" s="1" t="s">
        <v>8554</v>
      </c>
      <c r="D414" s="1" t="s">
        <v>8555</v>
      </c>
      <c r="E414" s="1" t="s">
        <v>8556</v>
      </c>
      <c r="F414" s="1" t="s">
        <v>8557</v>
      </c>
      <c r="G414" s="1" t="s">
        <v>8558</v>
      </c>
      <c r="H414" s="1" t="s">
        <v>8559</v>
      </c>
      <c r="I414" s="1" t="s">
        <v>8560</v>
      </c>
      <c r="J414" s="1">
        <v>7058178417</v>
      </c>
      <c r="K414" s="1" t="s">
        <v>196</v>
      </c>
      <c r="L414" s="1" t="s">
        <v>8561</v>
      </c>
      <c r="M414" s="1" t="s">
        <v>3816</v>
      </c>
      <c r="N414" s="1" t="s">
        <v>8562</v>
      </c>
      <c r="O414" s="1" t="s">
        <v>8563</v>
      </c>
      <c r="P414" s="1" t="s">
        <v>90</v>
      </c>
      <c r="Q414" s="1">
        <v>398989488848</v>
      </c>
      <c r="R414" s="1" t="s">
        <v>8564</v>
      </c>
      <c r="S414" s="1">
        <v>9529428780</v>
      </c>
      <c r="T414" s="1" t="s">
        <v>92</v>
      </c>
      <c r="U414" s="1" t="s">
        <v>8565</v>
      </c>
      <c r="V414" s="1">
        <v>9307884906</v>
      </c>
      <c r="W414" s="1" t="s">
        <v>470</v>
      </c>
      <c r="X414" s="1" t="s">
        <v>8566</v>
      </c>
      <c r="Y414" s="1" t="s">
        <v>1039</v>
      </c>
      <c r="Z414" s="1" t="s">
        <v>97</v>
      </c>
      <c r="AA414" s="1" t="s">
        <v>8566</v>
      </c>
      <c r="AB414" s="1" t="s">
        <v>1039</v>
      </c>
      <c r="AC414" s="1" t="s">
        <v>97</v>
      </c>
      <c r="AD414" s="1" t="s">
        <v>98</v>
      </c>
      <c r="AE414" s="1" t="s">
        <v>98</v>
      </c>
      <c r="AF414" s="1" t="s">
        <v>8567</v>
      </c>
      <c r="AG414" s="1" t="s">
        <v>8568</v>
      </c>
      <c r="AH414" s="1" t="s">
        <v>476</v>
      </c>
      <c r="AI414" s="1" t="s">
        <v>1018</v>
      </c>
      <c r="AJ414" s="1">
        <v>83.6</v>
      </c>
      <c r="AK414" s="1">
        <v>8.8</v>
      </c>
      <c r="AL414" s="1" t="s">
        <v>8569</v>
      </c>
      <c r="AM414" s="1" t="s">
        <v>8570</v>
      </c>
      <c r="AN414" s="1" t="s">
        <v>4230</v>
      </c>
      <c r="AO414" s="1" t="s">
        <v>208</v>
      </c>
      <c r="AP414" s="1" t="s">
        <v>1386</v>
      </c>
      <c r="AQ414" s="1">
        <v>63.69</v>
      </c>
      <c r="AR414" s="1">
        <v>6.7</v>
      </c>
      <c r="AS414" s="1"/>
      <c r="AT414" s="1"/>
      <c r="AU414" s="1"/>
      <c r="AV414" s="1"/>
      <c r="AW414" s="1"/>
      <c r="AX414" s="1"/>
      <c r="AY414" s="1" t="s">
        <v>8571</v>
      </c>
      <c r="AZ414" s="1" t="s">
        <v>8572</v>
      </c>
      <c r="BA414" s="1" t="s">
        <v>178</v>
      </c>
      <c r="BB414" s="1" t="s">
        <v>111</v>
      </c>
      <c r="BC414" s="1" t="s">
        <v>421</v>
      </c>
      <c r="BD414" s="1" t="s">
        <v>240</v>
      </c>
      <c r="BE414" s="1">
        <v>74.79</v>
      </c>
      <c r="BF414" s="1">
        <v>8.82</v>
      </c>
      <c r="BG414" s="1"/>
      <c r="BH414" s="1"/>
      <c r="BI414" s="1"/>
      <c r="BJ414" s="1"/>
      <c r="BK414" s="1"/>
      <c r="BL414" s="1"/>
      <c r="BM414" s="1"/>
      <c r="BN414" s="1"/>
      <c r="BO414" s="1" t="s">
        <v>8573</v>
      </c>
      <c r="BP414" s="1"/>
      <c r="BQ414" s="1"/>
      <c r="BR414" s="1"/>
      <c r="BS414" s="1"/>
      <c r="BT414" s="1" t="s">
        <v>8574</v>
      </c>
      <c r="BU414" s="1" t="str">
        <f>HYPERLINK("https://nconnect.nicmar.ac.in/storage/profile/6ab6b6ff409bb.png","Download")</f>
        <v>0</v>
      </c>
      <c r="BV414" s="1" t="s">
        <v>118</v>
      </c>
      <c r="BW414" s="3"/>
      <c r="BX414" s="3"/>
    </row>
    <row r="415" spans="1:76">
      <c r="A415" s="1" t="s">
        <v>76</v>
      </c>
      <c r="B415" s="1" t="s">
        <v>77</v>
      </c>
      <c r="C415" s="1" t="s">
        <v>8575</v>
      </c>
      <c r="D415" s="1" t="s">
        <v>8576</v>
      </c>
      <c r="E415" s="1"/>
      <c r="F415" s="1" t="s">
        <v>8577</v>
      </c>
      <c r="G415" s="1" t="s">
        <v>8578</v>
      </c>
      <c r="H415" s="1" t="s">
        <v>8579</v>
      </c>
      <c r="I415" s="1" t="s">
        <v>8580</v>
      </c>
      <c r="J415" s="1">
        <v>9363256488</v>
      </c>
      <c r="K415" s="1" t="s">
        <v>85</v>
      </c>
      <c r="L415" s="1" t="s">
        <v>8581</v>
      </c>
      <c r="M415" s="1" t="s">
        <v>87</v>
      </c>
      <c r="N415" s="1" t="s">
        <v>8582</v>
      </c>
      <c r="O415" s="1" t="s">
        <v>8583</v>
      </c>
      <c r="P415" s="1" t="s">
        <v>162</v>
      </c>
      <c r="Q415" s="1" t="s">
        <v>8584</v>
      </c>
      <c r="R415" s="1" t="s">
        <v>8585</v>
      </c>
      <c r="S415" s="1">
        <v>9543737927</v>
      </c>
      <c r="T415" s="1" t="s">
        <v>8586</v>
      </c>
      <c r="U415" s="1" t="s">
        <v>8587</v>
      </c>
      <c r="V415" s="1">
        <v>8778652324</v>
      </c>
      <c r="W415" s="1" t="s">
        <v>1063</v>
      </c>
      <c r="X415" s="1" t="s">
        <v>8588</v>
      </c>
      <c r="Y415" s="1" t="s">
        <v>8589</v>
      </c>
      <c r="Z415" s="1" t="s">
        <v>338</v>
      </c>
      <c r="AA415" s="1" t="s">
        <v>8588</v>
      </c>
      <c r="AB415" s="1" t="s">
        <v>8589</v>
      </c>
      <c r="AC415" s="1" t="s">
        <v>338</v>
      </c>
      <c r="AD415" s="1" t="s">
        <v>98</v>
      </c>
      <c r="AE415" s="1" t="s">
        <v>98</v>
      </c>
      <c r="AF415" s="1" t="s">
        <v>8590</v>
      </c>
      <c r="AG415" s="1" t="s">
        <v>8591</v>
      </c>
      <c r="AH415" s="1" t="s">
        <v>141</v>
      </c>
      <c r="AI415" s="1" t="s">
        <v>262</v>
      </c>
      <c r="AJ415" s="1">
        <v>93.4</v>
      </c>
      <c r="AK415" s="1"/>
      <c r="AL415" s="1" t="s">
        <v>8590</v>
      </c>
      <c r="AM415" s="1" t="s">
        <v>8591</v>
      </c>
      <c r="AN415" s="1" t="s">
        <v>105</v>
      </c>
      <c r="AO415" s="1" t="s">
        <v>395</v>
      </c>
      <c r="AP415" s="1" t="s">
        <v>341</v>
      </c>
      <c r="AQ415" s="1">
        <v>91.95</v>
      </c>
      <c r="AR415" s="1"/>
      <c r="AS415" s="1"/>
      <c r="AT415" s="1"/>
      <c r="AU415" s="1"/>
      <c r="AV415" s="1"/>
      <c r="AW415" s="1"/>
      <c r="AX415" s="1"/>
      <c r="AY415" s="1" t="s">
        <v>5078</v>
      </c>
      <c r="AZ415" s="1" t="s">
        <v>8592</v>
      </c>
      <c r="BA415" s="1" t="s">
        <v>178</v>
      </c>
      <c r="BB415" s="1" t="s">
        <v>111</v>
      </c>
      <c r="BC415" s="1" t="s">
        <v>1044</v>
      </c>
      <c r="BD415" s="1" t="s">
        <v>999</v>
      </c>
      <c r="BE415" s="1">
        <v>74.9</v>
      </c>
      <c r="BF415" s="1">
        <v>7.49</v>
      </c>
      <c r="BG415" s="1"/>
      <c r="BH415" s="1"/>
      <c r="BI415" s="1"/>
      <c r="BJ415" s="1"/>
      <c r="BK415" s="1"/>
      <c r="BL415" s="1"/>
      <c r="BM415" s="1"/>
      <c r="BN415" s="1"/>
      <c r="BO415" s="1" t="s">
        <v>8593</v>
      </c>
      <c r="BP415" s="1"/>
      <c r="BQ415" s="1"/>
      <c r="BR415" s="1" t="s">
        <v>8594</v>
      </c>
      <c r="BS415" s="1">
        <v>4</v>
      </c>
      <c r="BT415" s="1" t="s">
        <v>8595</v>
      </c>
      <c r="BU415" s="1" t="str">
        <f>HYPERLINK("https://nconnect.nicmar.ac.in/storage/profile/6a86996ed6d74.png","Download")</f>
        <v>0</v>
      </c>
      <c r="BV415" s="1" t="s">
        <v>118</v>
      </c>
      <c r="BW415" s="3"/>
      <c r="BX415" s="3"/>
    </row>
    <row r="416" spans="1:76">
      <c r="A416" s="1" t="s">
        <v>76</v>
      </c>
      <c r="B416" s="1" t="s">
        <v>77</v>
      </c>
      <c r="C416" s="1" t="s">
        <v>8596</v>
      </c>
      <c r="D416" s="1" t="s">
        <v>8597</v>
      </c>
      <c r="E416" s="1" t="s">
        <v>8598</v>
      </c>
      <c r="F416" s="1" t="s">
        <v>8599</v>
      </c>
      <c r="G416" s="1" t="s">
        <v>8600</v>
      </c>
      <c r="H416" s="1" t="s">
        <v>8601</v>
      </c>
      <c r="I416" s="1" t="s">
        <v>8602</v>
      </c>
      <c r="J416" s="1">
        <v>9168591599</v>
      </c>
      <c r="K416" s="1" t="s">
        <v>85</v>
      </c>
      <c r="L416" s="1" t="s">
        <v>8603</v>
      </c>
      <c r="M416" s="1" t="s">
        <v>87</v>
      </c>
      <c r="N416" s="1" t="s">
        <v>412</v>
      </c>
      <c r="O416" s="1" t="s">
        <v>5576</v>
      </c>
      <c r="P416" s="1" t="s">
        <v>162</v>
      </c>
      <c r="Q416" s="1">
        <v>840591083080</v>
      </c>
      <c r="R416" s="1" t="s">
        <v>8604</v>
      </c>
      <c r="S416" s="1">
        <v>9421146599</v>
      </c>
      <c r="T416" s="1" t="s">
        <v>1522</v>
      </c>
      <c r="U416" s="1" t="s">
        <v>8605</v>
      </c>
      <c r="V416" s="1">
        <v>9552235130</v>
      </c>
      <c r="W416" s="1" t="s">
        <v>444</v>
      </c>
      <c r="X416" s="1" t="s">
        <v>8606</v>
      </c>
      <c r="Y416" s="1" t="s">
        <v>1087</v>
      </c>
      <c r="Z416" s="1" t="s">
        <v>97</v>
      </c>
      <c r="AA416" s="1" t="s">
        <v>8606</v>
      </c>
      <c r="AB416" s="1" t="s">
        <v>1087</v>
      </c>
      <c r="AC416" s="1" t="s">
        <v>97</v>
      </c>
      <c r="AD416" s="1" t="s">
        <v>98</v>
      </c>
      <c r="AE416" s="1" t="s">
        <v>98</v>
      </c>
      <c r="AF416" s="1" t="s">
        <v>8607</v>
      </c>
      <c r="AG416" s="1" t="s">
        <v>8608</v>
      </c>
      <c r="AH416" s="1" t="s">
        <v>106</v>
      </c>
      <c r="AI416" s="1" t="s">
        <v>395</v>
      </c>
      <c r="AJ416" s="1">
        <v>82.2</v>
      </c>
      <c r="AK416" s="1"/>
      <c r="AL416" s="1" t="s">
        <v>8609</v>
      </c>
      <c r="AM416" s="1" t="s">
        <v>8610</v>
      </c>
      <c r="AN416" s="1" t="s">
        <v>105</v>
      </c>
      <c r="AO416" s="1" t="s">
        <v>107</v>
      </c>
      <c r="AP416" s="1" t="s">
        <v>398</v>
      </c>
      <c r="AQ416" s="1">
        <v>73.17</v>
      </c>
      <c r="AR416" s="1"/>
      <c r="AS416" s="1"/>
      <c r="AT416" s="1"/>
      <c r="AU416" s="1"/>
      <c r="AV416" s="1"/>
      <c r="AW416" s="1"/>
      <c r="AX416" s="1"/>
      <c r="AY416" s="1" t="s">
        <v>8611</v>
      </c>
      <c r="AZ416" s="1" t="s">
        <v>8612</v>
      </c>
      <c r="BA416" s="1" t="s">
        <v>110</v>
      </c>
      <c r="BB416" s="1" t="s">
        <v>111</v>
      </c>
      <c r="BC416" s="1" t="s">
        <v>401</v>
      </c>
      <c r="BD416" s="1" t="s">
        <v>319</v>
      </c>
      <c r="BE416" s="1">
        <v>57.5</v>
      </c>
      <c r="BF416" s="1">
        <v>6.5</v>
      </c>
      <c r="BG416" s="1"/>
      <c r="BH416" s="1"/>
      <c r="BI416" s="1"/>
      <c r="BJ416" s="1"/>
      <c r="BK416" s="1"/>
      <c r="BL416" s="1"/>
      <c r="BM416" s="1"/>
      <c r="BN416" s="1"/>
      <c r="BO416" s="1" t="s">
        <v>2887</v>
      </c>
      <c r="BP416" s="1"/>
      <c r="BQ416" s="1"/>
      <c r="BR416" s="1" t="s">
        <v>8613</v>
      </c>
      <c r="BS416" s="1">
        <v>15</v>
      </c>
      <c r="BT416" s="1"/>
      <c r="BU416" s="1" t="str">
        <f>HYPERLINK("https://nconnect.nicmar.ac.in/storage/profile/6a870f2195f6f.png","Download")</f>
        <v>0</v>
      </c>
      <c r="BV416" s="1" t="s">
        <v>118</v>
      </c>
      <c r="BW416" s="3"/>
      <c r="BX416" s="3"/>
    </row>
    <row r="417" spans="1:76">
      <c r="A417" s="1" t="s">
        <v>76</v>
      </c>
      <c r="B417" s="1" t="s">
        <v>77</v>
      </c>
      <c r="C417" s="1" t="s">
        <v>8614</v>
      </c>
      <c r="D417" s="1" t="s">
        <v>3272</v>
      </c>
      <c r="E417" s="1" t="s">
        <v>7649</v>
      </c>
      <c r="F417" s="1" t="s">
        <v>8615</v>
      </c>
      <c r="G417" s="1" t="s">
        <v>8616</v>
      </c>
      <c r="H417" s="1" t="s">
        <v>8617</v>
      </c>
      <c r="I417" s="1" t="s">
        <v>8618</v>
      </c>
      <c r="J417" s="1">
        <v>7830861726</v>
      </c>
      <c r="K417" s="1" t="s">
        <v>85</v>
      </c>
      <c r="L417" s="1" t="s">
        <v>8619</v>
      </c>
      <c r="M417" s="1" t="s">
        <v>87</v>
      </c>
      <c r="N417" s="1" t="s">
        <v>1308</v>
      </c>
      <c r="O417" s="1" t="s">
        <v>8620</v>
      </c>
      <c r="P417" s="1" t="s">
        <v>90</v>
      </c>
      <c r="Q417" s="1">
        <v>879096514125</v>
      </c>
      <c r="R417" s="1" t="s">
        <v>8621</v>
      </c>
      <c r="S417" s="1">
        <v>9412995626</v>
      </c>
      <c r="T417" s="1" t="s">
        <v>8622</v>
      </c>
      <c r="U417" s="1" t="s">
        <v>8623</v>
      </c>
      <c r="V417" s="1">
        <v>9456579126</v>
      </c>
      <c r="W417" s="1" t="s">
        <v>283</v>
      </c>
      <c r="X417" s="1" t="s">
        <v>8624</v>
      </c>
      <c r="Y417" s="1" t="s">
        <v>6302</v>
      </c>
      <c r="Z417" s="1" t="s">
        <v>6303</v>
      </c>
      <c r="AA417" s="1" t="s">
        <v>8624</v>
      </c>
      <c r="AB417" s="1" t="s">
        <v>6302</v>
      </c>
      <c r="AC417" s="1" t="s">
        <v>6303</v>
      </c>
      <c r="AD417" s="1" t="s">
        <v>98</v>
      </c>
      <c r="AE417" s="1" t="s">
        <v>98</v>
      </c>
      <c r="AF417" s="1" t="s">
        <v>8625</v>
      </c>
      <c r="AG417" s="1" t="s">
        <v>8626</v>
      </c>
      <c r="AH417" s="1" t="s">
        <v>137</v>
      </c>
      <c r="AI417" s="1" t="s">
        <v>101</v>
      </c>
      <c r="AJ417" s="1">
        <v>75.33</v>
      </c>
      <c r="AK417" s="1"/>
      <c r="AL417" s="1" t="s">
        <v>8627</v>
      </c>
      <c r="AM417" s="1" t="s">
        <v>8628</v>
      </c>
      <c r="AN417" s="1" t="s">
        <v>105</v>
      </c>
      <c r="AO417" s="1" t="s">
        <v>106</v>
      </c>
      <c r="AP417" s="1" t="s">
        <v>289</v>
      </c>
      <c r="AQ417" s="1">
        <v>74</v>
      </c>
      <c r="AR417" s="1"/>
      <c r="AS417" s="1"/>
      <c r="AT417" s="1"/>
      <c r="AU417" s="1"/>
      <c r="AV417" s="1"/>
      <c r="AW417" s="1"/>
      <c r="AX417" s="1"/>
      <c r="AY417" s="1" t="s">
        <v>8629</v>
      </c>
      <c r="AZ417" s="1" t="s">
        <v>8630</v>
      </c>
      <c r="BA417" s="1" t="s">
        <v>110</v>
      </c>
      <c r="BB417" s="1" t="s">
        <v>111</v>
      </c>
      <c r="BC417" s="1" t="s">
        <v>952</v>
      </c>
      <c r="BD417" s="1" t="s">
        <v>1047</v>
      </c>
      <c r="BE417" s="1">
        <v>68.62</v>
      </c>
      <c r="BF417" s="1"/>
      <c r="BG417" s="1"/>
      <c r="BH417" s="1"/>
      <c r="BI417" s="1"/>
      <c r="BJ417" s="1"/>
      <c r="BK417" s="1"/>
      <c r="BL417" s="1"/>
      <c r="BM417" s="1"/>
      <c r="BN417" s="1"/>
      <c r="BO417" s="1" t="s">
        <v>8631</v>
      </c>
      <c r="BP417" s="1"/>
      <c r="BQ417" s="1"/>
      <c r="BR417" s="1" t="s">
        <v>8632</v>
      </c>
      <c r="BS417" s="1">
        <v>8</v>
      </c>
      <c r="BT417" s="1"/>
      <c r="BU417" s="1" t="str">
        <f>HYPERLINK("https://nconnect.nicmar.ac.in/storage/profile/6a87428e56fef.png","Download")</f>
        <v>0</v>
      </c>
      <c r="BV417" s="1" t="s">
        <v>118</v>
      </c>
      <c r="BW417" s="3"/>
      <c r="BX417" s="3"/>
    </row>
    <row r="418" spans="1:76">
      <c r="A418" s="1" t="s">
        <v>76</v>
      </c>
      <c r="B418" s="1" t="s">
        <v>77</v>
      </c>
      <c r="C418" s="1" t="s">
        <v>8633</v>
      </c>
      <c r="D418" s="1" t="s">
        <v>8634</v>
      </c>
      <c r="E418" s="1" t="s">
        <v>1104</v>
      </c>
      <c r="F418" s="1" t="s">
        <v>8635</v>
      </c>
      <c r="G418" s="1" t="s">
        <v>8636</v>
      </c>
      <c r="H418" s="1" t="s">
        <v>8637</v>
      </c>
      <c r="I418" s="1" t="s">
        <v>8638</v>
      </c>
      <c r="J418" s="1">
        <v>7058980580</v>
      </c>
      <c r="K418" s="1" t="s">
        <v>85</v>
      </c>
      <c r="L418" s="1" t="s">
        <v>8639</v>
      </c>
      <c r="M418" s="1" t="s">
        <v>87</v>
      </c>
      <c r="N418" s="1" t="s">
        <v>2915</v>
      </c>
      <c r="O418" s="1" t="s">
        <v>8640</v>
      </c>
      <c r="P418" s="1" t="s">
        <v>162</v>
      </c>
      <c r="Q418" s="1">
        <v>841100123662</v>
      </c>
      <c r="R418" s="1" t="s">
        <v>8641</v>
      </c>
      <c r="S418" s="1">
        <v>9665479201</v>
      </c>
      <c r="T418" s="1" t="s">
        <v>573</v>
      </c>
      <c r="U418" s="1" t="s">
        <v>8642</v>
      </c>
      <c r="V418" s="1">
        <v>8956263926</v>
      </c>
      <c r="W418" s="1" t="s">
        <v>444</v>
      </c>
      <c r="X418" s="1" t="s">
        <v>8643</v>
      </c>
      <c r="Y418" s="1" t="s">
        <v>364</v>
      </c>
      <c r="Z418" s="1" t="s">
        <v>97</v>
      </c>
      <c r="AA418" s="1" t="s">
        <v>8643</v>
      </c>
      <c r="AB418" s="1" t="s">
        <v>364</v>
      </c>
      <c r="AC418" s="1" t="s">
        <v>97</v>
      </c>
      <c r="AD418" s="1" t="s">
        <v>98</v>
      </c>
      <c r="AE418" s="1" t="s">
        <v>98</v>
      </c>
      <c r="AF418" s="1" t="s">
        <v>8644</v>
      </c>
      <c r="AG418" s="1" t="s">
        <v>97</v>
      </c>
      <c r="AH418" s="1" t="s">
        <v>477</v>
      </c>
      <c r="AI418" s="1" t="s">
        <v>2223</v>
      </c>
      <c r="AJ418" s="1">
        <v>79.6</v>
      </c>
      <c r="AK418" s="1"/>
      <c r="AL418" s="1"/>
      <c r="AM418" s="1"/>
      <c r="AN418" s="1"/>
      <c r="AO418" s="1"/>
      <c r="AP418" s="1"/>
      <c r="AQ418" s="1"/>
      <c r="AR418" s="1"/>
      <c r="AS418" s="1" t="s">
        <v>367</v>
      </c>
      <c r="AT418" s="1" t="s">
        <v>8645</v>
      </c>
      <c r="AU418" s="1" t="s">
        <v>3015</v>
      </c>
      <c r="AV418" s="1" t="s">
        <v>106</v>
      </c>
      <c r="AW418" s="1">
        <v>82.36</v>
      </c>
      <c r="AX418" s="1"/>
      <c r="AY418" s="1" t="s">
        <v>8646</v>
      </c>
      <c r="AZ418" s="1" t="s">
        <v>8645</v>
      </c>
      <c r="BA418" s="1" t="s">
        <v>110</v>
      </c>
      <c r="BB418" s="1" t="s">
        <v>111</v>
      </c>
      <c r="BC418" s="1" t="s">
        <v>747</v>
      </c>
      <c r="BD418" s="1" t="s">
        <v>655</v>
      </c>
      <c r="BE418" s="1">
        <v>85.6</v>
      </c>
      <c r="BF418" s="1">
        <v>9.06</v>
      </c>
      <c r="BG418" s="1"/>
      <c r="BH418" s="1"/>
      <c r="BI418" s="1"/>
      <c r="BJ418" s="1"/>
      <c r="BK418" s="1"/>
      <c r="BL418" s="1"/>
      <c r="BM418" s="1"/>
      <c r="BN418" s="1"/>
      <c r="BO418" s="1" t="s">
        <v>8647</v>
      </c>
      <c r="BP418" s="1" t="s">
        <v>8648</v>
      </c>
      <c r="BQ418" s="1" t="s">
        <v>8191</v>
      </c>
      <c r="BR418" s="1"/>
      <c r="BS418" s="1"/>
      <c r="BT418" s="1" t="s">
        <v>8649</v>
      </c>
      <c r="BU418" s="1" t="str">
        <f>HYPERLINK("https://nconnect.nicmar.ac.in/storage/profile/6a87109e66559.png","Download")</f>
        <v>0</v>
      </c>
      <c r="BV418" s="1" t="s">
        <v>118</v>
      </c>
      <c r="BW418" s="3"/>
      <c r="BX418" s="3"/>
    </row>
    <row r="419" spans="1:76">
      <c r="A419" s="1" t="s">
        <v>76</v>
      </c>
      <c r="B419" s="1" t="s">
        <v>77</v>
      </c>
      <c r="C419" s="1" t="s">
        <v>8650</v>
      </c>
      <c r="D419" s="1" t="s">
        <v>8651</v>
      </c>
      <c r="E419" s="1" t="s">
        <v>8652</v>
      </c>
      <c r="F419" s="1" t="s">
        <v>8653</v>
      </c>
      <c r="G419" s="1" t="s">
        <v>8654</v>
      </c>
      <c r="H419" s="1" t="s">
        <v>8655</v>
      </c>
      <c r="I419" s="1" t="s">
        <v>8656</v>
      </c>
      <c r="J419" s="1">
        <v>7276198469</v>
      </c>
      <c r="K419" s="1" t="s">
        <v>85</v>
      </c>
      <c r="L419" s="1" t="s">
        <v>8657</v>
      </c>
      <c r="M419" s="1" t="s">
        <v>87</v>
      </c>
      <c r="N419" s="1" t="s">
        <v>88</v>
      </c>
      <c r="O419" s="1" t="s">
        <v>8658</v>
      </c>
      <c r="P419" s="1" t="s">
        <v>162</v>
      </c>
      <c r="Q419" s="1">
        <v>540139506280</v>
      </c>
      <c r="R419" s="1" t="s">
        <v>8659</v>
      </c>
      <c r="S419" s="1">
        <v>7666360955</v>
      </c>
      <c r="T419" s="1" t="s">
        <v>8660</v>
      </c>
      <c r="U419" s="1" t="s">
        <v>8661</v>
      </c>
      <c r="V419" s="1">
        <v>8975138280</v>
      </c>
      <c r="W419" s="1" t="s">
        <v>131</v>
      </c>
      <c r="X419" s="1" t="s">
        <v>8662</v>
      </c>
      <c r="Y419" s="1" t="s">
        <v>1268</v>
      </c>
      <c r="Z419" s="1" t="s">
        <v>97</v>
      </c>
      <c r="AA419" s="1" t="s">
        <v>8662</v>
      </c>
      <c r="AB419" s="1" t="s">
        <v>1268</v>
      </c>
      <c r="AC419" s="1" t="s">
        <v>97</v>
      </c>
      <c r="AD419" s="1" t="s">
        <v>98</v>
      </c>
      <c r="AE419" s="1" t="s">
        <v>98</v>
      </c>
      <c r="AF419" s="1" t="s">
        <v>8663</v>
      </c>
      <c r="AG419" s="1" t="s">
        <v>625</v>
      </c>
      <c r="AH419" s="1" t="s">
        <v>138</v>
      </c>
      <c r="AI419" s="1" t="s">
        <v>262</v>
      </c>
      <c r="AJ419" s="1">
        <v>70.8</v>
      </c>
      <c r="AK419" s="1"/>
      <c r="AL419" s="1" t="s">
        <v>8663</v>
      </c>
      <c r="AM419" s="1" t="s">
        <v>8664</v>
      </c>
      <c r="AN419" s="1" t="s">
        <v>105</v>
      </c>
      <c r="AO419" s="1" t="s">
        <v>314</v>
      </c>
      <c r="AP419" s="1" t="s">
        <v>175</v>
      </c>
      <c r="AQ419" s="1">
        <v>77.0</v>
      </c>
      <c r="AR419" s="1"/>
      <c r="AS419" s="1"/>
      <c r="AT419" s="1"/>
      <c r="AU419" s="1"/>
      <c r="AV419" s="1"/>
      <c r="AW419" s="1"/>
      <c r="AX419" s="1"/>
      <c r="AY419" s="1" t="s">
        <v>371</v>
      </c>
      <c r="AZ419" s="1" t="s">
        <v>8665</v>
      </c>
      <c r="BA419" s="1" t="s">
        <v>110</v>
      </c>
      <c r="BB419" s="1" t="s">
        <v>111</v>
      </c>
      <c r="BC419" s="1" t="s">
        <v>179</v>
      </c>
      <c r="BD419" s="1" t="s">
        <v>344</v>
      </c>
      <c r="BE419" s="1">
        <v>63.94</v>
      </c>
      <c r="BF419" s="1">
        <v>6.73</v>
      </c>
      <c r="BG419" s="1"/>
      <c r="BH419" s="1"/>
      <c r="BI419" s="1"/>
      <c r="BJ419" s="1"/>
      <c r="BK419" s="1"/>
      <c r="BL419" s="1"/>
      <c r="BM419" s="1"/>
      <c r="BN419" s="1"/>
      <c r="BO419" s="1" t="s">
        <v>6687</v>
      </c>
      <c r="BP419" s="1"/>
      <c r="BQ419" s="1"/>
      <c r="BR419" s="1" t="s">
        <v>8666</v>
      </c>
      <c r="BS419" s="1">
        <v>4</v>
      </c>
      <c r="BT419" s="1"/>
      <c r="BU419" s="1" t="str">
        <f>HYPERLINK("https://nconnect.nicmar.ac.in/storage/profile/6a85d6ed5ad87.png","Download")</f>
        <v>0</v>
      </c>
      <c r="BV419" s="1" t="s">
        <v>118</v>
      </c>
      <c r="BW419" s="3"/>
      <c r="BX419" s="3"/>
    </row>
    <row r="420" spans="1:76">
      <c r="A420" s="1" t="s">
        <v>76</v>
      </c>
      <c r="B420" s="1" t="s">
        <v>77</v>
      </c>
      <c r="C420" s="1" t="s">
        <v>8667</v>
      </c>
      <c r="D420" s="1" t="s">
        <v>8668</v>
      </c>
      <c r="E420" s="1"/>
      <c r="F420" s="1" t="s">
        <v>325</v>
      </c>
      <c r="G420" s="1" t="s">
        <v>8669</v>
      </c>
      <c r="H420" s="1" t="s">
        <v>8670</v>
      </c>
      <c r="I420" s="1" t="s">
        <v>8670</v>
      </c>
      <c r="J420" s="1">
        <v>9738619930</v>
      </c>
      <c r="K420" s="1" t="s">
        <v>85</v>
      </c>
      <c r="L420" s="1" t="s">
        <v>8671</v>
      </c>
      <c r="M420" s="1" t="s">
        <v>87</v>
      </c>
      <c r="N420" s="1" t="s">
        <v>8672</v>
      </c>
      <c r="O420" s="1" t="s">
        <v>8673</v>
      </c>
      <c r="P420" s="1" t="s">
        <v>669</v>
      </c>
      <c r="Q420" s="1">
        <v>698264213303</v>
      </c>
      <c r="R420" s="1" t="s">
        <v>8674</v>
      </c>
      <c r="S420" s="1">
        <v>9448603680</v>
      </c>
      <c r="T420" s="1" t="s">
        <v>8675</v>
      </c>
      <c r="U420" s="1" t="s">
        <v>8676</v>
      </c>
      <c r="V420" s="1">
        <v>9778737997</v>
      </c>
      <c r="W420" s="1" t="s">
        <v>165</v>
      </c>
      <c r="X420" s="1" t="s">
        <v>8677</v>
      </c>
      <c r="Y420" s="1" t="s">
        <v>446</v>
      </c>
      <c r="Z420" s="1" t="s">
        <v>168</v>
      </c>
      <c r="AA420" s="1" t="s">
        <v>8677</v>
      </c>
      <c r="AB420" s="1" t="s">
        <v>446</v>
      </c>
      <c r="AC420" s="1" t="s">
        <v>168</v>
      </c>
      <c r="AD420" s="1" t="s">
        <v>98</v>
      </c>
      <c r="AE420" s="1" t="s">
        <v>98</v>
      </c>
      <c r="AF420" s="1" t="s">
        <v>8678</v>
      </c>
      <c r="AG420" s="1" t="s">
        <v>8679</v>
      </c>
      <c r="AH420" s="1" t="s">
        <v>171</v>
      </c>
      <c r="AI420" s="1" t="s">
        <v>289</v>
      </c>
      <c r="AJ420" s="1">
        <v>84.6</v>
      </c>
      <c r="AK420" s="1"/>
      <c r="AL420" s="1" t="s">
        <v>8678</v>
      </c>
      <c r="AM420" s="1" t="s">
        <v>8679</v>
      </c>
      <c r="AN420" s="1" t="s">
        <v>105</v>
      </c>
      <c r="AO420" s="1" t="s">
        <v>532</v>
      </c>
      <c r="AP420" s="1" t="s">
        <v>626</v>
      </c>
      <c r="AQ420" s="1">
        <v>82</v>
      </c>
      <c r="AR420" s="1"/>
      <c r="AS420" s="1"/>
      <c r="AT420" s="1"/>
      <c r="AU420" s="1"/>
      <c r="AV420" s="1"/>
      <c r="AW420" s="1"/>
      <c r="AX420" s="1"/>
      <c r="AY420" s="1" t="s">
        <v>8680</v>
      </c>
      <c r="AZ420" s="1" t="s">
        <v>8681</v>
      </c>
      <c r="BA420" s="1" t="s">
        <v>178</v>
      </c>
      <c r="BB420" s="1" t="s">
        <v>111</v>
      </c>
      <c r="BC420" s="1" t="s">
        <v>905</v>
      </c>
      <c r="BD420" s="1" t="s">
        <v>813</v>
      </c>
      <c r="BE420" s="1">
        <v>84.4</v>
      </c>
      <c r="BF420" s="1">
        <v>8.44</v>
      </c>
      <c r="BG420" s="1"/>
      <c r="BH420" s="1"/>
      <c r="BI420" s="1"/>
      <c r="BJ420" s="1"/>
      <c r="BK420" s="1"/>
      <c r="BL420" s="1"/>
      <c r="BM420" s="1"/>
      <c r="BN420" s="1"/>
      <c r="BO420" s="1" t="s">
        <v>8682</v>
      </c>
      <c r="BP420" s="1"/>
      <c r="BQ420" s="1"/>
      <c r="BR420" s="1" t="s">
        <v>8683</v>
      </c>
      <c r="BS420" s="1">
        <v>18</v>
      </c>
      <c r="BT420" s="1"/>
      <c r="BU420" s="1" t="str">
        <f>HYPERLINK("https://nconnect.nicmar.ac.in/storage/profile/6ac5d68f4b9da.png","Download")</f>
        <v>0</v>
      </c>
      <c r="BV420" s="1" t="s">
        <v>118</v>
      </c>
      <c r="BW420" s="3"/>
      <c r="BX420" s="3"/>
    </row>
    <row r="421" spans="1:76">
      <c r="A421" s="1" t="s">
        <v>76</v>
      </c>
      <c r="B421" s="1" t="s">
        <v>77</v>
      </c>
      <c r="C421" s="1" t="s">
        <v>8684</v>
      </c>
      <c r="D421" s="1" t="s">
        <v>8685</v>
      </c>
      <c r="E421" s="1" t="s">
        <v>1855</v>
      </c>
      <c r="F421" s="1" t="s">
        <v>8686</v>
      </c>
      <c r="G421" s="1" t="s">
        <v>8687</v>
      </c>
      <c r="H421" s="1" t="s">
        <v>8688</v>
      </c>
      <c r="I421" s="1" t="s">
        <v>8689</v>
      </c>
      <c r="J421" s="1">
        <v>7038498843</v>
      </c>
      <c r="K421" s="1" t="s">
        <v>196</v>
      </c>
      <c r="L421" s="1" t="s">
        <v>8690</v>
      </c>
      <c r="M421" s="1" t="s">
        <v>3816</v>
      </c>
      <c r="N421" s="1" t="s">
        <v>1501</v>
      </c>
      <c r="O421" s="1" t="s">
        <v>8691</v>
      </c>
      <c r="P421" s="1" t="s">
        <v>669</v>
      </c>
      <c r="Q421" s="1">
        <v>973526796458</v>
      </c>
      <c r="R421" s="1" t="s">
        <v>8692</v>
      </c>
      <c r="S421" s="1">
        <v>9623564125</v>
      </c>
      <c r="T421" s="1" t="s">
        <v>6773</v>
      </c>
      <c r="U421" s="1" t="s">
        <v>8693</v>
      </c>
      <c r="V421" s="1">
        <v>9284843943</v>
      </c>
      <c r="W421" s="1" t="s">
        <v>470</v>
      </c>
      <c r="X421" s="1" t="s">
        <v>8694</v>
      </c>
      <c r="Y421" s="1" t="s">
        <v>205</v>
      </c>
      <c r="Z421" s="1" t="s">
        <v>97</v>
      </c>
      <c r="AA421" s="1" t="s">
        <v>8694</v>
      </c>
      <c r="AB421" s="1" t="s">
        <v>205</v>
      </c>
      <c r="AC421" s="1" t="s">
        <v>97</v>
      </c>
      <c r="AD421" s="1" t="s">
        <v>98</v>
      </c>
      <c r="AE421" s="1" t="s">
        <v>98</v>
      </c>
      <c r="AF421" s="1" t="s">
        <v>8695</v>
      </c>
      <c r="AG421" s="1" t="s">
        <v>8696</v>
      </c>
      <c r="AH421" s="1" t="s">
        <v>6103</v>
      </c>
      <c r="AI421" s="1" t="s">
        <v>5358</v>
      </c>
      <c r="AJ421" s="1">
        <v>73.27</v>
      </c>
      <c r="AK421" s="1"/>
      <c r="AL421" s="1" t="s">
        <v>8697</v>
      </c>
      <c r="AM421" s="1" t="s">
        <v>8696</v>
      </c>
      <c r="AN421" s="1" t="s">
        <v>174</v>
      </c>
      <c r="AO421" s="1" t="s">
        <v>3142</v>
      </c>
      <c r="AP421" s="1" t="s">
        <v>476</v>
      </c>
      <c r="AQ421" s="1">
        <v>60</v>
      </c>
      <c r="AR421" s="1"/>
      <c r="AS421" s="1"/>
      <c r="AT421" s="1"/>
      <c r="AU421" s="1"/>
      <c r="AV421" s="1"/>
      <c r="AW421" s="1"/>
      <c r="AX421" s="1"/>
      <c r="AY421" s="1" t="s">
        <v>6779</v>
      </c>
      <c r="AZ421" s="1" t="s">
        <v>8698</v>
      </c>
      <c r="BA421" s="1" t="s">
        <v>178</v>
      </c>
      <c r="BB421" s="1" t="s">
        <v>111</v>
      </c>
      <c r="BC421" s="1" t="s">
        <v>3763</v>
      </c>
      <c r="BD421" s="1" t="s">
        <v>106</v>
      </c>
      <c r="BE421" s="1">
        <v>67.7</v>
      </c>
      <c r="BF421" s="1">
        <v>7.92</v>
      </c>
      <c r="BG421" s="1"/>
      <c r="BH421" s="1"/>
      <c r="BI421" s="1"/>
      <c r="BJ421" s="1"/>
      <c r="BK421" s="1"/>
      <c r="BL421" s="1"/>
      <c r="BM421" s="1"/>
      <c r="BN421" s="1"/>
      <c r="BO421" s="1" t="s">
        <v>8699</v>
      </c>
      <c r="BP421" s="1" t="s">
        <v>8700</v>
      </c>
      <c r="BQ421" s="1" t="s">
        <v>2665</v>
      </c>
      <c r="BR421" s="1"/>
      <c r="BS421" s="1"/>
      <c r="BT421" s="1" t="s">
        <v>8701</v>
      </c>
      <c r="BU421" s="1" t="str">
        <f>HYPERLINK("https://nconnect.nicmar.ac.in/storage/profile/6a85a31d3e8ab.png","Download")</f>
        <v>0</v>
      </c>
      <c r="BV421" s="1" t="s">
        <v>118</v>
      </c>
      <c r="BW421" s="3"/>
      <c r="BX421" s="3"/>
    </row>
    <row r="422" spans="1:76">
      <c r="A422" s="1" t="s">
        <v>76</v>
      </c>
      <c r="B422" s="1" t="s">
        <v>77</v>
      </c>
      <c r="C422" s="1" t="s">
        <v>8702</v>
      </c>
      <c r="D422" s="1" t="s">
        <v>8703</v>
      </c>
      <c r="E422" s="1"/>
      <c r="F422" s="1" t="s">
        <v>8704</v>
      </c>
      <c r="G422" s="1" t="s">
        <v>8705</v>
      </c>
      <c r="H422" s="1" t="s">
        <v>8706</v>
      </c>
      <c r="I422" s="1" t="s">
        <v>8707</v>
      </c>
      <c r="J422" s="1">
        <v>7559416377</v>
      </c>
      <c r="K422" s="1" t="s">
        <v>196</v>
      </c>
      <c r="L422" s="1" t="s">
        <v>8708</v>
      </c>
      <c r="M422" s="1" t="s">
        <v>87</v>
      </c>
      <c r="N422" s="1" t="s">
        <v>8709</v>
      </c>
      <c r="O422" s="1" t="s">
        <v>8710</v>
      </c>
      <c r="P422" s="1" t="s">
        <v>90</v>
      </c>
      <c r="Q422" s="1">
        <v>231668938859</v>
      </c>
      <c r="R422" s="1" t="s">
        <v>8711</v>
      </c>
      <c r="S422" s="1">
        <v>9960516377</v>
      </c>
      <c r="T422" s="1" t="s">
        <v>163</v>
      </c>
      <c r="U422" s="1" t="s">
        <v>8712</v>
      </c>
      <c r="V422" s="1">
        <v>9021816704</v>
      </c>
      <c r="W422" s="1" t="s">
        <v>283</v>
      </c>
      <c r="X422" s="1" t="s">
        <v>8713</v>
      </c>
      <c r="Y422" s="1" t="s">
        <v>205</v>
      </c>
      <c r="Z422" s="1" t="s">
        <v>97</v>
      </c>
      <c r="AA422" s="1" t="s">
        <v>8713</v>
      </c>
      <c r="AB422" s="1" t="s">
        <v>205</v>
      </c>
      <c r="AC422" s="1" t="s">
        <v>97</v>
      </c>
      <c r="AD422" s="1" t="s">
        <v>98</v>
      </c>
      <c r="AE422" s="1" t="s">
        <v>98</v>
      </c>
      <c r="AF422" s="1" t="s">
        <v>8714</v>
      </c>
      <c r="AG422" s="1" t="s">
        <v>8715</v>
      </c>
      <c r="AH422" s="1" t="s">
        <v>171</v>
      </c>
      <c r="AI422" s="1" t="s">
        <v>289</v>
      </c>
      <c r="AJ422" s="1">
        <v>74.8</v>
      </c>
      <c r="AK422" s="1"/>
      <c r="AL422" s="1"/>
      <c r="AM422" s="1"/>
      <c r="AN422" s="1"/>
      <c r="AO422" s="1"/>
      <c r="AP422" s="1"/>
      <c r="AQ422" s="1"/>
      <c r="AR422" s="1"/>
      <c r="AS422" s="1" t="s">
        <v>367</v>
      </c>
      <c r="AT422" s="1" t="s">
        <v>8716</v>
      </c>
      <c r="AU422" s="1" t="s">
        <v>1069</v>
      </c>
      <c r="AV422" s="1" t="s">
        <v>370</v>
      </c>
      <c r="AW422" s="1">
        <v>83.16</v>
      </c>
      <c r="AX422" s="1"/>
      <c r="AY422" s="1" t="s">
        <v>371</v>
      </c>
      <c r="AZ422" s="1" t="s">
        <v>8717</v>
      </c>
      <c r="BA422" s="1" t="s">
        <v>178</v>
      </c>
      <c r="BB422" s="1" t="s">
        <v>111</v>
      </c>
      <c r="BC422" s="1" t="s">
        <v>426</v>
      </c>
      <c r="BD422" s="1" t="s">
        <v>374</v>
      </c>
      <c r="BE422" s="1">
        <v>82.4</v>
      </c>
      <c r="BF422" s="1">
        <v>8.95</v>
      </c>
      <c r="BG422" s="1"/>
      <c r="BH422" s="1"/>
      <c r="BI422" s="1"/>
      <c r="BJ422" s="1"/>
      <c r="BK422" s="1"/>
      <c r="BL422" s="1"/>
      <c r="BM422" s="1"/>
      <c r="BN422" s="1"/>
      <c r="BO422" s="1" t="s">
        <v>2520</v>
      </c>
      <c r="BP422" s="1"/>
      <c r="BQ422" s="1"/>
      <c r="BR422" s="1" t="s">
        <v>8718</v>
      </c>
      <c r="BS422" s="1">
        <v>4</v>
      </c>
      <c r="BT422" s="1"/>
      <c r="BU422" s="1" t="str">
        <f>HYPERLINK("https://nconnect.nicmar.ac.in/storage/profile/6ab9de778a9cb.png","Download")</f>
        <v>0</v>
      </c>
      <c r="BV422" s="1" t="s">
        <v>118</v>
      </c>
      <c r="BW422" s="3"/>
      <c r="BX422" s="3"/>
    </row>
    <row r="423" spans="1:76">
      <c r="A423" s="1" t="s">
        <v>76</v>
      </c>
      <c r="B423" s="1" t="s">
        <v>77</v>
      </c>
      <c r="C423" s="1" t="s">
        <v>8719</v>
      </c>
      <c r="D423" s="1" t="s">
        <v>1880</v>
      </c>
      <c r="E423" s="1" t="s">
        <v>2193</v>
      </c>
      <c r="F423" s="1" t="s">
        <v>4999</v>
      </c>
      <c r="G423" s="1" t="s">
        <v>8720</v>
      </c>
      <c r="H423" s="1" t="s">
        <v>8721</v>
      </c>
      <c r="I423" s="1" t="s">
        <v>8722</v>
      </c>
      <c r="J423" s="1">
        <v>7219359219</v>
      </c>
      <c r="K423" s="1" t="s">
        <v>85</v>
      </c>
      <c r="L423" s="1" t="s">
        <v>1996</v>
      </c>
      <c r="M423" s="1" t="s">
        <v>87</v>
      </c>
      <c r="N423" s="1" t="s">
        <v>2742</v>
      </c>
      <c r="O423" s="1" t="s">
        <v>8723</v>
      </c>
      <c r="P423" s="1" t="s">
        <v>162</v>
      </c>
      <c r="Q423" s="1">
        <v>294073511319</v>
      </c>
      <c r="R423" s="1" t="s">
        <v>8724</v>
      </c>
      <c r="S423" s="1">
        <v>9011570608</v>
      </c>
      <c r="T423" s="1" t="s">
        <v>8725</v>
      </c>
      <c r="U423" s="1" t="s">
        <v>8726</v>
      </c>
      <c r="V423" s="1">
        <v>8799998900</v>
      </c>
      <c r="W423" s="1" t="s">
        <v>283</v>
      </c>
      <c r="X423" s="1" t="s">
        <v>8727</v>
      </c>
      <c r="Y423" s="1" t="s">
        <v>6197</v>
      </c>
      <c r="Z423" s="1" t="s">
        <v>97</v>
      </c>
      <c r="AA423" s="1" t="s">
        <v>8728</v>
      </c>
      <c r="AB423" s="1" t="s">
        <v>205</v>
      </c>
      <c r="AC423" s="1" t="s">
        <v>97</v>
      </c>
      <c r="AD423" s="1" t="s">
        <v>98</v>
      </c>
      <c r="AE423" s="1" t="s">
        <v>98</v>
      </c>
      <c r="AF423" s="1" t="s">
        <v>8729</v>
      </c>
      <c r="AG423" s="1" t="s">
        <v>8730</v>
      </c>
      <c r="AH423" s="1" t="s">
        <v>859</v>
      </c>
      <c r="AI423" s="1" t="s">
        <v>262</v>
      </c>
      <c r="AJ423" s="1">
        <v>81.8</v>
      </c>
      <c r="AK423" s="1"/>
      <c r="AL423" s="1"/>
      <c r="AM423" s="1"/>
      <c r="AN423" s="1"/>
      <c r="AO423" s="1"/>
      <c r="AP423" s="1"/>
      <c r="AQ423" s="1"/>
      <c r="AR423" s="1"/>
      <c r="AS423" s="1" t="s">
        <v>8731</v>
      </c>
      <c r="AT423" s="1" t="s">
        <v>8732</v>
      </c>
      <c r="AU423" s="1" t="s">
        <v>425</v>
      </c>
      <c r="AV423" s="1" t="s">
        <v>789</v>
      </c>
      <c r="AW423" s="1">
        <v>88.95</v>
      </c>
      <c r="AX423" s="1"/>
      <c r="AY423" s="1" t="s">
        <v>371</v>
      </c>
      <c r="AZ423" s="1" t="s">
        <v>8733</v>
      </c>
      <c r="BA423" s="1" t="s">
        <v>110</v>
      </c>
      <c r="BB423" s="1" t="s">
        <v>111</v>
      </c>
      <c r="BC423" s="1" t="s">
        <v>401</v>
      </c>
      <c r="BD423" s="1" t="s">
        <v>2544</v>
      </c>
      <c r="BE423" s="1">
        <v>82.6</v>
      </c>
      <c r="BF423" s="1">
        <v>9.01</v>
      </c>
      <c r="BG423" s="1"/>
      <c r="BH423" s="1"/>
      <c r="BI423" s="1"/>
      <c r="BJ423" s="1"/>
      <c r="BK423" s="1"/>
      <c r="BL423" s="1"/>
      <c r="BM423" s="1"/>
      <c r="BN423" s="1"/>
      <c r="BO423" s="1" t="s">
        <v>8734</v>
      </c>
      <c r="BP423" s="1" t="s">
        <v>8735</v>
      </c>
      <c r="BQ423" s="1" t="s">
        <v>3388</v>
      </c>
      <c r="BR423" s="1" t="s">
        <v>8736</v>
      </c>
      <c r="BS423" s="1">
        <v>5</v>
      </c>
      <c r="BT423" s="1"/>
      <c r="BU423" s="1" t="str">
        <f>HYPERLINK("https://nconnect.nicmar.ac.in/storage/profile/6a85c4e974cb0.png","Download")</f>
        <v>0</v>
      </c>
      <c r="BV423" s="1" t="s">
        <v>118</v>
      </c>
      <c r="BW423" s="3"/>
      <c r="BX423" s="3"/>
    </row>
    <row r="424" spans="1:76">
      <c r="A424" s="1" t="s">
        <v>76</v>
      </c>
      <c r="B424" s="1" t="s">
        <v>77</v>
      </c>
      <c r="C424" s="1" t="s">
        <v>8737</v>
      </c>
      <c r="D424" s="1" t="s">
        <v>4777</v>
      </c>
      <c r="E424" s="1" t="s">
        <v>7940</v>
      </c>
      <c r="F424" s="1" t="s">
        <v>5504</v>
      </c>
      <c r="G424" s="1" t="s">
        <v>8738</v>
      </c>
      <c r="H424" s="1" t="s">
        <v>8739</v>
      </c>
      <c r="I424" s="1" t="s">
        <v>8740</v>
      </c>
      <c r="J424" s="1">
        <v>9665389253</v>
      </c>
      <c r="K424" s="1" t="s">
        <v>85</v>
      </c>
      <c r="L424" s="1" t="s">
        <v>2651</v>
      </c>
      <c r="M424" s="1" t="s">
        <v>87</v>
      </c>
      <c r="N424" s="1" t="s">
        <v>1885</v>
      </c>
      <c r="O424" s="1" t="s">
        <v>8741</v>
      </c>
      <c r="P424" s="1" t="s">
        <v>669</v>
      </c>
      <c r="Q424" s="1">
        <v>324854823934</v>
      </c>
      <c r="R424" s="1" t="s">
        <v>8742</v>
      </c>
      <c r="S424" s="1">
        <v>7588187106</v>
      </c>
      <c r="T424" s="1" t="s">
        <v>1522</v>
      </c>
      <c r="U424" s="1" t="s">
        <v>8743</v>
      </c>
      <c r="V424" s="1">
        <v>7218817586</v>
      </c>
      <c r="W424" s="1" t="s">
        <v>283</v>
      </c>
      <c r="X424" s="1" t="s">
        <v>8744</v>
      </c>
      <c r="Y424" s="1" t="s">
        <v>2747</v>
      </c>
      <c r="Z424" s="1" t="s">
        <v>97</v>
      </c>
      <c r="AA424" s="1" t="s">
        <v>8745</v>
      </c>
      <c r="AB424" s="1" t="s">
        <v>205</v>
      </c>
      <c r="AC424" s="1" t="s">
        <v>97</v>
      </c>
      <c r="AD424" s="1" t="s">
        <v>98</v>
      </c>
      <c r="AE424" s="1" t="s">
        <v>98</v>
      </c>
      <c r="AF424" s="1" t="s">
        <v>8746</v>
      </c>
      <c r="AG424" s="1" t="s">
        <v>8747</v>
      </c>
      <c r="AH424" s="1" t="s">
        <v>106</v>
      </c>
      <c r="AI424" s="1" t="s">
        <v>395</v>
      </c>
      <c r="AJ424" s="1">
        <v>82.4</v>
      </c>
      <c r="AK424" s="1"/>
      <c r="AL424" s="1"/>
      <c r="AM424" s="1"/>
      <c r="AN424" s="1"/>
      <c r="AO424" s="1"/>
      <c r="AP424" s="1"/>
      <c r="AQ424" s="1"/>
      <c r="AR424" s="1"/>
      <c r="AS424" s="1" t="s">
        <v>8748</v>
      </c>
      <c r="AT424" s="1" t="s">
        <v>8749</v>
      </c>
      <c r="AU424" s="1" t="s">
        <v>142</v>
      </c>
      <c r="AV424" s="1" t="s">
        <v>370</v>
      </c>
      <c r="AW424" s="1">
        <v>80.47</v>
      </c>
      <c r="AX424" s="1">
        <v>8.47</v>
      </c>
      <c r="AY424" s="1" t="s">
        <v>831</v>
      </c>
      <c r="AZ424" s="1" t="s">
        <v>7042</v>
      </c>
      <c r="BA424" s="1" t="s">
        <v>178</v>
      </c>
      <c r="BB424" s="1" t="s">
        <v>111</v>
      </c>
      <c r="BC424" s="1" t="s">
        <v>373</v>
      </c>
      <c r="BD424" s="1" t="s">
        <v>374</v>
      </c>
      <c r="BE424" s="1">
        <v>74.48</v>
      </c>
      <c r="BF424" s="1">
        <v>8.29</v>
      </c>
      <c r="BG424" s="1"/>
      <c r="BH424" s="1"/>
      <c r="BI424" s="1"/>
      <c r="BJ424" s="1"/>
      <c r="BK424" s="1"/>
      <c r="BL424" s="1"/>
      <c r="BM424" s="1"/>
      <c r="BN424" s="1"/>
      <c r="BO424" s="1" t="s">
        <v>8750</v>
      </c>
      <c r="BP424" s="1"/>
      <c r="BQ424" s="1"/>
      <c r="BR424" s="1" t="s">
        <v>8751</v>
      </c>
      <c r="BS424" s="1">
        <v>9</v>
      </c>
      <c r="BT424" s="1" t="s">
        <v>8752</v>
      </c>
      <c r="BU424" s="1" t="str">
        <f>HYPERLINK("https://nconnect.nicmar.ac.in/storage/profile/6a85b8aeae2c6.png","Download")</f>
        <v>0</v>
      </c>
      <c r="BV424" s="1" t="s">
        <v>118</v>
      </c>
      <c r="BW424" s="3"/>
      <c r="BX424" s="3"/>
    </row>
    <row r="425" spans="1:76">
      <c r="A425" s="1" t="s">
        <v>76</v>
      </c>
      <c r="B425" s="1" t="s">
        <v>77</v>
      </c>
      <c r="C425" s="1" t="s">
        <v>8753</v>
      </c>
      <c r="D425" s="1" t="s">
        <v>2080</v>
      </c>
      <c r="E425" s="1"/>
      <c r="F425" s="1" t="s">
        <v>8754</v>
      </c>
      <c r="G425" s="1" t="s">
        <v>8755</v>
      </c>
      <c r="H425" s="1" t="s">
        <v>8756</v>
      </c>
      <c r="I425" s="1" t="s">
        <v>8757</v>
      </c>
      <c r="J425" s="1">
        <v>9344813153</v>
      </c>
      <c r="K425" s="1" t="s">
        <v>85</v>
      </c>
      <c r="L425" s="1" t="s">
        <v>8758</v>
      </c>
      <c r="M425" s="1" t="s">
        <v>87</v>
      </c>
      <c r="N425" s="1" t="s">
        <v>5069</v>
      </c>
      <c r="O425" s="1" t="s">
        <v>8759</v>
      </c>
      <c r="P425" s="1" t="s">
        <v>90</v>
      </c>
      <c r="Q425" s="1">
        <v>879422704752</v>
      </c>
      <c r="R425" s="1" t="s">
        <v>8760</v>
      </c>
      <c r="S425" s="1">
        <v>9942920794</v>
      </c>
      <c r="T425" s="1" t="s">
        <v>1168</v>
      </c>
      <c r="U425" s="1" t="s">
        <v>8761</v>
      </c>
      <c r="V425" s="1">
        <v>9790104565</v>
      </c>
      <c r="W425" s="1" t="s">
        <v>131</v>
      </c>
      <c r="X425" s="1" t="s">
        <v>8762</v>
      </c>
      <c r="Y425" s="1" t="s">
        <v>808</v>
      </c>
      <c r="Z425" s="1" t="s">
        <v>338</v>
      </c>
      <c r="AA425" s="1" t="s">
        <v>8762</v>
      </c>
      <c r="AB425" s="1" t="s">
        <v>808</v>
      </c>
      <c r="AC425" s="1" t="s">
        <v>338</v>
      </c>
      <c r="AD425" s="1" t="s">
        <v>98</v>
      </c>
      <c r="AE425" s="1" t="s">
        <v>98</v>
      </c>
      <c r="AF425" s="1" t="s">
        <v>8763</v>
      </c>
      <c r="AG425" s="1" t="s">
        <v>625</v>
      </c>
      <c r="AH425" s="1" t="s">
        <v>106</v>
      </c>
      <c r="AI425" s="1" t="s">
        <v>289</v>
      </c>
      <c r="AJ425" s="1">
        <v>91.0</v>
      </c>
      <c r="AK425" s="1"/>
      <c r="AL425" s="1" t="s">
        <v>8763</v>
      </c>
      <c r="AM425" s="1" t="s">
        <v>625</v>
      </c>
      <c r="AN425" s="1" t="s">
        <v>174</v>
      </c>
      <c r="AO425" s="1" t="s">
        <v>107</v>
      </c>
      <c r="AP425" s="1" t="s">
        <v>789</v>
      </c>
      <c r="AQ425" s="1">
        <v>95.0</v>
      </c>
      <c r="AR425" s="1"/>
      <c r="AS425" s="1"/>
      <c r="AT425" s="1"/>
      <c r="AU425" s="1"/>
      <c r="AV425" s="1"/>
      <c r="AW425" s="1"/>
      <c r="AX425" s="1"/>
      <c r="AY425" s="1" t="s">
        <v>558</v>
      </c>
      <c r="AZ425" s="1" t="s">
        <v>8764</v>
      </c>
      <c r="BA425" s="1" t="s">
        <v>178</v>
      </c>
      <c r="BB425" s="1" t="s">
        <v>111</v>
      </c>
      <c r="BC425" s="1" t="s">
        <v>318</v>
      </c>
      <c r="BD425" s="1" t="s">
        <v>319</v>
      </c>
      <c r="BE425" s="1">
        <v>94.6</v>
      </c>
      <c r="BF425" s="1">
        <v>9.46</v>
      </c>
      <c r="BG425" s="1"/>
      <c r="BH425" s="1"/>
      <c r="BI425" s="1"/>
      <c r="BJ425" s="1"/>
      <c r="BK425" s="1"/>
      <c r="BL425" s="1"/>
      <c r="BM425" s="1"/>
      <c r="BN425" s="1"/>
      <c r="BO425" s="1" t="s">
        <v>8765</v>
      </c>
      <c r="BP425" s="1"/>
      <c r="BQ425" s="1"/>
      <c r="BR425" s="1" t="s">
        <v>8766</v>
      </c>
      <c r="BS425" s="1">
        <v>17</v>
      </c>
      <c r="BT425" s="1"/>
      <c r="BU425" s="1" t="str">
        <f>HYPERLINK("https://nconnect.nicmar.ac.in/storage/profile/6a8716a4b75dc.png","Download")</f>
        <v>0</v>
      </c>
      <c r="BV425" s="1" t="s">
        <v>118</v>
      </c>
      <c r="BW425" s="3"/>
      <c r="BX425" s="3"/>
    </row>
    <row r="426" spans="1:76">
      <c r="A426" s="1" t="s">
        <v>76</v>
      </c>
      <c r="B426" s="1" t="s">
        <v>77</v>
      </c>
      <c r="C426" s="1" t="s">
        <v>8767</v>
      </c>
      <c r="D426" s="1" t="s">
        <v>8768</v>
      </c>
      <c r="E426" s="1" t="s">
        <v>8769</v>
      </c>
      <c r="F426" s="1" t="s">
        <v>8770</v>
      </c>
      <c r="G426" s="1" t="s">
        <v>8771</v>
      </c>
      <c r="H426" s="1" t="s">
        <v>8772</v>
      </c>
      <c r="I426" s="1" t="s">
        <v>8773</v>
      </c>
      <c r="J426" s="1">
        <v>9104080433</v>
      </c>
      <c r="K426" s="1" t="s">
        <v>85</v>
      </c>
      <c r="L426" s="1" t="s">
        <v>8774</v>
      </c>
      <c r="M426" s="1" t="s">
        <v>87</v>
      </c>
      <c r="N426" s="1" t="s">
        <v>5151</v>
      </c>
      <c r="O426" s="1" t="s">
        <v>8775</v>
      </c>
      <c r="P426" s="1" t="s">
        <v>669</v>
      </c>
      <c r="Q426" s="1">
        <v>241332099923</v>
      </c>
      <c r="R426" s="1" t="s">
        <v>8776</v>
      </c>
      <c r="S426" s="1">
        <v>9925408343</v>
      </c>
      <c r="T426" s="1" t="s">
        <v>163</v>
      </c>
      <c r="U426" s="1" t="s">
        <v>8777</v>
      </c>
      <c r="V426" s="1">
        <v>9725995590</v>
      </c>
      <c r="W426" s="1" t="s">
        <v>1063</v>
      </c>
      <c r="X426" s="1" t="s">
        <v>8778</v>
      </c>
      <c r="Y426" s="1" t="s">
        <v>6275</v>
      </c>
      <c r="Z426" s="1" t="s">
        <v>577</v>
      </c>
      <c r="AA426" s="1" t="s">
        <v>8778</v>
      </c>
      <c r="AB426" s="1" t="s">
        <v>6275</v>
      </c>
      <c r="AC426" s="1" t="s">
        <v>577</v>
      </c>
      <c r="AD426" s="1" t="s">
        <v>98</v>
      </c>
      <c r="AE426" s="1" t="s">
        <v>98</v>
      </c>
      <c r="AF426" s="1" t="s">
        <v>8779</v>
      </c>
      <c r="AG426" s="1" t="s">
        <v>8780</v>
      </c>
      <c r="AH426" s="1" t="s">
        <v>141</v>
      </c>
      <c r="AI426" s="1" t="s">
        <v>262</v>
      </c>
      <c r="AJ426" s="1">
        <v>64</v>
      </c>
      <c r="AK426" s="1"/>
      <c r="AL426" s="1" t="s">
        <v>8781</v>
      </c>
      <c r="AM426" s="1" t="s">
        <v>8780</v>
      </c>
      <c r="AN426" s="1" t="s">
        <v>105</v>
      </c>
      <c r="AO426" s="1" t="s">
        <v>239</v>
      </c>
      <c r="AP426" s="1" t="s">
        <v>341</v>
      </c>
      <c r="AQ426" s="1">
        <v>68.6</v>
      </c>
      <c r="AR426" s="1"/>
      <c r="AS426" s="1"/>
      <c r="AT426" s="1"/>
      <c r="AU426" s="1"/>
      <c r="AV426" s="1"/>
      <c r="AW426" s="1"/>
      <c r="AX426" s="1"/>
      <c r="AY426" s="1" t="s">
        <v>8782</v>
      </c>
      <c r="AZ426" s="1" t="s">
        <v>6275</v>
      </c>
      <c r="BA426" s="1" t="s">
        <v>110</v>
      </c>
      <c r="BB426" s="1" t="s">
        <v>8783</v>
      </c>
      <c r="BC426" s="1" t="s">
        <v>292</v>
      </c>
      <c r="BD426" s="1" t="s">
        <v>268</v>
      </c>
      <c r="BE426" s="1">
        <v>67</v>
      </c>
      <c r="BF426" s="1">
        <v>2.6</v>
      </c>
      <c r="BG426" s="1"/>
      <c r="BH426" s="1"/>
      <c r="BI426" s="1"/>
      <c r="BJ426" s="1"/>
      <c r="BK426" s="1"/>
      <c r="BL426" s="1"/>
      <c r="BM426" s="1"/>
      <c r="BN426" s="1"/>
      <c r="BO426" s="1" t="s">
        <v>8784</v>
      </c>
      <c r="BP426" s="1"/>
      <c r="BQ426" s="1"/>
      <c r="BR426" s="1" t="s">
        <v>8785</v>
      </c>
      <c r="BS426" s="1">
        <v>15</v>
      </c>
      <c r="BT426" s="1" t="s">
        <v>8786</v>
      </c>
      <c r="BU426" s="1" t="str">
        <f>HYPERLINK("https://nconnect.nicmar.ac.in/storage/profile/6a84814b2354a.png","Download")</f>
        <v>0</v>
      </c>
      <c r="BV426" s="1" t="s">
        <v>118</v>
      </c>
      <c r="BW426" s="3"/>
      <c r="BX426" s="3"/>
    </row>
    <row r="427" spans="1:76">
      <c r="A427" s="1" t="s">
        <v>76</v>
      </c>
      <c r="B427" s="1" t="s">
        <v>77</v>
      </c>
      <c r="C427" s="1" t="s">
        <v>8787</v>
      </c>
      <c r="D427" s="1" t="s">
        <v>8788</v>
      </c>
      <c r="E427" s="1" t="s">
        <v>8789</v>
      </c>
      <c r="F427" s="1" t="s">
        <v>4586</v>
      </c>
      <c r="G427" s="1" t="s">
        <v>8790</v>
      </c>
      <c r="H427" s="1" t="s">
        <v>8791</v>
      </c>
      <c r="I427" s="1" t="s">
        <v>8792</v>
      </c>
      <c r="J427" s="1">
        <v>8424033175</v>
      </c>
      <c r="K427" s="1" t="s">
        <v>85</v>
      </c>
      <c r="L427" s="1" t="s">
        <v>8793</v>
      </c>
      <c r="M427" s="1" t="s">
        <v>87</v>
      </c>
      <c r="N427" s="1" t="s">
        <v>412</v>
      </c>
      <c r="O427" s="1" t="s">
        <v>8794</v>
      </c>
      <c r="P427" s="1" t="s">
        <v>669</v>
      </c>
      <c r="Q427" s="1">
        <v>554728619559</v>
      </c>
      <c r="R427" s="1" t="s">
        <v>8795</v>
      </c>
      <c r="S427" s="1">
        <v>9870033175</v>
      </c>
      <c r="T427" s="1" t="s">
        <v>501</v>
      </c>
      <c r="U427" s="1" t="s">
        <v>8796</v>
      </c>
      <c r="V427" s="1">
        <v>8369657065</v>
      </c>
      <c r="W427" s="1" t="s">
        <v>283</v>
      </c>
      <c r="X427" s="1" t="s">
        <v>8797</v>
      </c>
      <c r="Y427" s="1" t="s">
        <v>235</v>
      </c>
      <c r="Z427" s="1" t="s">
        <v>97</v>
      </c>
      <c r="AA427" s="1" t="s">
        <v>8797</v>
      </c>
      <c r="AB427" s="1" t="s">
        <v>235</v>
      </c>
      <c r="AC427" s="1" t="s">
        <v>97</v>
      </c>
      <c r="AD427" s="1" t="s">
        <v>98</v>
      </c>
      <c r="AE427" s="1" t="s">
        <v>98</v>
      </c>
      <c r="AF427" s="1" t="s">
        <v>8798</v>
      </c>
      <c r="AG427" s="1" t="s">
        <v>8799</v>
      </c>
      <c r="AH427" s="1" t="s">
        <v>106</v>
      </c>
      <c r="AI427" s="1" t="s">
        <v>395</v>
      </c>
      <c r="AJ427" s="1">
        <v>76.2</v>
      </c>
      <c r="AK427" s="1"/>
      <c r="AL427" s="1" t="s">
        <v>8800</v>
      </c>
      <c r="AM427" s="1" t="s">
        <v>8799</v>
      </c>
      <c r="AN427" s="1" t="s">
        <v>105</v>
      </c>
      <c r="AO427" s="1" t="s">
        <v>107</v>
      </c>
      <c r="AP427" s="1" t="s">
        <v>398</v>
      </c>
      <c r="AQ427" s="1">
        <v>60.17</v>
      </c>
      <c r="AR427" s="1"/>
      <c r="AS427" s="1"/>
      <c r="AT427" s="1"/>
      <c r="AU427" s="1"/>
      <c r="AV427" s="1"/>
      <c r="AW427" s="1"/>
      <c r="AX427" s="1"/>
      <c r="AY427" s="1" t="s">
        <v>652</v>
      </c>
      <c r="AZ427" s="1" t="s">
        <v>8801</v>
      </c>
      <c r="BA427" s="1" t="s">
        <v>178</v>
      </c>
      <c r="BB427" s="1" t="s">
        <v>111</v>
      </c>
      <c r="BC427" s="1" t="s">
        <v>484</v>
      </c>
      <c r="BD427" s="1" t="s">
        <v>319</v>
      </c>
      <c r="BE427" s="1">
        <v>68.49</v>
      </c>
      <c r="BF427" s="1">
        <v>7.75</v>
      </c>
      <c r="BG427" s="1"/>
      <c r="BH427" s="1"/>
      <c r="BI427" s="1"/>
      <c r="BJ427" s="1"/>
      <c r="BK427" s="1"/>
      <c r="BL427" s="1"/>
      <c r="BM427" s="1"/>
      <c r="BN427" s="1"/>
      <c r="BO427" s="1" t="s">
        <v>8802</v>
      </c>
      <c r="BP427" s="1"/>
      <c r="BQ427" s="1"/>
      <c r="BR427" s="1"/>
      <c r="BS427" s="1"/>
      <c r="BT427" s="1"/>
      <c r="BU427" s="1" t="str">
        <f>HYPERLINK("https://nconnect.nicmar.ac.in/storage/profile/6a87377939b48.png","Download")</f>
        <v>0</v>
      </c>
      <c r="BV427" s="1" t="s">
        <v>118</v>
      </c>
      <c r="BW427" s="3"/>
      <c r="BX427" s="3"/>
    </row>
    <row r="428" spans="1:76">
      <c r="A428" s="1" t="s">
        <v>76</v>
      </c>
      <c r="B428" s="1" t="s">
        <v>77</v>
      </c>
      <c r="C428" s="1" t="s">
        <v>8803</v>
      </c>
      <c r="D428" s="1" t="s">
        <v>8804</v>
      </c>
      <c r="E428" s="1"/>
      <c r="F428" s="1" t="s">
        <v>3915</v>
      </c>
      <c r="G428" s="1" t="s">
        <v>8805</v>
      </c>
      <c r="H428" s="1" t="s">
        <v>8806</v>
      </c>
      <c r="I428" s="1" t="s">
        <v>8807</v>
      </c>
      <c r="J428" s="1">
        <v>7013455165</v>
      </c>
      <c r="K428" s="1" t="s">
        <v>85</v>
      </c>
      <c r="L428" s="1" t="s">
        <v>8808</v>
      </c>
      <c r="M428" s="1" t="s">
        <v>87</v>
      </c>
      <c r="N428" s="1" t="s">
        <v>8809</v>
      </c>
      <c r="O428" s="1" t="s">
        <v>8810</v>
      </c>
      <c r="P428" s="1" t="s">
        <v>90</v>
      </c>
      <c r="Q428" s="1">
        <v>869519474899</v>
      </c>
      <c r="R428" s="1" t="s">
        <v>8811</v>
      </c>
      <c r="S428" s="1">
        <v>9701036425</v>
      </c>
      <c r="T428" s="1" t="s">
        <v>1288</v>
      </c>
      <c r="U428" s="1" t="s">
        <v>8812</v>
      </c>
      <c r="V428" s="1">
        <v>9440566761</v>
      </c>
      <c r="W428" s="1" t="s">
        <v>1288</v>
      </c>
      <c r="X428" s="1" t="s">
        <v>8813</v>
      </c>
      <c r="Y428" s="1" t="s">
        <v>5537</v>
      </c>
      <c r="Z428" s="1" t="s">
        <v>134</v>
      </c>
      <c r="AA428" s="1" t="s">
        <v>8814</v>
      </c>
      <c r="AB428" s="1" t="s">
        <v>5537</v>
      </c>
      <c r="AC428" s="1" t="s">
        <v>134</v>
      </c>
      <c r="AD428" s="1" t="s">
        <v>98</v>
      </c>
      <c r="AE428" s="1" t="s">
        <v>98</v>
      </c>
      <c r="AF428" s="1" t="s">
        <v>8815</v>
      </c>
      <c r="AG428" s="1" t="s">
        <v>8816</v>
      </c>
      <c r="AH428" s="1" t="s">
        <v>1112</v>
      </c>
      <c r="AI428" s="1" t="s">
        <v>530</v>
      </c>
      <c r="AJ428" s="1">
        <v>95.0</v>
      </c>
      <c r="AK428" s="1">
        <v>10</v>
      </c>
      <c r="AL428" s="1" t="s">
        <v>6949</v>
      </c>
      <c r="AM428" s="1" t="s">
        <v>8817</v>
      </c>
      <c r="AN428" s="1" t="s">
        <v>105</v>
      </c>
      <c r="AO428" s="1" t="s">
        <v>141</v>
      </c>
      <c r="AP428" s="1" t="s">
        <v>395</v>
      </c>
      <c r="AQ428" s="1">
        <v>95.0</v>
      </c>
      <c r="AR428" s="1">
        <v>9.94</v>
      </c>
      <c r="AS428" s="1"/>
      <c r="AT428" s="1"/>
      <c r="AU428" s="1"/>
      <c r="AV428" s="1"/>
      <c r="AW428" s="1"/>
      <c r="AX428" s="1"/>
      <c r="AY428" s="1" t="s">
        <v>2863</v>
      </c>
      <c r="AZ428" s="1" t="s">
        <v>8818</v>
      </c>
      <c r="BA428" s="1" t="s">
        <v>266</v>
      </c>
      <c r="BB428" s="1" t="s">
        <v>267</v>
      </c>
      <c r="BC428" s="1" t="s">
        <v>211</v>
      </c>
      <c r="BD428" s="1" t="s">
        <v>2544</v>
      </c>
      <c r="BE428" s="1">
        <v>79.0</v>
      </c>
      <c r="BF428" s="1">
        <v>7.9</v>
      </c>
      <c r="BG428" s="1"/>
      <c r="BH428" s="1"/>
      <c r="BI428" s="1"/>
      <c r="BJ428" s="1"/>
      <c r="BK428" s="1"/>
      <c r="BL428" s="1"/>
      <c r="BM428" s="1"/>
      <c r="BN428" s="1"/>
      <c r="BO428" s="1" t="s">
        <v>8819</v>
      </c>
      <c r="BP428" s="1" t="s">
        <v>8820</v>
      </c>
      <c r="BQ428" s="1" t="s">
        <v>862</v>
      </c>
      <c r="BR428" s="1" t="s">
        <v>8821</v>
      </c>
      <c r="BS428" s="1">
        <v>15</v>
      </c>
      <c r="BT428" s="1" t="s">
        <v>8822</v>
      </c>
      <c r="BU428" s="1" t="str">
        <f>HYPERLINK("https://nconnect.nicmar.ac.in/storage/profile/6a857a8dbde11.png","Download")</f>
        <v>0</v>
      </c>
      <c r="BV428" s="1" t="s">
        <v>118</v>
      </c>
      <c r="BW428" s="3"/>
      <c r="BX428" s="3"/>
    </row>
    <row r="429" spans="1:76">
      <c r="A429" s="1" t="s">
        <v>76</v>
      </c>
      <c r="B429" s="1" t="s">
        <v>77</v>
      </c>
      <c r="C429" s="1" t="s">
        <v>8823</v>
      </c>
      <c r="D429" s="1" t="s">
        <v>8824</v>
      </c>
      <c r="E429" s="1"/>
      <c r="F429" s="1" t="s">
        <v>8825</v>
      </c>
      <c r="G429" s="1" t="s">
        <v>8826</v>
      </c>
      <c r="H429" s="1" t="s">
        <v>8827</v>
      </c>
      <c r="I429" s="1" t="s">
        <v>8828</v>
      </c>
      <c r="J429" s="1">
        <v>9048736603</v>
      </c>
      <c r="K429" s="1" t="s">
        <v>196</v>
      </c>
      <c r="L429" s="1" t="s">
        <v>4742</v>
      </c>
      <c r="M429" s="1" t="s">
        <v>87</v>
      </c>
      <c r="N429" s="1" t="s">
        <v>8829</v>
      </c>
      <c r="O429" s="1" t="s">
        <v>8830</v>
      </c>
      <c r="P429" s="1" t="s">
        <v>90</v>
      </c>
      <c r="Q429" s="1">
        <v>464607471451</v>
      </c>
      <c r="R429" s="1" t="s">
        <v>8831</v>
      </c>
      <c r="S429" s="1">
        <v>9961529112</v>
      </c>
      <c r="T429" s="1" t="s">
        <v>8832</v>
      </c>
      <c r="U429" s="1" t="s">
        <v>8833</v>
      </c>
      <c r="V429" s="1">
        <v>9072959259</v>
      </c>
      <c r="W429" s="1" t="s">
        <v>8834</v>
      </c>
      <c r="X429" s="1" t="s">
        <v>8835</v>
      </c>
      <c r="Y429" s="1" t="s">
        <v>971</v>
      </c>
      <c r="Z429" s="1" t="s">
        <v>392</v>
      </c>
      <c r="AA429" s="1" t="s">
        <v>8835</v>
      </c>
      <c r="AB429" s="1" t="s">
        <v>971</v>
      </c>
      <c r="AC429" s="1" t="s">
        <v>392</v>
      </c>
      <c r="AD429" s="1" t="s">
        <v>98</v>
      </c>
      <c r="AE429" s="1" t="s">
        <v>98</v>
      </c>
      <c r="AF429" s="1" t="s">
        <v>8836</v>
      </c>
      <c r="AG429" s="1" t="s">
        <v>625</v>
      </c>
      <c r="AH429" s="1" t="s">
        <v>101</v>
      </c>
      <c r="AI429" s="1" t="s">
        <v>262</v>
      </c>
      <c r="AJ429" s="1">
        <v>95.6</v>
      </c>
      <c r="AK429" s="1"/>
      <c r="AL429" s="1" t="s">
        <v>8837</v>
      </c>
      <c r="AM429" s="1" t="s">
        <v>8838</v>
      </c>
      <c r="AN429" s="1" t="s">
        <v>174</v>
      </c>
      <c r="AO429" s="1" t="s">
        <v>142</v>
      </c>
      <c r="AP429" s="1" t="s">
        <v>341</v>
      </c>
      <c r="AQ429" s="1">
        <v>84.6</v>
      </c>
      <c r="AR429" s="1"/>
      <c r="AS429" s="1"/>
      <c r="AT429" s="1"/>
      <c r="AU429" s="1"/>
      <c r="AV429" s="1"/>
      <c r="AW429" s="1"/>
      <c r="AX429" s="1"/>
      <c r="AY429" s="1" t="s">
        <v>8839</v>
      </c>
      <c r="AZ429" s="1" t="s">
        <v>8840</v>
      </c>
      <c r="BA429" s="1" t="s">
        <v>110</v>
      </c>
      <c r="BB429" s="1" t="s">
        <v>111</v>
      </c>
      <c r="BC429" s="1" t="s">
        <v>628</v>
      </c>
      <c r="BD429" s="1" t="s">
        <v>319</v>
      </c>
      <c r="BE429" s="1">
        <v>70.2</v>
      </c>
      <c r="BF429" s="1">
        <v>7.02</v>
      </c>
      <c r="BG429" s="1"/>
      <c r="BH429" s="1"/>
      <c r="BI429" s="1"/>
      <c r="BJ429" s="1"/>
      <c r="BK429" s="1"/>
      <c r="BL429" s="1"/>
      <c r="BM429" s="1"/>
      <c r="BN429" s="1"/>
      <c r="BO429" s="1" t="s">
        <v>3769</v>
      </c>
      <c r="BP429" s="1"/>
      <c r="BQ429" s="1"/>
      <c r="BR429" s="1" t="s">
        <v>8841</v>
      </c>
      <c r="BS429" s="1">
        <v>1</v>
      </c>
      <c r="BT429" s="1"/>
      <c r="BU429" s="1" t="str">
        <f>HYPERLINK("https://nconnect.nicmar.ac.in/storage/profile/6a8711c075b8e.png","Download")</f>
        <v>0</v>
      </c>
      <c r="BV429" s="1" t="s">
        <v>118</v>
      </c>
      <c r="BW429" s="3"/>
      <c r="BX429" s="3"/>
    </row>
    <row r="430" spans="1:76">
      <c r="A430" s="1" t="s">
        <v>76</v>
      </c>
      <c r="B430" s="1" t="s">
        <v>77</v>
      </c>
      <c r="C430" s="1" t="s">
        <v>8842</v>
      </c>
      <c r="D430" s="1" t="s">
        <v>8843</v>
      </c>
      <c r="E430" s="1" t="s">
        <v>1122</v>
      </c>
      <c r="F430" s="1" t="s">
        <v>8844</v>
      </c>
      <c r="G430" s="1" t="s">
        <v>8845</v>
      </c>
      <c r="H430" s="1" t="s">
        <v>8846</v>
      </c>
      <c r="I430" s="1" t="s">
        <v>8846</v>
      </c>
      <c r="J430" s="1">
        <v>7249340114</v>
      </c>
      <c r="K430" s="1" t="s">
        <v>85</v>
      </c>
      <c r="L430" s="1" t="s">
        <v>8847</v>
      </c>
      <c r="M430" s="1" t="s">
        <v>87</v>
      </c>
      <c r="N430" s="1" t="s">
        <v>8848</v>
      </c>
      <c r="O430" s="1" t="s">
        <v>8849</v>
      </c>
      <c r="P430" s="1" t="s">
        <v>162</v>
      </c>
      <c r="Q430" s="1">
        <v>964200360963</v>
      </c>
      <c r="R430" s="1" t="s">
        <v>8850</v>
      </c>
      <c r="S430" s="1">
        <v>9421790830</v>
      </c>
      <c r="T430" s="1" t="s">
        <v>8851</v>
      </c>
      <c r="U430" s="1" t="s">
        <v>8852</v>
      </c>
      <c r="V430" s="1">
        <v>9421705962</v>
      </c>
      <c r="W430" s="1" t="s">
        <v>283</v>
      </c>
      <c r="X430" s="1" t="s">
        <v>8853</v>
      </c>
      <c r="Y430" s="1" t="s">
        <v>5418</v>
      </c>
      <c r="Z430" s="1" t="s">
        <v>97</v>
      </c>
      <c r="AA430" s="1" t="s">
        <v>8853</v>
      </c>
      <c r="AB430" s="1" t="s">
        <v>5418</v>
      </c>
      <c r="AC430" s="1" t="s">
        <v>97</v>
      </c>
      <c r="AD430" s="1" t="s">
        <v>98</v>
      </c>
      <c r="AE430" s="1" t="s">
        <v>98</v>
      </c>
      <c r="AF430" s="1" t="s">
        <v>8854</v>
      </c>
      <c r="AG430" s="1" t="s">
        <v>8855</v>
      </c>
      <c r="AH430" s="1" t="s">
        <v>141</v>
      </c>
      <c r="AI430" s="1" t="s">
        <v>262</v>
      </c>
      <c r="AJ430" s="1">
        <v>73.4</v>
      </c>
      <c r="AK430" s="1"/>
      <c r="AL430" s="1" t="s">
        <v>8856</v>
      </c>
      <c r="AM430" s="1" t="s">
        <v>8855</v>
      </c>
      <c r="AN430" s="1" t="s">
        <v>105</v>
      </c>
      <c r="AO430" s="1" t="s">
        <v>425</v>
      </c>
      <c r="AP430" s="1" t="s">
        <v>175</v>
      </c>
      <c r="AQ430" s="1">
        <v>82.5</v>
      </c>
      <c r="AR430" s="1"/>
      <c r="AS430" s="1"/>
      <c r="AT430" s="1"/>
      <c r="AU430" s="1"/>
      <c r="AV430" s="1"/>
      <c r="AW430" s="1"/>
      <c r="AX430" s="1"/>
      <c r="AY430" s="1" t="s">
        <v>6779</v>
      </c>
      <c r="AZ430" s="1" t="s">
        <v>8857</v>
      </c>
      <c r="BA430" s="1" t="s">
        <v>178</v>
      </c>
      <c r="BB430" s="1" t="s">
        <v>111</v>
      </c>
      <c r="BC430" s="1" t="s">
        <v>292</v>
      </c>
      <c r="BD430" s="1" t="s">
        <v>999</v>
      </c>
      <c r="BE430" s="1">
        <v>64.88</v>
      </c>
      <c r="BF430" s="1">
        <v>7.38</v>
      </c>
      <c r="BG430" s="1"/>
      <c r="BH430" s="1"/>
      <c r="BI430" s="1"/>
      <c r="BJ430" s="1"/>
      <c r="BK430" s="1"/>
      <c r="BL430" s="1"/>
      <c r="BM430" s="1"/>
      <c r="BN430" s="1"/>
      <c r="BO430" s="1" t="s">
        <v>8858</v>
      </c>
      <c r="BP430" s="1" t="s">
        <v>8859</v>
      </c>
      <c r="BQ430" s="1"/>
      <c r="BR430" s="1" t="s">
        <v>8860</v>
      </c>
      <c r="BS430" s="1"/>
      <c r="BT430" s="1" t="s">
        <v>8861</v>
      </c>
      <c r="BU430" s="1" t="str">
        <f>HYPERLINK("https://nconnect.nicmar.ac.in/storage/profile/6a8713e880190.png","Download")</f>
        <v>0</v>
      </c>
      <c r="BV430" s="1" t="s">
        <v>188</v>
      </c>
      <c r="BW430" s="3"/>
      <c r="BX430" s="3"/>
    </row>
    <row r="431" spans="1:76">
      <c r="A431" s="1" t="s">
        <v>76</v>
      </c>
      <c r="B431" s="1" t="s">
        <v>77</v>
      </c>
      <c r="C431" s="1" t="s">
        <v>8862</v>
      </c>
      <c r="D431" s="1" t="s">
        <v>8863</v>
      </c>
      <c r="E431" s="1" t="s">
        <v>8864</v>
      </c>
      <c r="F431" s="1" t="s">
        <v>3692</v>
      </c>
      <c r="G431" s="1" t="s">
        <v>8865</v>
      </c>
      <c r="H431" s="1" t="s">
        <v>8866</v>
      </c>
      <c r="I431" s="1" t="s">
        <v>8867</v>
      </c>
      <c r="J431" s="1">
        <v>7498292135</v>
      </c>
      <c r="K431" s="1" t="s">
        <v>196</v>
      </c>
      <c r="L431" s="1" t="s">
        <v>8868</v>
      </c>
      <c r="M431" s="1" t="s">
        <v>87</v>
      </c>
      <c r="N431" s="1" t="s">
        <v>1501</v>
      </c>
      <c r="O431" s="1" t="s">
        <v>8869</v>
      </c>
      <c r="P431" s="1" t="s">
        <v>669</v>
      </c>
      <c r="Q431" s="1">
        <v>968707444900</v>
      </c>
      <c r="R431" s="1" t="s">
        <v>8870</v>
      </c>
      <c r="S431" s="1">
        <v>9284654200</v>
      </c>
      <c r="T431" s="1" t="s">
        <v>468</v>
      </c>
      <c r="U431" s="1" t="s">
        <v>8871</v>
      </c>
      <c r="V431" s="1">
        <v>9834792073</v>
      </c>
      <c r="W431" s="1" t="s">
        <v>283</v>
      </c>
      <c r="X431" s="1" t="s">
        <v>8872</v>
      </c>
      <c r="Y431" s="1" t="s">
        <v>877</v>
      </c>
      <c r="Z431" s="1" t="s">
        <v>97</v>
      </c>
      <c r="AA431" s="1" t="s">
        <v>8872</v>
      </c>
      <c r="AB431" s="1" t="s">
        <v>877</v>
      </c>
      <c r="AC431" s="1" t="s">
        <v>97</v>
      </c>
      <c r="AD431" s="1" t="s">
        <v>98</v>
      </c>
      <c r="AE431" s="1" t="s">
        <v>98</v>
      </c>
      <c r="AF431" s="1" t="s">
        <v>8873</v>
      </c>
      <c r="AG431" s="1" t="s">
        <v>8874</v>
      </c>
      <c r="AH431" s="1" t="s">
        <v>262</v>
      </c>
      <c r="AI431" s="1" t="s">
        <v>289</v>
      </c>
      <c r="AJ431" s="1">
        <v>85.0</v>
      </c>
      <c r="AK431" s="1"/>
      <c r="AL431" s="1"/>
      <c r="AM431" s="1"/>
      <c r="AN431" s="1"/>
      <c r="AO431" s="1"/>
      <c r="AP431" s="1"/>
      <c r="AQ431" s="1"/>
      <c r="AR431" s="1"/>
      <c r="AS431" s="1" t="s">
        <v>367</v>
      </c>
      <c r="AT431" s="1" t="s">
        <v>8875</v>
      </c>
      <c r="AU431" s="1" t="s">
        <v>1069</v>
      </c>
      <c r="AV431" s="1" t="s">
        <v>484</v>
      </c>
      <c r="AW431" s="1">
        <v>80.11</v>
      </c>
      <c r="AX431" s="1"/>
      <c r="AY431" s="1" t="s">
        <v>652</v>
      </c>
      <c r="AZ431" s="1" t="s">
        <v>8876</v>
      </c>
      <c r="BA431" s="1" t="s">
        <v>178</v>
      </c>
      <c r="BB431" s="1" t="s">
        <v>111</v>
      </c>
      <c r="BC431" s="1" t="s">
        <v>426</v>
      </c>
      <c r="BD431" s="1" t="s">
        <v>319</v>
      </c>
      <c r="BE431" s="1">
        <v>78.87</v>
      </c>
      <c r="BF431" s="1">
        <v>8.71</v>
      </c>
      <c r="BG431" s="1"/>
      <c r="BH431" s="1"/>
      <c r="BI431" s="1"/>
      <c r="BJ431" s="1"/>
      <c r="BK431" s="1"/>
      <c r="BL431" s="1"/>
      <c r="BM431" s="1"/>
      <c r="BN431" s="1"/>
      <c r="BO431" s="1" t="s">
        <v>8877</v>
      </c>
      <c r="BP431" s="1"/>
      <c r="BQ431" s="1"/>
      <c r="BR431" s="1" t="s">
        <v>8878</v>
      </c>
      <c r="BS431" s="1">
        <v>9</v>
      </c>
      <c r="BT431" s="1"/>
      <c r="BU431" s="1" t="str">
        <f>HYPERLINK("https://nconnect.nicmar.ac.in/storage/profile/6aba3d069e6db.png","Download")</f>
        <v>0</v>
      </c>
      <c r="BV431" s="1" t="s">
        <v>118</v>
      </c>
      <c r="BW431" s="3"/>
      <c r="BX431" s="3"/>
    </row>
    <row r="432" spans="1:76">
      <c r="A432" s="1" t="s">
        <v>76</v>
      </c>
      <c r="B432" s="1" t="s">
        <v>77</v>
      </c>
      <c r="C432" s="1" t="s">
        <v>8879</v>
      </c>
      <c r="D432" s="1" t="s">
        <v>8880</v>
      </c>
      <c r="E432" s="1"/>
      <c r="F432" s="1" t="s">
        <v>8881</v>
      </c>
      <c r="G432" s="1" t="s">
        <v>8882</v>
      </c>
      <c r="H432" s="1" t="s">
        <v>8883</v>
      </c>
      <c r="I432" s="1" t="s">
        <v>8884</v>
      </c>
      <c r="J432" s="1">
        <v>9489687707</v>
      </c>
      <c r="K432" s="1" t="s">
        <v>85</v>
      </c>
      <c r="L432" s="1" t="s">
        <v>8885</v>
      </c>
      <c r="M432" s="1" t="s">
        <v>87</v>
      </c>
      <c r="N432" s="1" t="s">
        <v>8886</v>
      </c>
      <c r="O432" s="1" t="s">
        <v>8887</v>
      </c>
      <c r="P432" s="1" t="s">
        <v>669</v>
      </c>
      <c r="Q432" s="1">
        <v>357598590507</v>
      </c>
      <c r="R432" s="1" t="s">
        <v>8888</v>
      </c>
      <c r="S432" s="1">
        <v>9489709707</v>
      </c>
      <c r="T432" s="1" t="s">
        <v>2610</v>
      </c>
      <c r="U432" s="1" t="s">
        <v>6033</v>
      </c>
      <c r="V432" s="1">
        <v>9486681937</v>
      </c>
      <c r="W432" s="1" t="s">
        <v>131</v>
      </c>
      <c r="X432" s="1" t="s">
        <v>8889</v>
      </c>
      <c r="Y432" s="1" t="s">
        <v>8890</v>
      </c>
      <c r="Z432" s="1" t="s">
        <v>338</v>
      </c>
      <c r="AA432" s="1" t="s">
        <v>8889</v>
      </c>
      <c r="AB432" s="1" t="s">
        <v>8890</v>
      </c>
      <c r="AC432" s="1" t="s">
        <v>338</v>
      </c>
      <c r="AD432" s="1" t="s">
        <v>98</v>
      </c>
      <c r="AE432" s="1" t="s">
        <v>98</v>
      </c>
      <c r="AF432" s="1" t="s">
        <v>8891</v>
      </c>
      <c r="AG432" s="1" t="s">
        <v>8892</v>
      </c>
      <c r="AH432" s="1" t="s">
        <v>137</v>
      </c>
      <c r="AI432" s="1" t="s">
        <v>101</v>
      </c>
      <c r="AJ432" s="1">
        <v>70</v>
      </c>
      <c r="AK432" s="1"/>
      <c r="AL432" s="1" t="s">
        <v>8891</v>
      </c>
      <c r="AM432" s="1" t="s">
        <v>8892</v>
      </c>
      <c r="AN432" s="1" t="s">
        <v>174</v>
      </c>
      <c r="AO432" s="1" t="s">
        <v>171</v>
      </c>
      <c r="AP432" s="1" t="s">
        <v>289</v>
      </c>
      <c r="AQ432" s="1">
        <v>71.8</v>
      </c>
      <c r="AR432" s="1"/>
      <c r="AS432" s="1"/>
      <c r="AT432" s="1"/>
      <c r="AU432" s="1"/>
      <c r="AV432" s="1"/>
      <c r="AW432" s="1"/>
      <c r="AX432" s="1"/>
      <c r="AY432" s="1" t="s">
        <v>558</v>
      </c>
      <c r="AZ432" s="1" t="s">
        <v>8893</v>
      </c>
      <c r="BA432" s="1" t="s">
        <v>178</v>
      </c>
      <c r="BB432" s="1" t="s">
        <v>111</v>
      </c>
      <c r="BC432" s="1" t="s">
        <v>211</v>
      </c>
      <c r="BD432" s="1" t="s">
        <v>1047</v>
      </c>
      <c r="BE432" s="1">
        <v>79.8</v>
      </c>
      <c r="BF432" s="1">
        <v>7.98</v>
      </c>
      <c r="BG432" s="1"/>
      <c r="BH432" s="1"/>
      <c r="BI432" s="1"/>
      <c r="BJ432" s="1"/>
      <c r="BK432" s="1"/>
      <c r="BL432" s="1"/>
      <c r="BM432" s="1"/>
      <c r="BN432" s="1"/>
      <c r="BO432" s="1" t="s">
        <v>656</v>
      </c>
      <c r="BP432" s="1" t="s">
        <v>8894</v>
      </c>
      <c r="BQ432" s="1" t="s">
        <v>429</v>
      </c>
      <c r="BR432" s="1" t="s">
        <v>8895</v>
      </c>
      <c r="BS432" s="1">
        <v>4</v>
      </c>
      <c r="BT432" s="1"/>
      <c r="BU432" s="1" t="str">
        <f>HYPERLINK("https://nconnect.nicmar.ac.in/storage/profile/6a85f01ded3c2.png","Download")</f>
        <v>0</v>
      </c>
      <c r="BV432" s="1" t="s">
        <v>118</v>
      </c>
      <c r="BW432" s="3"/>
      <c r="BX432" s="3"/>
    </row>
    <row r="433" spans="1:76">
      <c r="A433" s="1" t="s">
        <v>76</v>
      </c>
      <c r="B433" s="1" t="s">
        <v>77</v>
      </c>
      <c r="C433" s="1" t="s">
        <v>8896</v>
      </c>
      <c r="D433" s="1" t="s">
        <v>247</v>
      </c>
      <c r="E433" s="1" t="s">
        <v>8897</v>
      </c>
      <c r="F433" s="1" t="s">
        <v>8898</v>
      </c>
      <c r="G433" s="1" t="s">
        <v>8899</v>
      </c>
      <c r="H433" s="1" t="s">
        <v>8900</v>
      </c>
      <c r="I433" s="1" t="s">
        <v>8901</v>
      </c>
      <c r="J433" s="1">
        <v>9359729576</v>
      </c>
      <c r="K433" s="1" t="s">
        <v>196</v>
      </c>
      <c r="L433" s="1" t="s">
        <v>8902</v>
      </c>
      <c r="M433" s="1" t="s">
        <v>87</v>
      </c>
      <c r="N433" s="1" t="s">
        <v>412</v>
      </c>
      <c r="O433" s="1" t="s">
        <v>8903</v>
      </c>
      <c r="P433" s="1" t="s">
        <v>90</v>
      </c>
      <c r="Q433" s="1">
        <v>892965449533</v>
      </c>
      <c r="R433" s="1" t="s">
        <v>8904</v>
      </c>
      <c r="S433" s="1">
        <v>7887489576</v>
      </c>
      <c r="T433" s="1" t="s">
        <v>98</v>
      </c>
      <c r="U433" s="1" t="s">
        <v>8905</v>
      </c>
      <c r="V433" s="1">
        <v>9022763795</v>
      </c>
      <c r="W433" s="1" t="s">
        <v>203</v>
      </c>
      <c r="X433" s="1" t="s">
        <v>8906</v>
      </c>
      <c r="Y433" s="1" t="s">
        <v>4540</v>
      </c>
      <c r="Z433" s="1" t="s">
        <v>97</v>
      </c>
      <c r="AA433" s="1" t="s">
        <v>8907</v>
      </c>
      <c r="AB433" s="1" t="s">
        <v>205</v>
      </c>
      <c r="AC433" s="1" t="s">
        <v>97</v>
      </c>
      <c r="AD433" s="1" t="s">
        <v>98</v>
      </c>
      <c r="AE433" s="1" t="s">
        <v>98</v>
      </c>
      <c r="AF433" s="1" t="s">
        <v>8908</v>
      </c>
      <c r="AG433" s="1" t="s">
        <v>4687</v>
      </c>
      <c r="AH433" s="1" t="s">
        <v>141</v>
      </c>
      <c r="AI433" s="1" t="s">
        <v>262</v>
      </c>
      <c r="AJ433" s="1">
        <v>80.8</v>
      </c>
      <c r="AK433" s="1"/>
      <c r="AL433" s="1"/>
      <c r="AM433" s="1"/>
      <c r="AN433" s="1"/>
      <c r="AO433" s="1"/>
      <c r="AP433" s="1"/>
      <c r="AQ433" s="1"/>
      <c r="AR433" s="1"/>
      <c r="AS433" s="1" t="s">
        <v>649</v>
      </c>
      <c r="AT433" s="1" t="s">
        <v>4687</v>
      </c>
      <c r="AU433" s="1" t="s">
        <v>747</v>
      </c>
      <c r="AV433" s="1" t="s">
        <v>789</v>
      </c>
      <c r="AW433" s="1">
        <v>83.79</v>
      </c>
      <c r="AX433" s="1"/>
      <c r="AY433" s="1" t="s">
        <v>371</v>
      </c>
      <c r="AZ433" s="1" t="s">
        <v>5658</v>
      </c>
      <c r="BA433" s="1" t="s">
        <v>178</v>
      </c>
      <c r="BB433" s="1" t="s">
        <v>111</v>
      </c>
      <c r="BC433" s="1" t="s">
        <v>655</v>
      </c>
      <c r="BD433" s="1" t="s">
        <v>344</v>
      </c>
      <c r="BE433" s="1">
        <v>68.1</v>
      </c>
      <c r="BF433" s="1">
        <v>7.56</v>
      </c>
      <c r="BG433" s="1"/>
      <c r="BH433" s="1"/>
      <c r="BI433" s="1"/>
      <c r="BJ433" s="1"/>
      <c r="BK433" s="1"/>
      <c r="BL433" s="1"/>
      <c r="BM433" s="1"/>
      <c r="BN433" s="1"/>
      <c r="BO433" s="1" t="s">
        <v>8909</v>
      </c>
      <c r="BP433" s="1" t="s">
        <v>8910</v>
      </c>
      <c r="BQ433" s="1" t="s">
        <v>862</v>
      </c>
      <c r="BR433" s="1" t="s">
        <v>8911</v>
      </c>
      <c r="BS433" s="1">
        <v>4</v>
      </c>
      <c r="BT433" s="1"/>
      <c r="BU433" s="1" t="str">
        <f>HYPERLINK("https://nconnect.nicmar.ac.in/storage/profile/6a89d68b62abd.png","Download")</f>
        <v>0</v>
      </c>
      <c r="BV433" s="1" t="s">
        <v>118</v>
      </c>
      <c r="BW433" s="3"/>
      <c r="BX433" s="3"/>
    </row>
    <row r="434" spans="1:76">
      <c r="A434" s="1" t="s">
        <v>76</v>
      </c>
      <c r="B434" s="1" t="s">
        <v>77</v>
      </c>
      <c r="C434" s="1" t="s">
        <v>8912</v>
      </c>
      <c r="D434" s="1" t="s">
        <v>8913</v>
      </c>
      <c r="E434" s="1"/>
      <c r="F434" s="1" t="s">
        <v>8914</v>
      </c>
      <c r="G434" s="1" t="s">
        <v>8915</v>
      </c>
      <c r="H434" s="1" t="s">
        <v>8916</v>
      </c>
      <c r="I434" s="1" t="s">
        <v>8917</v>
      </c>
      <c r="J434" s="1">
        <v>9909227112</v>
      </c>
      <c r="K434" s="1" t="s">
        <v>85</v>
      </c>
      <c r="L434" s="1" t="s">
        <v>8918</v>
      </c>
      <c r="M434" s="1" t="s">
        <v>87</v>
      </c>
      <c r="N434" s="1" t="s">
        <v>8919</v>
      </c>
      <c r="O434" s="1" t="s">
        <v>8920</v>
      </c>
      <c r="P434" s="1" t="s">
        <v>162</v>
      </c>
      <c r="Q434" s="1">
        <v>922577587568</v>
      </c>
      <c r="R434" s="1" t="s">
        <v>8921</v>
      </c>
      <c r="S434" s="1">
        <v>7435926603</v>
      </c>
      <c r="T434" s="1" t="s">
        <v>8922</v>
      </c>
      <c r="U434" s="1" t="s">
        <v>8923</v>
      </c>
      <c r="V434" s="1">
        <v>7435922413</v>
      </c>
      <c r="W434" s="1" t="s">
        <v>283</v>
      </c>
      <c r="X434" s="1" t="s">
        <v>8924</v>
      </c>
      <c r="Y434" s="1" t="s">
        <v>6236</v>
      </c>
      <c r="Z434" s="1" t="s">
        <v>6237</v>
      </c>
      <c r="AA434" s="1" t="s">
        <v>8924</v>
      </c>
      <c r="AB434" s="1" t="s">
        <v>6236</v>
      </c>
      <c r="AC434" s="1" t="s">
        <v>6237</v>
      </c>
      <c r="AD434" s="1" t="s">
        <v>98</v>
      </c>
      <c r="AE434" s="1" t="s">
        <v>98</v>
      </c>
      <c r="AF434" s="1" t="s">
        <v>8925</v>
      </c>
      <c r="AG434" s="1" t="s">
        <v>8926</v>
      </c>
      <c r="AH434" s="1" t="s">
        <v>141</v>
      </c>
      <c r="AI434" s="1" t="s">
        <v>102</v>
      </c>
      <c r="AJ434" s="1">
        <v>81.83</v>
      </c>
      <c r="AK434" s="1"/>
      <c r="AL434" s="1" t="s">
        <v>8925</v>
      </c>
      <c r="AM434" s="1" t="s">
        <v>8926</v>
      </c>
      <c r="AN434" s="1" t="s">
        <v>105</v>
      </c>
      <c r="AO434" s="1" t="s">
        <v>239</v>
      </c>
      <c r="AP434" s="1" t="s">
        <v>341</v>
      </c>
      <c r="AQ434" s="1">
        <v>83.54</v>
      </c>
      <c r="AR434" s="1"/>
      <c r="AS434" s="1"/>
      <c r="AT434" s="1"/>
      <c r="AU434" s="1"/>
      <c r="AV434" s="1"/>
      <c r="AW434" s="1"/>
      <c r="AX434" s="1"/>
      <c r="AY434" s="1" t="s">
        <v>371</v>
      </c>
      <c r="AZ434" s="1" t="s">
        <v>8927</v>
      </c>
      <c r="BA434" s="1" t="s">
        <v>266</v>
      </c>
      <c r="BB434" s="1" t="s">
        <v>267</v>
      </c>
      <c r="BC434" s="1" t="s">
        <v>179</v>
      </c>
      <c r="BD434" s="1" t="s">
        <v>374</v>
      </c>
      <c r="BE434" s="1">
        <v>88.4</v>
      </c>
      <c r="BF434" s="1">
        <v>9.45</v>
      </c>
      <c r="BG434" s="1"/>
      <c r="BH434" s="1"/>
      <c r="BI434" s="1"/>
      <c r="BJ434" s="1"/>
      <c r="BK434" s="1"/>
      <c r="BL434" s="1"/>
      <c r="BM434" s="1"/>
      <c r="BN434" s="1"/>
      <c r="BO434" s="1" t="s">
        <v>8928</v>
      </c>
      <c r="BP434" s="1"/>
      <c r="BQ434" s="1"/>
      <c r="BR434" s="1" t="s">
        <v>8929</v>
      </c>
      <c r="BS434" s="1">
        <v>24</v>
      </c>
      <c r="BT434" s="1" t="s">
        <v>8930</v>
      </c>
      <c r="BU434" s="1" t="str">
        <f>HYPERLINK("https://nconnect.nicmar.ac.in/storage/profile/6a80a2418913a.png","Download")</f>
        <v>0</v>
      </c>
      <c r="BV434" s="1" t="s">
        <v>118</v>
      </c>
      <c r="BW434" s="3"/>
      <c r="BX434" s="3"/>
    </row>
    <row r="435" spans="1:76">
      <c r="A435" s="1" t="s">
        <v>76</v>
      </c>
      <c r="B435" s="1" t="s">
        <v>77</v>
      </c>
      <c r="C435" s="1" t="s">
        <v>8931</v>
      </c>
      <c r="D435" s="1" t="s">
        <v>8932</v>
      </c>
      <c r="E435" s="1"/>
      <c r="F435" s="1" t="s">
        <v>8933</v>
      </c>
      <c r="G435" s="1" t="s">
        <v>8934</v>
      </c>
      <c r="H435" s="1" t="s">
        <v>8935</v>
      </c>
      <c r="I435" s="1" t="s">
        <v>8936</v>
      </c>
      <c r="J435" s="1">
        <v>9841185567</v>
      </c>
      <c r="K435" s="1" t="s">
        <v>85</v>
      </c>
      <c r="L435" s="1" t="s">
        <v>8937</v>
      </c>
      <c r="M435" s="1" t="s">
        <v>87</v>
      </c>
      <c r="N435" s="1" t="s">
        <v>8938</v>
      </c>
      <c r="O435" s="1" t="s">
        <v>8939</v>
      </c>
      <c r="P435" s="1" t="s">
        <v>90</v>
      </c>
      <c r="Q435" s="1">
        <v>711140079955</v>
      </c>
      <c r="R435" s="1" t="s">
        <v>8940</v>
      </c>
      <c r="S435" s="1">
        <v>9940079812</v>
      </c>
      <c r="T435" s="1" t="s">
        <v>8941</v>
      </c>
      <c r="U435" s="1" t="s">
        <v>8942</v>
      </c>
      <c r="V435" s="1">
        <v>9952432666</v>
      </c>
      <c r="W435" s="1" t="s">
        <v>470</v>
      </c>
      <c r="X435" s="1" t="s">
        <v>8943</v>
      </c>
      <c r="Y435" s="1" t="s">
        <v>622</v>
      </c>
      <c r="Z435" s="1" t="s">
        <v>338</v>
      </c>
      <c r="AA435" s="1" t="s">
        <v>8943</v>
      </c>
      <c r="AB435" s="1" t="s">
        <v>622</v>
      </c>
      <c r="AC435" s="1" t="s">
        <v>338</v>
      </c>
      <c r="AD435" s="1" t="s">
        <v>98</v>
      </c>
      <c r="AE435" s="1" t="s">
        <v>98</v>
      </c>
      <c r="AF435" s="1" t="s">
        <v>8944</v>
      </c>
      <c r="AG435" s="1" t="s">
        <v>8945</v>
      </c>
      <c r="AH435" s="1" t="s">
        <v>138</v>
      </c>
      <c r="AI435" s="1" t="s">
        <v>262</v>
      </c>
      <c r="AJ435" s="1">
        <v>83.5</v>
      </c>
      <c r="AK435" s="1"/>
      <c r="AL435" s="1" t="s">
        <v>8944</v>
      </c>
      <c r="AM435" s="1" t="s">
        <v>8945</v>
      </c>
      <c r="AN435" s="1" t="s">
        <v>105</v>
      </c>
      <c r="AO435" s="1" t="s">
        <v>314</v>
      </c>
      <c r="AP435" s="1" t="s">
        <v>240</v>
      </c>
      <c r="AQ435" s="1">
        <v>85.4</v>
      </c>
      <c r="AR435" s="1"/>
      <c r="AS435" s="1"/>
      <c r="AT435" s="1"/>
      <c r="AU435" s="1"/>
      <c r="AV435" s="1"/>
      <c r="AW435" s="1"/>
      <c r="AX435" s="1"/>
      <c r="AY435" s="1" t="s">
        <v>558</v>
      </c>
      <c r="AZ435" s="1" t="s">
        <v>8946</v>
      </c>
      <c r="BA435" s="1" t="s">
        <v>178</v>
      </c>
      <c r="BB435" s="1" t="s">
        <v>111</v>
      </c>
      <c r="BC435" s="1" t="s">
        <v>535</v>
      </c>
      <c r="BD435" s="1" t="s">
        <v>344</v>
      </c>
      <c r="BE435" s="1">
        <v>72.4</v>
      </c>
      <c r="BF435" s="1">
        <v>7.24</v>
      </c>
      <c r="BG435" s="1"/>
      <c r="BH435" s="1"/>
      <c r="BI435" s="1"/>
      <c r="BJ435" s="1"/>
      <c r="BK435" s="1"/>
      <c r="BL435" s="1"/>
      <c r="BM435" s="1"/>
      <c r="BN435" s="1"/>
      <c r="BO435" s="1" t="s">
        <v>8947</v>
      </c>
      <c r="BP435" s="1" t="s">
        <v>8948</v>
      </c>
      <c r="BQ435" s="1" t="s">
        <v>862</v>
      </c>
      <c r="BR435" s="1" t="s">
        <v>8949</v>
      </c>
      <c r="BS435" s="1">
        <v>55</v>
      </c>
      <c r="BT435" s="1"/>
      <c r="BU435" s="1" t="str">
        <f>HYPERLINK("https://nconnect.nicmar.ac.in/storage/profile/6a870f8aa1ca6.png","Download")</f>
        <v>0</v>
      </c>
      <c r="BV435" s="1" t="s">
        <v>118</v>
      </c>
      <c r="BW435" s="3"/>
      <c r="BX435" s="3"/>
    </row>
    <row r="436" spans="1:76">
      <c r="A436" s="1" t="s">
        <v>76</v>
      </c>
      <c r="B436" s="1" t="s">
        <v>77</v>
      </c>
      <c r="C436" s="1" t="s">
        <v>8950</v>
      </c>
      <c r="D436" s="1" t="s">
        <v>8951</v>
      </c>
      <c r="E436" s="1" t="s">
        <v>8952</v>
      </c>
      <c r="F436" s="1" t="s">
        <v>752</v>
      </c>
      <c r="G436" s="1" t="s">
        <v>8953</v>
      </c>
      <c r="H436" s="1" t="s">
        <v>8954</v>
      </c>
      <c r="I436" s="1" t="s">
        <v>8955</v>
      </c>
      <c r="J436" s="1">
        <v>9892585856</v>
      </c>
      <c r="K436" s="1" t="s">
        <v>85</v>
      </c>
      <c r="L436" s="1" t="s">
        <v>8956</v>
      </c>
      <c r="M436" s="1" t="s">
        <v>87</v>
      </c>
      <c r="N436" s="1" t="s">
        <v>412</v>
      </c>
      <c r="O436" s="1" t="s">
        <v>8957</v>
      </c>
      <c r="P436" s="1" t="s">
        <v>3157</v>
      </c>
      <c r="Q436" s="1">
        <v>293347569346</v>
      </c>
      <c r="R436" s="1" t="s">
        <v>8958</v>
      </c>
      <c r="S436" s="1">
        <v>9870575756</v>
      </c>
      <c r="T436" s="1" t="s">
        <v>1522</v>
      </c>
      <c r="U436" s="1" t="s">
        <v>8959</v>
      </c>
      <c r="V436" s="1">
        <v>9870338533</v>
      </c>
      <c r="W436" s="1" t="s">
        <v>283</v>
      </c>
      <c r="X436" s="1" t="s">
        <v>8960</v>
      </c>
      <c r="Y436" s="1" t="s">
        <v>235</v>
      </c>
      <c r="Z436" s="1" t="s">
        <v>97</v>
      </c>
      <c r="AA436" s="1" t="s">
        <v>8960</v>
      </c>
      <c r="AB436" s="1" t="s">
        <v>235</v>
      </c>
      <c r="AC436" s="1" t="s">
        <v>97</v>
      </c>
      <c r="AD436" s="1" t="s">
        <v>98</v>
      </c>
      <c r="AE436" s="1" t="s">
        <v>98</v>
      </c>
      <c r="AF436" s="1" t="s">
        <v>8961</v>
      </c>
      <c r="AG436" s="1" t="s">
        <v>475</v>
      </c>
      <c r="AH436" s="1" t="s">
        <v>477</v>
      </c>
      <c r="AI436" s="1" t="s">
        <v>2223</v>
      </c>
      <c r="AJ436" s="1">
        <v>80.8</v>
      </c>
      <c r="AK436" s="1"/>
      <c r="AL436" s="1" t="s">
        <v>8962</v>
      </c>
      <c r="AM436" s="1" t="s">
        <v>475</v>
      </c>
      <c r="AN436" s="1" t="s">
        <v>174</v>
      </c>
      <c r="AO436" s="1" t="s">
        <v>421</v>
      </c>
      <c r="AP436" s="1" t="s">
        <v>3518</v>
      </c>
      <c r="AQ436" s="1">
        <v>73.23</v>
      </c>
      <c r="AR436" s="1"/>
      <c r="AS436" s="1"/>
      <c r="AT436" s="1"/>
      <c r="AU436" s="1"/>
      <c r="AV436" s="1"/>
      <c r="AW436" s="1"/>
      <c r="AX436" s="1"/>
      <c r="AY436" s="1" t="s">
        <v>652</v>
      </c>
      <c r="AZ436" s="1" t="s">
        <v>8963</v>
      </c>
      <c r="BA436" s="1" t="s">
        <v>178</v>
      </c>
      <c r="BB436" s="1" t="s">
        <v>111</v>
      </c>
      <c r="BC436" s="1" t="s">
        <v>859</v>
      </c>
      <c r="BD436" s="1" t="s">
        <v>626</v>
      </c>
      <c r="BE436" s="1">
        <v>78.63</v>
      </c>
      <c r="BF436" s="1">
        <v>8.58</v>
      </c>
      <c r="BG436" s="1"/>
      <c r="BH436" s="1"/>
      <c r="BI436" s="1"/>
      <c r="BJ436" s="1"/>
      <c r="BK436" s="1"/>
      <c r="BL436" s="1"/>
      <c r="BM436" s="1"/>
      <c r="BN436" s="1"/>
      <c r="BO436" s="1" t="s">
        <v>8964</v>
      </c>
      <c r="BP436" s="1" t="s">
        <v>8965</v>
      </c>
      <c r="BQ436" s="1" t="s">
        <v>4995</v>
      </c>
      <c r="BR436" s="1"/>
      <c r="BS436" s="1"/>
      <c r="BT436" s="1" t="s">
        <v>8966</v>
      </c>
      <c r="BU436" s="1" t="str">
        <f>HYPERLINK("https://nconnect.nicmar.ac.in/storage/profile/6a8896c678ca4.png","Download")</f>
        <v>0</v>
      </c>
      <c r="BV436" s="1" t="s">
        <v>118</v>
      </c>
      <c r="BW436" s="3"/>
      <c r="BX436" s="3"/>
    </row>
    <row r="437" spans="1:76">
      <c r="A437" s="1" t="s">
        <v>76</v>
      </c>
      <c r="B437" s="1" t="s">
        <v>77</v>
      </c>
      <c r="C437" s="1" t="s">
        <v>8967</v>
      </c>
      <c r="D437" s="1" t="s">
        <v>4128</v>
      </c>
      <c r="E437" s="1" t="s">
        <v>8968</v>
      </c>
      <c r="F437" s="1" t="s">
        <v>8969</v>
      </c>
      <c r="G437" s="1" t="s">
        <v>8970</v>
      </c>
      <c r="H437" s="1" t="s">
        <v>8971</v>
      </c>
      <c r="I437" s="1" t="s">
        <v>8972</v>
      </c>
      <c r="J437" s="1">
        <v>9033315916</v>
      </c>
      <c r="K437" s="1" t="s">
        <v>85</v>
      </c>
      <c r="L437" s="1" t="s">
        <v>6174</v>
      </c>
      <c r="M437" s="1" t="s">
        <v>87</v>
      </c>
      <c r="N437" s="1" t="s">
        <v>8973</v>
      </c>
      <c r="O437" s="1" t="s">
        <v>8974</v>
      </c>
      <c r="P437" s="1" t="s">
        <v>162</v>
      </c>
      <c r="Q437" s="1">
        <v>943106708798</v>
      </c>
      <c r="R437" s="1" t="s">
        <v>8975</v>
      </c>
      <c r="S437" s="1">
        <v>9428382293</v>
      </c>
      <c r="T437" s="1" t="s">
        <v>163</v>
      </c>
      <c r="U437" s="1" t="s">
        <v>8976</v>
      </c>
      <c r="V437" s="1">
        <v>8128498401</v>
      </c>
      <c r="W437" s="1" t="s">
        <v>283</v>
      </c>
      <c r="X437" s="1" t="s">
        <v>8977</v>
      </c>
      <c r="Y437" s="1" t="s">
        <v>8978</v>
      </c>
      <c r="Z437" s="1" t="s">
        <v>577</v>
      </c>
      <c r="AA437" s="1" t="s">
        <v>8977</v>
      </c>
      <c r="AB437" s="1" t="s">
        <v>8978</v>
      </c>
      <c r="AC437" s="1" t="s">
        <v>577</v>
      </c>
      <c r="AD437" s="1" t="s">
        <v>98</v>
      </c>
      <c r="AE437" s="1" t="s">
        <v>98</v>
      </c>
      <c r="AF437" s="1" t="s">
        <v>8979</v>
      </c>
      <c r="AG437" s="1" t="s">
        <v>8980</v>
      </c>
      <c r="AH437" s="1" t="s">
        <v>480</v>
      </c>
      <c r="AI437" s="1" t="s">
        <v>530</v>
      </c>
      <c r="AJ437" s="1">
        <v>82.17</v>
      </c>
      <c r="AK437" s="1"/>
      <c r="AL437" s="1"/>
      <c r="AM437" s="1"/>
      <c r="AN437" s="1"/>
      <c r="AO437" s="1"/>
      <c r="AP437" s="1"/>
      <c r="AQ437" s="1"/>
      <c r="AR437" s="1"/>
      <c r="AS437" s="1" t="s">
        <v>367</v>
      </c>
      <c r="AT437" s="1" t="s">
        <v>8981</v>
      </c>
      <c r="AU437" s="1" t="s">
        <v>141</v>
      </c>
      <c r="AV437" s="1" t="s">
        <v>107</v>
      </c>
      <c r="AW437" s="1">
        <v>93.1</v>
      </c>
      <c r="AX437" s="1">
        <v>9.81</v>
      </c>
      <c r="AY437" s="1" t="s">
        <v>1669</v>
      </c>
      <c r="AZ437" s="1" t="s">
        <v>8982</v>
      </c>
      <c r="BA437" s="1" t="s">
        <v>110</v>
      </c>
      <c r="BB437" s="1" t="s">
        <v>111</v>
      </c>
      <c r="BC437" s="1" t="s">
        <v>292</v>
      </c>
      <c r="BD437" s="1" t="s">
        <v>146</v>
      </c>
      <c r="BE437" s="1">
        <v>72.6</v>
      </c>
      <c r="BF437" s="1"/>
      <c r="BG437" s="1"/>
      <c r="BH437" s="1"/>
      <c r="BI437" s="1"/>
      <c r="BJ437" s="1"/>
      <c r="BK437" s="1"/>
      <c r="BL437" s="1"/>
      <c r="BM437" s="1"/>
      <c r="BN437" s="1"/>
      <c r="BO437" s="1" t="s">
        <v>8983</v>
      </c>
      <c r="BP437" s="1" t="s">
        <v>8984</v>
      </c>
      <c r="BQ437" s="1" t="s">
        <v>2312</v>
      </c>
      <c r="BR437" s="1" t="s">
        <v>8985</v>
      </c>
      <c r="BS437" s="1">
        <v>6</v>
      </c>
      <c r="BT437" s="1" t="s">
        <v>8986</v>
      </c>
      <c r="BU437" s="1" t="str">
        <f>HYPERLINK("https://nconnect.nicmar.ac.in/storage/profile/6a871f48331b1.png","Download")</f>
        <v>0</v>
      </c>
      <c r="BV437" s="1" t="s">
        <v>118</v>
      </c>
      <c r="BW437" s="3"/>
      <c r="BX437" s="3"/>
    </row>
    <row r="438" spans="1:76">
      <c r="A438" s="1" t="s">
        <v>76</v>
      </c>
      <c r="B438" s="1" t="s">
        <v>77</v>
      </c>
      <c r="C438" s="1" t="s">
        <v>8987</v>
      </c>
      <c r="D438" s="1" t="s">
        <v>8988</v>
      </c>
      <c r="E438" s="1" t="s">
        <v>8989</v>
      </c>
      <c r="F438" s="1" t="s">
        <v>8990</v>
      </c>
      <c r="G438" s="1" t="s">
        <v>8991</v>
      </c>
      <c r="H438" s="1" t="s">
        <v>8992</v>
      </c>
      <c r="I438" s="1" t="s">
        <v>8993</v>
      </c>
      <c r="J438" s="1">
        <v>7028944284</v>
      </c>
      <c r="K438" s="1" t="s">
        <v>85</v>
      </c>
      <c r="L438" s="1" t="s">
        <v>8994</v>
      </c>
      <c r="M438" s="1" t="s">
        <v>87</v>
      </c>
      <c r="N438" s="1" t="s">
        <v>7777</v>
      </c>
      <c r="O438" s="1" t="s">
        <v>8995</v>
      </c>
      <c r="P438" s="1" t="s">
        <v>669</v>
      </c>
      <c r="Q438" s="1">
        <v>293064369674</v>
      </c>
      <c r="R438" s="1" t="s">
        <v>8996</v>
      </c>
      <c r="S438" s="1">
        <v>9822701511</v>
      </c>
      <c r="T438" s="1" t="s">
        <v>619</v>
      </c>
      <c r="U438" s="1" t="s">
        <v>8997</v>
      </c>
      <c r="V438" s="1">
        <v>9270800943</v>
      </c>
      <c r="W438" s="1" t="s">
        <v>283</v>
      </c>
      <c r="X438" s="1" t="s">
        <v>8998</v>
      </c>
      <c r="Y438" s="1" t="s">
        <v>1268</v>
      </c>
      <c r="Z438" s="1" t="s">
        <v>97</v>
      </c>
      <c r="AA438" s="1" t="s">
        <v>8998</v>
      </c>
      <c r="AB438" s="1" t="s">
        <v>1268</v>
      </c>
      <c r="AC438" s="1" t="s">
        <v>97</v>
      </c>
      <c r="AD438" s="1" t="s">
        <v>98</v>
      </c>
      <c r="AE438" s="1" t="s">
        <v>98</v>
      </c>
      <c r="AF438" s="1" t="s">
        <v>8999</v>
      </c>
      <c r="AG438" s="1" t="s">
        <v>1623</v>
      </c>
      <c r="AH438" s="1" t="s">
        <v>106</v>
      </c>
      <c r="AI438" s="1" t="s">
        <v>289</v>
      </c>
      <c r="AJ438" s="1">
        <v>76.6</v>
      </c>
      <c r="AK438" s="1"/>
      <c r="AL438" s="1"/>
      <c r="AM438" s="1"/>
      <c r="AN438" s="1"/>
      <c r="AO438" s="1"/>
      <c r="AP438" s="1"/>
      <c r="AQ438" s="1"/>
      <c r="AR438" s="1"/>
      <c r="AS438" s="1" t="s">
        <v>1067</v>
      </c>
      <c r="AT438" s="1" t="s">
        <v>9000</v>
      </c>
      <c r="AU438" s="1" t="s">
        <v>1069</v>
      </c>
      <c r="AV438" s="1" t="s">
        <v>484</v>
      </c>
      <c r="AW438" s="1">
        <v>76.15</v>
      </c>
      <c r="AX438" s="1"/>
      <c r="AY438" s="1" t="s">
        <v>9001</v>
      </c>
      <c r="AZ438" s="1" t="s">
        <v>9002</v>
      </c>
      <c r="BA438" s="1" t="s">
        <v>110</v>
      </c>
      <c r="BB438" s="1" t="s">
        <v>111</v>
      </c>
      <c r="BC438" s="1" t="s">
        <v>426</v>
      </c>
      <c r="BD438" s="1" t="s">
        <v>319</v>
      </c>
      <c r="BE438" s="1">
        <v>76.9</v>
      </c>
      <c r="BF438" s="1">
        <v>8.44</v>
      </c>
      <c r="BG438" s="1"/>
      <c r="BH438" s="1"/>
      <c r="BI438" s="1"/>
      <c r="BJ438" s="1"/>
      <c r="BK438" s="1"/>
      <c r="BL438" s="1"/>
      <c r="BM438" s="1"/>
      <c r="BN438" s="1"/>
      <c r="BO438" s="1" t="s">
        <v>9003</v>
      </c>
      <c r="BP438" s="1"/>
      <c r="BQ438" s="1"/>
      <c r="BR438" s="1" t="s">
        <v>9004</v>
      </c>
      <c r="BS438" s="1"/>
      <c r="BT438" s="1" t="s">
        <v>5738</v>
      </c>
      <c r="BU438" s="1" t="str">
        <f>HYPERLINK("https://nconnect.nicmar.ac.in/storage/profile/6a87048d180e2.png","Download")</f>
        <v>0</v>
      </c>
      <c r="BV438" s="1" t="s">
        <v>118</v>
      </c>
      <c r="BW438" s="3"/>
      <c r="BX438" s="3"/>
    </row>
    <row r="439" spans="1:76">
      <c r="A439" s="1" t="s">
        <v>76</v>
      </c>
      <c r="B439" s="1" t="s">
        <v>77</v>
      </c>
      <c r="C439" s="1" t="s">
        <v>9005</v>
      </c>
      <c r="D439" s="1" t="s">
        <v>5968</v>
      </c>
      <c r="E439" s="1"/>
      <c r="F439" s="1" t="s">
        <v>9006</v>
      </c>
      <c r="G439" s="1" t="s">
        <v>9007</v>
      </c>
      <c r="H439" s="1" t="s">
        <v>9008</v>
      </c>
      <c r="I439" s="1" t="s">
        <v>9009</v>
      </c>
      <c r="J439" s="1">
        <v>7489610149</v>
      </c>
      <c r="K439" s="1" t="s">
        <v>85</v>
      </c>
      <c r="L439" s="1" t="s">
        <v>9010</v>
      </c>
      <c r="M439" s="1" t="s">
        <v>87</v>
      </c>
      <c r="N439" s="1" t="s">
        <v>690</v>
      </c>
      <c r="O439" s="1" t="s">
        <v>9011</v>
      </c>
      <c r="P439" s="1" t="s">
        <v>162</v>
      </c>
      <c r="Q439" s="1">
        <v>898830547323</v>
      </c>
      <c r="R439" s="1" t="s">
        <v>9012</v>
      </c>
      <c r="S439" s="1">
        <v>9425552211</v>
      </c>
      <c r="T439" s="1" t="s">
        <v>163</v>
      </c>
      <c r="U439" s="1" t="s">
        <v>9013</v>
      </c>
      <c r="V439" s="1">
        <v>8839038438</v>
      </c>
      <c r="W439" s="1" t="s">
        <v>283</v>
      </c>
      <c r="X439" s="1" t="s">
        <v>9014</v>
      </c>
      <c r="Y439" s="1" t="s">
        <v>3400</v>
      </c>
      <c r="Z439" s="1" t="s">
        <v>3401</v>
      </c>
      <c r="AA439" s="1" t="s">
        <v>9014</v>
      </c>
      <c r="AB439" s="1" t="s">
        <v>3400</v>
      </c>
      <c r="AC439" s="1" t="s">
        <v>3401</v>
      </c>
      <c r="AD439" s="1" t="s">
        <v>98</v>
      </c>
      <c r="AE439" s="1" t="s">
        <v>98</v>
      </c>
      <c r="AF439" s="1" t="s">
        <v>9015</v>
      </c>
      <c r="AG439" s="1" t="s">
        <v>9016</v>
      </c>
      <c r="AH439" s="1" t="s">
        <v>425</v>
      </c>
      <c r="AI439" s="1" t="s">
        <v>395</v>
      </c>
      <c r="AJ439" s="1">
        <v>95.0</v>
      </c>
      <c r="AK439" s="1">
        <v>10</v>
      </c>
      <c r="AL439" s="1" t="s">
        <v>9017</v>
      </c>
      <c r="AM439" s="1" t="s">
        <v>9018</v>
      </c>
      <c r="AN439" s="1" t="s">
        <v>105</v>
      </c>
      <c r="AO439" s="1" t="s">
        <v>1069</v>
      </c>
      <c r="AP439" s="1" t="s">
        <v>398</v>
      </c>
      <c r="AQ439" s="1">
        <v>92.0</v>
      </c>
      <c r="AR439" s="1">
        <v>9.8</v>
      </c>
      <c r="AS439" s="1"/>
      <c r="AT439" s="1"/>
      <c r="AU439" s="1"/>
      <c r="AV439" s="1"/>
      <c r="AW439" s="1"/>
      <c r="AX439" s="1"/>
      <c r="AY439" s="1" t="s">
        <v>9019</v>
      </c>
      <c r="AZ439" s="1" t="s">
        <v>9020</v>
      </c>
      <c r="BA439" s="1" t="s">
        <v>178</v>
      </c>
      <c r="BB439" s="1" t="s">
        <v>111</v>
      </c>
      <c r="BC439" s="1" t="s">
        <v>318</v>
      </c>
      <c r="BD439" s="1" t="s">
        <v>813</v>
      </c>
      <c r="BE439" s="1">
        <v>76.5</v>
      </c>
      <c r="BF439" s="1">
        <v>7.65</v>
      </c>
      <c r="BG439" s="1"/>
      <c r="BH439" s="1"/>
      <c r="BI439" s="1"/>
      <c r="BJ439" s="1"/>
      <c r="BK439" s="1"/>
      <c r="BL439" s="1"/>
      <c r="BM439" s="1"/>
      <c r="BN439" s="1"/>
      <c r="BO439" s="1" t="s">
        <v>656</v>
      </c>
      <c r="BP439" s="1"/>
      <c r="BQ439" s="1"/>
      <c r="BR439" s="1"/>
      <c r="BS439" s="1"/>
      <c r="BT439" s="1"/>
      <c r="BU439" s="1" t="str">
        <f>HYPERLINK("https://nconnect.nicmar.ac.in/storage/profile/6a871e2b57d14.png","Download")</f>
        <v>0</v>
      </c>
      <c r="BV439" s="1" t="s">
        <v>118</v>
      </c>
      <c r="BW439" s="3"/>
      <c r="BX439" s="3"/>
    </row>
    <row r="440" spans="1:76">
      <c r="A440" s="1" t="s">
        <v>76</v>
      </c>
      <c r="B440" s="1" t="s">
        <v>77</v>
      </c>
      <c r="C440" s="1" t="s">
        <v>9021</v>
      </c>
      <c r="D440" s="1" t="s">
        <v>9022</v>
      </c>
      <c r="E440" s="1"/>
      <c r="F440" s="1" t="s">
        <v>661</v>
      </c>
      <c r="G440" s="1" t="s">
        <v>9023</v>
      </c>
      <c r="H440" s="1" t="s">
        <v>9024</v>
      </c>
      <c r="I440" s="1" t="s">
        <v>9025</v>
      </c>
      <c r="J440" s="1">
        <v>7902655093</v>
      </c>
      <c r="K440" s="1" t="s">
        <v>85</v>
      </c>
      <c r="L440" s="1" t="s">
        <v>9026</v>
      </c>
      <c r="M440" s="1" t="s">
        <v>87</v>
      </c>
      <c r="N440" s="1" t="s">
        <v>384</v>
      </c>
      <c r="O440" s="1" t="s">
        <v>9027</v>
      </c>
      <c r="P440" s="1" t="s">
        <v>90</v>
      </c>
      <c r="Q440" s="1">
        <v>734111159310</v>
      </c>
      <c r="R440" s="1" t="s">
        <v>9028</v>
      </c>
      <c r="S440" s="1">
        <v>9961401143</v>
      </c>
      <c r="T440" s="1" t="s">
        <v>163</v>
      </c>
      <c r="U440" s="1" t="s">
        <v>9029</v>
      </c>
      <c r="V440" s="1">
        <v>9744344270</v>
      </c>
      <c r="W440" s="1" t="s">
        <v>131</v>
      </c>
      <c r="X440" s="1" t="s">
        <v>9030</v>
      </c>
      <c r="Y440" s="1" t="s">
        <v>4574</v>
      </c>
      <c r="Z440" s="1" t="s">
        <v>392</v>
      </c>
      <c r="AA440" s="1" t="s">
        <v>9030</v>
      </c>
      <c r="AB440" s="1" t="s">
        <v>4574</v>
      </c>
      <c r="AC440" s="1" t="s">
        <v>392</v>
      </c>
      <c r="AD440" s="1" t="s">
        <v>98</v>
      </c>
      <c r="AE440" s="1" t="s">
        <v>98</v>
      </c>
      <c r="AF440" s="1" t="s">
        <v>9031</v>
      </c>
      <c r="AG440" s="1" t="s">
        <v>3992</v>
      </c>
      <c r="AH440" s="1" t="s">
        <v>141</v>
      </c>
      <c r="AI440" s="1" t="s">
        <v>102</v>
      </c>
      <c r="AJ440" s="1">
        <v>94.04</v>
      </c>
      <c r="AK440" s="1"/>
      <c r="AL440" s="1" t="s">
        <v>9032</v>
      </c>
      <c r="AM440" s="1" t="s">
        <v>677</v>
      </c>
      <c r="AN440" s="1" t="s">
        <v>174</v>
      </c>
      <c r="AO440" s="1" t="s">
        <v>425</v>
      </c>
      <c r="AP440" s="1" t="s">
        <v>175</v>
      </c>
      <c r="AQ440" s="1">
        <v>91.4</v>
      </c>
      <c r="AR440" s="1"/>
      <c r="AS440" s="1"/>
      <c r="AT440" s="1"/>
      <c r="AU440" s="1"/>
      <c r="AV440" s="1"/>
      <c r="AW440" s="1"/>
      <c r="AX440" s="1"/>
      <c r="AY440" s="1" t="s">
        <v>9033</v>
      </c>
      <c r="AZ440" s="1" t="s">
        <v>9034</v>
      </c>
      <c r="BA440" s="1" t="s">
        <v>110</v>
      </c>
      <c r="BB440" s="1" t="s">
        <v>111</v>
      </c>
      <c r="BC440" s="1" t="s">
        <v>112</v>
      </c>
      <c r="BD440" s="1" t="s">
        <v>344</v>
      </c>
      <c r="BE440" s="1">
        <v>68.72</v>
      </c>
      <c r="BF440" s="1">
        <v>8.35</v>
      </c>
      <c r="BG440" s="1"/>
      <c r="BH440" s="1"/>
      <c r="BI440" s="1"/>
      <c r="BJ440" s="1"/>
      <c r="BK440" s="1"/>
      <c r="BL440" s="1"/>
      <c r="BM440" s="1"/>
      <c r="BN440" s="1"/>
      <c r="BO440" s="1" t="s">
        <v>9035</v>
      </c>
      <c r="BP440" s="1" t="s">
        <v>9036</v>
      </c>
      <c r="BQ440" s="1" t="s">
        <v>862</v>
      </c>
      <c r="BR440" s="1" t="s">
        <v>9037</v>
      </c>
      <c r="BS440" s="1">
        <v>14</v>
      </c>
      <c r="BT440" s="1" t="s">
        <v>9038</v>
      </c>
      <c r="BU440" s="1" t="str">
        <f>HYPERLINK("https://nconnect.nicmar.ac.in/storage/profile/6a85dc6473fd7.png","Download")</f>
        <v>0</v>
      </c>
      <c r="BV440" s="1" t="s">
        <v>118</v>
      </c>
      <c r="BW440" s="3"/>
      <c r="BX440" s="3"/>
    </row>
    <row r="441" spans="1:76">
      <c r="A441" s="1" t="s">
        <v>76</v>
      </c>
      <c r="B441" s="1" t="s">
        <v>77</v>
      </c>
      <c r="C441" s="1" t="s">
        <v>9039</v>
      </c>
      <c r="D441" s="1" t="s">
        <v>9040</v>
      </c>
      <c r="E441" s="1" t="s">
        <v>9041</v>
      </c>
      <c r="F441" s="1" t="s">
        <v>9042</v>
      </c>
      <c r="G441" s="1" t="s">
        <v>9043</v>
      </c>
      <c r="H441" s="1" t="s">
        <v>9044</v>
      </c>
      <c r="I441" s="1" t="s">
        <v>9045</v>
      </c>
      <c r="J441" s="1">
        <v>8688701221</v>
      </c>
      <c r="K441" s="1" t="s">
        <v>196</v>
      </c>
      <c r="L441" s="1" t="s">
        <v>9046</v>
      </c>
      <c r="M441" s="1" t="s">
        <v>87</v>
      </c>
      <c r="N441" s="1" t="s">
        <v>7068</v>
      </c>
      <c r="O441" s="1" t="s">
        <v>9047</v>
      </c>
      <c r="P441" s="1" t="s">
        <v>162</v>
      </c>
      <c r="Q441" s="1">
        <v>499217479093</v>
      </c>
      <c r="R441" s="1" t="s">
        <v>9048</v>
      </c>
      <c r="S441" s="1">
        <v>6281804722</v>
      </c>
      <c r="T441" s="1" t="s">
        <v>203</v>
      </c>
      <c r="U441" s="1" t="s">
        <v>9049</v>
      </c>
      <c r="V441" s="1">
        <v>8328541359</v>
      </c>
      <c r="W441" s="1" t="s">
        <v>470</v>
      </c>
      <c r="X441" s="1" t="s">
        <v>9050</v>
      </c>
      <c r="Y441" s="1" t="s">
        <v>2328</v>
      </c>
      <c r="Z441" s="1" t="s">
        <v>134</v>
      </c>
      <c r="AA441" s="1" t="s">
        <v>9050</v>
      </c>
      <c r="AB441" s="1" t="s">
        <v>2328</v>
      </c>
      <c r="AC441" s="1" t="s">
        <v>134</v>
      </c>
      <c r="AD441" s="1" t="s">
        <v>98</v>
      </c>
      <c r="AE441" s="1" t="s">
        <v>98</v>
      </c>
      <c r="AF441" s="1" t="s">
        <v>9051</v>
      </c>
      <c r="AG441" s="1" t="s">
        <v>9052</v>
      </c>
      <c r="AH441" s="1" t="s">
        <v>209</v>
      </c>
      <c r="AI441" s="1" t="s">
        <v>138</v>
      </c>
      <c r="AJ441" s="1">
        <v>97</v>
      </c>
      <c r="AK441" s="1">
        <v>9.7</v>
      </c>
      <c r="AL441" s="1"/>
      <c r="AM441" s="1"/>
      <c r="AN441" s="1"/>
      <c r="AO441" s="1"/>
      <c r="AP441" s="1"/>
      <c r="AQ441" s="1"/>
      <c r="AR441" s="1"/>
      <c r="AS441" s="1" t="s">
        <v>111</v>
      </c>
      <c r="AT441" s="1" t="s">
        <v>9053</v>
      </c>
      <c r="AU441" s="1" t="s">
        <v>859</v>
      </c>
      <c r="AV441" s="1" t="s">
        <v>532</v>
      </c>
      <c r="AW441" s="1">
        <v>93.11</v>
      </c>
      <c r="AX441" s="1"/>
      <c r="AY441" s="1" t="s">
        <v>9054</v>
      </c>
      <c r="AZ441" s="1" t="s">
        <v>9055</v>
      </c>
      <c r="BA441" s="1" t="s">
        <v>110</v>
      </c>
      <c r="BB441" s="1" t="s">
        <v>111</v>
      </c>
      <c r="BC441" s="1" t="s">
        <v>175</v>
      </c>
      <c r="BD441" s="1" t="s">
        <v>536</v>
      </c>
      <c r="BE441" s="1">
        <v>78.6</v>
      </c>
      <c r="BF441" s="1">
        <v>8.36</v>
      </c>
      <c r="BG441" s="1"/>
      <c r="BH441" s="1"/>
      <c r="BI441" s="1"/>
      <c r="BJ441" s="1"/>
      <c r="BK441" s="1"/>
      <c r="BL441" s="1"/>
      <c r="BM441" s="1"/>
      <c r="BN441" s="1"/>
      <c r="BO441" s="1" t="s">
        <v>9056</v>
      </c>
      <c r="BP441" s="1" t="s">
        <v>9057</v>
      </c>
      <c r="BQ441" s="1" t="s">
        <v>2312</v>
      </c>
      <c r="BR441" s="1" t="s">
        <v>9058</v>
      </c>
      <c r="BS441" s="1">
        <v>24</v>
      </c>
      <c r="BT441" s="1" t="s">
        <v>9059</v>
      </c>
      <c r="BU441" s="1" t="str">
        <f>HYPERLINK("https://nconnect.nicmar.ac.in/storage/profile/6a8719529a868.png","Download")</f>
        <v>0</v>
      </c>
      <c r="BV441" s="1" t="s">
        <v>118</v>
      </c>
      <c r="BW441" s="3"/>
      <c r="BX441" s="3"/>
    </row>
    <row r="442" spans="1:76">
      <c r="A442" s="1" t="s">
        <v>76</v>
      </c>
      <c r="B442" s="1" t="s">
        <v>77</v>
      </c>
      <c r="C442" s="1" t="s">
        <v>9060</v>
      </c>
      <c r="D442" s="1" t="s">
        <v>4150</v>
      </c>
      <c r="E442" s="1"/>
      <c r="F442" s="1" t="s">
        <v>9061</v>
      </c>
      <c r="G442" s="1" t="s">
        <v>9062</v>
      </c>
      <c r="H442" s="1" t="s">
        <v>9063</v>
      </c>
      <c r="I442" s="1" t="s">
        <v>9064</v>
      </c>
      <c r="J442" s="1">
        <v>7530093662</v>
      </c>
      <c r="K442" s="1" t="s">
        <v>85</v>
      </c>
      <c r="L442" s="1" t="s">
        <v>9065</v>
      </c>
      <c r="M442" s="1" t="s">
        <v>87</v>
      </c>
      <c r="N442" s="1" t="s">
        <v>9066</v>
      </c>
      <c r="O442" s="1" t="s">
        <v>9067</v>
      </c>
      <c r="P442" s="1" t="s">
        <v>90</v>
      </c>
      <c r="Q442" s="1">
        <v>941562045321</v>
      </c>
      <c r="R442" s="1" t="s">
        <v>9068</v>
      </c>
      <c r="S442" s="1">
        <v>9150751462</v>
      </c>
      <c r="T442" s="1" t="s">
        <v>1752</v>
      </c>
      <c r="U442" s="1" t="s">
        <v>9069</v>
      </c>
      <c r="V442" s="1">
        <v>8220851462</v>
      </c>
      <c r="W442" s="1" t="s">
        <v>946</v>
      </c>
      <c r="X442" s="1" t="s">
        <v>9070</v>
      </c>
      <c r="Y442" s="1" t="s">
        <v>2901</v>
      </c>
      <c r="Z442" s="1" t="s">
        <v>338</v>
      </c>
      <c r="AA442" s="1" t="s">
        <v>9070</v>
      </c>
      <c r="AB442" s="1" t="s">
        <v>2901</v>
      </c>
      <c r="AC442" s="1" t="s">
        <v>338</v>
      </c>
      <c r="AD442" s="1" t="s">
        <v>98</v>
      </c>
      <c r="AE442" s="1" t="s">
        <v>98</v>
      </c>
      <c r="AF442" s="1" t="s">
        <v>9071</v>
      </c>
      <c r="AG442" s="1" t="s">
        <v>625</v>
      </c>
      <c r="AH442" s="1" t="s">
        <v>106</v>
      </c>
      <c r="AI442" s="1" t="s">
        <v>289</v>
      </c>
      <c r="AJ442" s="1">
        <v>63.6</v>
      </c>
      <c r="AK442" s="1"/>
      <c r="AL442" s="1" t="s">
        <v>9071</v>
      </c>
      <c r="AM442" s="1" t="s">
        <v>625</v>
      </c>
      <c r="AN442" s="1" t="s">
        <v>105</v>
      </c>
      <c r="AO442" s="1" t="s">
        <v>107</v>
      </c>
      <c r="AP442" s="1" t="s">
        <v>789</v>
      </c>
      <c r="AQ442" s="1">
        <v>64.2</v>
      </c>
      <c r="AR442" s="1"/>
      <c r="AS442" s="1"/>
      <c r="AT442" s="1"/>
      <c r="AU442" s="1"/>
      <c r="AV442" s="1"/>
      <c r="AW442" s="1"/>
      <c r="AX442" s="1"/>
      <c r="AY442" s="1" t="s">
        <v>558</v>
      </c>
      <c r="AZ442" s="1" t="s">
        <v>9072</v>
      </c>
      <c r="BA442" s="1" t="s">
        <v>178</v>
      </c>
      <c r="BB442" s="1" t="s">
        <v>111</v>
      </c>
      <c r="BC442" s="1" t="s">
        <v>318</v>
      </c>
      <c r="BD442" s="1" t="s">
        <v>319</v>
      </c>
      <c r="BE442" s="1">
        <v>74.2</v>
      </c>
      <c r="BF442" s="1">
        <v>7.42</v>
      </c>
      <c r="BG442" s="1"/>
      <c r="BH442" s="1"/>
      <c r="BI442" s="1"/>
      <c r="BJ442" s="1"/>
      <c r="BK442" s="1"/>
      <c r="BL442" s="1"/>
      <c r="BM442" s="1"/>
      <c r="BN442" s="1"/>
      <c r="BO442" s="1" t="s">
        <v>9073</v>
      </c>
      <c r="BP442" s="1"/>
      <c r="BQ442" s="1"/>
      <c r="BR442" s="1" t="s">
        <v>9074</v>
      </c>
      <c r="BS442" s="1">
        <v>21</v>
      </c>
      <c r="BT442" s="1" t="s">
        <v>9075</v>
      </c>
      <c r="BU442" s="1" t="str">
        <f>HYPERLINK("https://nconnect.nicmar.ac.in/storage/profile/6a85d3650e5d1.png","Download")</f>
        <v>0</v>
      </c>
      <c r="BV442" s="1" t="s">
        <v>118</v>
      </c>
      <c r="BW442" s="3"/>
      <c r="BX442" s="3"/>
    </row>
    <row r="443" spans="1:76">
      <c r="A443" s="1" t="s">
        <v>76</v>
      </c>
      <c r="B443" s="1" t="s">
        <v>77</v>
      </c>
      <c r="C443" s="1" t="s">
        <v>9076</v>
      </c>
      <c r="D443" s="1" t="s">
        <v>9077</v>
      </c>
      <c r="E443" s="1"/>
      <c r="F443" s="1" t="s">
        <v>9078</v>
      </c>
      <c r="G443" s="1" t="s">
        <v>9079</v>
      </c>
      <c r="H443" s="1" t="s">
        <v>9080</v>
      </c>
      <c r="I443" s="1" t="s">
        <v>9081</v>
      </c>
      <c r="J443" s="1">
        <v>9361093120</v>
      </c>
      <c r="K443" s="1" t="s">
        <v>85</v>
      </c>
      <c r="L443" s="1" t="s">
        <v>7725</v>
      </c>
      <c r="M443" s="1" t="s">
        <v>87</v>
      </c>
      <c r="N443" s="1" t="s">
        <v>1703</v>
      </c>
      <c r="O443" s="1" t="s">
        <v>9082</v>
      </c>
      <c r="P443" s="1" t="s">
        <v>669</v>
      </c>
      <c r="Q443" s="1">
        <v>810217694945</v>
      </c>
      <c r="R443" s="1" t="s">
        <v>9083</v>
      </c>
      <c r="S443" s="1">
        <v>8939664023</v>
      </c>
      <c r="T443" s="1" t="s">
        <v>1888</v>
      </c>
      <c r="U443" s="1" t="s">
        <v>9084</v>
      </c>
      <c r="V443" s="1">
        <v>9150658258</v>
      </c>
      <c r="W443" s="1" t="s">
        <v>9085</v>
      </c>
      <c r="X443" s="1" t="s">
        <v>9086</v>
      </c>
      <c r="Y443" s="1" t="s">
        <v>622</v>
      </c>
      <c r="Z443" s="1" t="s">
        <v>338</v>
      </c>
      <c r="AA443" s="1" t="s">
        <v>9086</v>
      </c>
      <c r="AB443" s="1" t="s">
        <v>622</v>
      </c>
      <c r="AC443" s="1" t="s">
        <v>338</v>
      </c>
      <c r="AD443" s="1" t="s">
        <v>98</v>
      </c>
      <c r="AE443" s="1" t="s">
        <v>98</v>
      </c>
      <c r="AF443" s="1" t="s">
        <v>9087</v>
      </c>
      <c r="AG443" s="1" t="s">
        <v>1623</v>
      </c>
      <c r="AH443" s="1" t="s">
        <v>106</v>
      </c>
      <c r="AI443" s="1" t="s">
        <v>314</v>
      </c>
      <c r="AJ443" s="1">
        <v>81.4</v>
      </c>
      <c r="AK443" s="1"/>
      <c r="AL443" s="1" t="s">
        <v>9087</v>
      </c>
      <c r="AM443" s="1" t="s">
        <v>1623</v>
      </c>
      <c r="AN443" s="1" t="s">
        <v>105</v>
      </c>
      <c r="AO443" s="1" t="s">
        <v>107</v>
      </c>
      <c r="AP443" s="1" t="s">
        <v>626</v>
      </c>
      <c r="AQ443" s="1">
        <v>69</v>
      </c>
      <c r="AR443" s="1"/>
      <c r="AS443" s="1"/>
      <c r="AT443" s="1"/>
      <c r="AU443" s="1"/>
      <c r="AV443" s="1"/>
      <c r="AW443" s="1"/>
      <c r="AX443" s="1"/>
      <c r="AY443" s="1" t="s">
        <v>9088</v>
      </c>
      <c r="AZ443" s="1" t="s">
        <v>9088</v>
      </c>
      <c r="BA443" s="1" t="s">
        <v>178</v>
      </c>
      <c r="BB443" s="1" t="s">
        <v>111</v>
      </c>
      <c r="BC443" s="1" t="s">
        <v>628</v>
      </c>
      <c r="BD443" s="1" t="s">
        <v>813</v>
      </c>
      <c r="BE443" s="1">
        <v>63.3</v>
      </c>
      <c r="BF443" s="1"/>
      <c r="BG443" s="1"/>
      <c r="BH443" s="1"/>
      <c r="BI443" s="1"/>
      <c r="BJ443" s="1"/>
      <c r="BK443" s="1"/>
      <c r="BL443" s="1"/>
      <c r="BM443" s="1"/>
      <c r="BN443" s="1"/>
      <c r="BO443" s="1" t="s">
        <v>9089</v>
      </c>
      <c r="BP443" s="1"/>
      <c r="BQ443" s="1"/>
      <c r="BR443" s="1" t="s">
        <v>9090</v>
      </c>
      <c r="BS443" s="1">
        <v>16</v>
      </c>
      <c r="BT443" s="1" t="s">
        <v>9091</v>
      </c>
      <c r="BU443" s="1" t="str">
        <f>HYPERLINK("https://nconnect.nicmar.ac.in/storage/profile/6aba3146c5f78.png","Download")</f>
        <v>0</v>
      </c>
      <c r="BV443" s="1" t="s">
        <v>118</v>
      </c>
      <c r="BW443" s="3"/>
      <c r="BX443" s="3"/>
    </row>
    <row r="444" spans="1:76">
      <c r="A444" s="1" t="s">
        <v>76</v>
      </c>
      <c r="B444" s="1" t="s">
        <v>77</v>
      </c>
      <c r="C444" s="1" t="s">
        <v>9092</v>
      </c>
      <c r="D444" s="1" t="s">
        <v>9093</v>
      </c>
      <c r="E444" s="1" t="s">
        <v>9094</v>
      </c>
      <c r="F444" s="1" t="s">
        <v>8635</v>
      </c>
      <c r="G444" s="1" t="s">
        <v>9095</v>
      </c>
      <c r="H444" s="1" t="s">
        <v>9096</v>
      </c>
      <c r="I444" s="1" t="s">
        <v>9097</v>
      </c>
      <c r="J444" s="1">
        <v>8080927974</v>
      </c>
      <c r="K444" s="1" t="s">
        <v>85</v>
      </c>
      <c r="L444" s="1" t="s">
        <v>9098</v>
      </c>
      <c r="M444" s="1" t="s">
        <v>87</v>
      </c>
      <c r="N444" s="1" t="s">
        <v>412</v>
      </c>
      <c r="O444" s="1" t="s">
        <v>9099</v>
      </c>
      <c r="P444" s="1" t="s">
        <v>90</v>
      </c>
      <c r="Q444" s="1">
        <v>606221103735</v>
      </c>
      <c r="R444" s="1" t="s">
        <v>9100</v>
      </c>
      <c r="S444" s="1">
        <v>9146843860</v>
      </c>
      <c r="T444" s="1" t="s">
        <v>163</v>
      </c>
      <c r="U444" s="1" t="s">
        <v>9101</v>
      </c>
      <c r="V444" s="1">
        <v>8767219465</v>
      </c>
      <c r="W444" s="1" t="s">
        <v>444</v>
      </c>
      <c r="X444" s="1" t="s">
        <v>9102</v>
      </c>
      <c r="Y444" s="1" t="s">
        <v>1268</v>
      </c>
      <c r="Z444" s="1" t="s">
        <v>97</v>
      </c>
      <c r="AA444" s="1" t="s">
        <v>9103</v>
      </c>
      <c r="AB444" s="1" t="s">
        <v>1268</v>
      </c>
      <c r="AC444" s="1" t="s">
        <v>97</v>
      </c>
      <c r="AD444" s="1" t="s">
        <v>98</v>
      </c>
      <c r="AE444" s="1" t="s">
        <v>98</v>
      </c>
      <c r="AF444" s="1" t="s">
        <v>9104</v>
      </c>
      <c r="AG444" s="1" t="s">
        <v>9105</v>
      </c>
      <c r="AH444" s="1" t="s">
        <v>9106</v>
      </c>
      <c r="AI444" s="1" t="s">
        <v>421</v>
      </c>
      <c r="AJ444" s="1">
        <v>66.8</v>
      </c>
      <c r="AK444" s="1">
        <v>7.4</v>
      </c>
      <c r="AL444" s="1" t="s">
        <v>9107</v>
      </c>
      <c r="AM444" s="1" t="s">
        <v>9108</v>
      </c>
      <c r="AN444" s="1" t="s">
        <v>105</v>
      </c>
      <c r="AO444" s="1" t="s">
        <v>209</v>
      </c>
      <c r="AP444" s="1" t="s">
        <v>262</v>
      </c>
      <c r="AQ444" s="1">
        <v>54.62</v>
      </c>
      <c r="AR444" s="1"/>
      <c r="AS444" s="1" t="s">
        <v>9109</v>
      </c>
      <c r="AT444" s="1" t="s">
        <v>9110</v>
      </c>
      <c r="AU444" s="1" t="s">
        <v>425</v>
      </c>
      <c r="AV444" s="1" t="s">
        <v>292</v>
      </c>
      <c r="AW444" s="1">
        <v>92.21</v>
      </c>
      <c r="AX444" s="1"/>
      <c r="AY444" s="1" t="s">
        <v>371</v>
      </c>
      <c r="AZ444" s="1" t="s">
        <v>9111</v>
      </c>
      <c r="BA444" s="1" t="s">
        <v>178</v>
      </c>
      <c r="BB444" s="1" t="s">
        <v>111</v>
      </c>
      <c r="BC444" s="1" t="s">
        <v>179</v>
      </c>
      <c r="BD444" s="1" t="s">
        <v>724</v>
      </c>
      <c r="BE444" s="1">
        <v>83.12</v>
      </c>
      <c r="BF444" s="1">
        <v>9.01</v>
      </c>
      <c r="BG444" s="1"/>
      <c r="BH444" s="1"/>
      <c r="BI444" s="1"/>
      <c r="BJ444" s="1"/>
      <c r="BK444" s="1"/>
      <c r="BL444" s="1"/>
      <c r="BM444" s="1"/>
      <c r="BN444" s="1"/>
      <c r="BO444" s="1" t="s">
        <v>9112</v>
      </c>
      <c r="BP444" s="1" t="s">
        <v>9113</v>
      </c>
      <c r="BQ444" s="1" t="s">
        <v>5984</v>
      </c>
      <c r="BR444" s="1" t="s">
        <v>9114</v>
      </c>
      <c r="BS444" s="1">
        <v>45</v>
      </c>
      <c r="BT444" s="1" t="s">
        <v>9115</v>
      </c>
      <c r="BU444" s="1" t="str">
        <f>HYPERLINK("https://nconnect.nicmar.ac.in/storage/profile/6a85db3b2ac61.png","Download")</f>
        <v>0</v>
      </c>
      <c r="BV444" s="1" t="s">
        <v>118</v>
      </c>
      <c r="BW444" s="3"/>
      <c r="BX444" s="3"/>
    </row>
    <row r="445" spans="1:76">
      <c r="A445" s="1" t="s">
        <v>76</v>
      </c>
      <c r="B445" s="1" t="s">
        <v>77</v>
      </c>
      <c r="C445" s="1" t="s">
        <v>9116</v>
      </c>
      <c r="D445" s="1" t="s">
        <v>9117</v>
      </c>
      <c r="E445" s="1"/>
      <c r="F445" s="1" t="s">
        <v>9118</v>
      </c>
      <c r="G445" s="1" t="s">
        <v>9119</v>
      </c>
      <c r="H445" s="1" t="s">
        <v>9120</v>
      </c>
      <c r="I445" s="1" t="s">
        <v>9121</v>
      </c>
      <c r="J445" s="1">
        <v>8891796095</v>
      </c>
      <c r="K445" s="1" t="s">
        <v>196</v>
      </c>
      <c r="L445" s="1" t="s">
        <v>9122</v>
      </c>
      <c r="M445" s="1" t="s">
        <v>87</v>
      </c>
      <c r="N445" s="1" t="s">
        <v>384</v>
      </c>
      <c r="O445" s="1" t="s">
        <v>9123</v>
      </c>
      <c r="P445" s="1" t="s">
        <v>162</v>
      </c>
      <c r="Q445" s="1">
        <v>664195975026</v>
      </c>
      <c r="R445" s="1" t="s">
        <v>9124</v>
      </c>
      <c r="S445" s="1">
        <v>9447303177</v>
      </c>
      <c r="T445" s="1" t="s">
        <v>3989</v>
      </c>
      <c r="U445" s="1" t="s">
        <v>9125</v>
      </c>
      <c r="V445" s="1">
        <v>9495709095</v>
      </c>
      <c r="W445" s="1" t="s">
        <v>9126</v>
      </c>
      <c r="X445" s="1" t="s">
        <v>9127</v>
      </c>
      <c r="Y445" s="1" t="s">
        <v>391</v>
      </c>
      <c r="Z445" s="1" t="s">
        <v>392</v>
      </c>
      <c r="AA445" s="1" t="s">
        <v>9127</v>
      </c>
      <c r="AB445" s="1" t="s">
        <v>391</v>
      </c>
      <c r="AC445" s="1" t="s">
        <v>392</v>
      </c>
      <c r="AD445" s="1" t="s">
        <v>98</v>
      </c>
      <c r="AE445" s="1" t="s">
        <v>98</v>
      </c>
      <c r="AF445" s="1" t="s">
        <v>9128</v>
      </c>
      <c r="AG445" s="1" t="s">
        <v>9129</v>
      </c>
      <c r="AH445" s="1" t="s">
        <v>421</v>
      </c>
      <c r="AI445" s="1" t="s">
        <v>859</v>
      </c>
      <c r="AJ445" s="1">
        <v>90.8</v>
      </c>
      <c r="AK445" s="1"/>
      <c r="AL445" s="1" t="s">
        <v>9130</v>
      </c>
      <c r="AM445" s="1" t="s">
        <v>1689</v>
      </c>
      <c r="AN445" s="1" t="s">
        <v>174</v>
      </c>
      <c r="AO445" s="1" t="s">
        <v>106</v>
      </c>
      <c r="AP445" s="1" t="s">
        <v>289</v>
      </c>
      <c r="AQ445" s="1">
        <v>98</v>
      </c>
      <c r="AR445" s="1"/>
      <c r="AS445" s="1"/>
      <c r="AT445" s="1"/>
      <c r="AU445" s="1"/>
      <c r="AV445" s="1"/>
      <c r="AW445" s="1"/>
      <c r="AX445" s="1"/>
      <c r="AY445" s="1" t="s">
        <v>2161</v>
      </c>
      <c r="AZ445" s="1" t="s">
        <v>400</v>
      </c>
      <c r="BA445" s="1" t="s">
        <v>110</v>
      </c>
      <c r="BB445" s="1" t="s">
        <v>111</v>
      </c>
      <c r="BC445" s="1" t="s">
        <v>1044</v>
      </c>
      <c r="BD445" s="1" t="s">
        <v>999</v>
      </c>
      <c r="BE445" s="1">
        <v>86.9</v>
      </c>
      <c r="BF445" s="1">
        <v>8.69</v>
      </c>
      <c r="BG445" s="1"/>
      <c r="BH445" s="1"/>
      <c r="BI445" s="1"/>
      <c r="BJ445" s="1"/>
      <c r="BK445" s="1"/>
      <c r="BL445" s="1"/>
      <c r="BM445" s="1"/>
      <c r="BN445" s="1"/>
      <c r="BO445" s="1" t="s">
        <v>9131</v>
      </c>
      <c r="BP445" s="1"/>
      <c r="BQ445" s="1"/>
      <c r="BR445" s="1" t="s">
        <v>9132</v>
      </c>
      <c r="BS445" s="1">
        <v>3</v>
      </c>
      <c r="BT445" s="1" t="s">
        <v>9133</v>
      </c>
      <c r="BU445" s="1" t="str">
        <f>HYPERLINK("https://nconnect.nicmar.ac.in/storage/profile/6a86f7483ae71.png","Download")</f>
        <v>0</v>
      </c>
      <c r="BV445" s="1" t="s">
        <v>118</v>
      </c>
      <c r="BW445" s="3"/>
      <c r="BX445" s="3"/>
    </row>
    <row r="446" spans="1:76">
      <c r="A446" s="1" t="s">
        <v>76</v>
      </c>
      <c r="B446" s="1" t="s">
        <v>77</v>
      </c>
      <c r="C446" s="1" t="s">
        <v>9134</v>
      </c>
      <c r="D446" s="1" t="s">
        <v>9135</v>
      </c>
      <c r="E446" s="1" t="s">
        <v>9136</v>
      </c>
      <c r="F446" s="1" t="s">
        <v>4217</v>
      </c>
      <c r="G446" s="1" t="s">
        <v>9137</v>
      </c>
      <c r="H446" s="1" t="s">
        <v>9138</v>
      </c>
      <c r="I446" s="1" t="s">
        <v>9139</v>
      </c>
      <c r="J446" s="1">
        <v>9989569041</v>
      </c>
      <c r="K446" s="1" t="s">
        <v>85</v>
      </c>
      <c r="L446" s="1" t="s">
        <v>9140</v>
      </c>
      <c r="M446" s="1" t="s">
        <v>87</v>
      </c>
      <c r="N446" s="1" t="s">
        <v>9141</v>
      </c>
      <c r="O446" s="1" t="s">
        <v>9142</v>
      </c>
      <c r="P446" s="1" t="s">
        <v>162</v>
      </c>
      <c r="Q446" s="1">
        <v>396079993250</v>
      </c>
      <c r="R446" s="1" t="s">
        <v>9143</v>
      </c>
      <c r="S446" s="1">
        <v>7981826526</v>
      </c>
      <c r="T446" s="1" t="s">
        <v>944</v>
      </c>
      <c r="U446" s="1" t="s">
        <v>9144</v>
      </c>
      <c r="V446" s="1">
        <v>7981826526</v>
      </c>
      <c r="W446" s="1" t="s">
        <v>1571</v>
      </c>
      <c r="X446" s="1" t="s">
        <v>9145</v>
      </c>
      <c r="Y446" s="1" t="s">
        <v>3303</v>
      </c>
      <c r="Z446" s="1" t="s">
        <v>1574</v>
      </c>
      <c r="AA446" s="1" t="s">
        <v>9145</v>
      </c>
      <c r="AB446" s="1" t="s">
        <v>3303</v>
      </c>
      <c r="AC446" s="1" t="s">
        <v>1574</v>
      </c>
      <c r="AD446" s="1" t="s">
        <v>98</v>
      </c>
      <c r="AE446" s="1" t="s">
        <v>98</v>
      </c>
      <c r="AF446" s="1" t="s">
        <v>9146</v>
      </c>
      <c r="AG446" s="1" t="s">
        <v>9147</v>
      </c>
      <c r="AH446" s="1" t="s">
        <v>421</v>
      </c>
      <c r="AI446" s="1" t="s">
        <v>530</v>
      </c>
      <c r="AJ446" s="1">
        <v>90.2</v>
      </c>
      <c r="AK446" s="1">
        <v>9.2</v>
      </c>
      <c r="AL446" s="1" t="s">
        <v>9148</v>
      </c>
      <c r="AM446" s="1" t="s">
        <v>9149</v>
      </c>
      <c r="AN446" s="1" t="s">
        <v>105</v>
      </c>
      <c r="AO446" s="1" t="s">
        <v>106</v>
      </c>
      <c r="AP446" s="1" t="s">
        <v>395</v>
      </c>
      <c r="AQ446" s="1">
        <v>91.1</v>
      </c>
      <c r="AR446" s="1">
        <v>0</v>
      </c>
      <c r="AS446" s="1"/>
      <c r="AT446" s="1"/>
      <c r="AU446" s="1"/>
      <c r="AV446" s="1"/>
      <c r="AW446" s="1"/>
      <c r="AX446" s="1"/>
      <c r="AY446" s="1" t="s">
        <v>9150</v>
      </c>
      <c r="AZ446" s="1" t="s">
        <v>9151</v>
      </c>
      <c r="BA446" s="1" t="s">
        <v>178</v>
      </c>
      <c r="BB446" s="1" t="s">
        <v>111</v>
      </c>
      <c r="BC446" s="1" t="s">
        <v>369</v>
      </c>
      <c r="BD446" s="1" t="s">
        <v>724</v>
      </c>
      <c r="BE446" s="1">
        <v>66.57</v>
      </c>
      <c r="BF446" s="1">
        <v>7.06</v>
      </c>
      <c r="BG446" s="1"/>
      <c r="BH446" s="1"/>
      <c r="BI446" s="1"/>
      <c r="BJ446" s="1"/>
      <c r="BK446" s="1"/>
      <c r="BL446" s="1"/>
      <c r="BM446" s="1"/>
      <c r="BN446" s="1"/>
      <c r="BO446" s="1" t="s">
        <v>9152</v>
      </c>
      <c r="BP446" s="1" t="s">
        <v>9153</v>
      </c>
      <c r="BQ446" s="1"/>
      <c r="BR446" s="1"/>
      <c r="BS446" s="1"/>
      <c r="BT446" s="1"/>
      <c r="BU446" s="1" t="str">
        <f>HYPERLINK("https://nconnect.nicmar.ac.in/storage/profile/6a85f5991d0ef.png","Download")</f>
        <v>0</v>
      </c>
      <c r="BV446" s="1" t="s">
        <v>118</v>
      </c>
      <c r="BW446" s="3"/>
      <c r="BX446" s="3"/>
    </row>
    <row r="447" spans="1:76">
      <c r="A447" s="1" t="s">
        <v>76</v>
      </c>
      <c r="B447" s="1" t="s">
        <v>77</v>
      </c>
      <c r="C447" s="1" t="s">
        <v>9154</v>
      </c>
      <c r="D447" s="1" t="s">
        <v>9155</v>
      </c>
      <c r="E447" s="1"/>
      <c r="F447" s="1" t="s">
        <v>9156</v>
      </c>
      <c r="G447" s="1" t="s">
        <v>9157</v>
      </c>
      <c r="H447" s="1" t="s">
        <v>9158</v>
      </c>
      <c r="I447" s="1" t="s">
        <v>9159</v>
      </c>
      <c r="J447" s="1">
        <v>7001032540</v>
      </c>
      <c r="K447" s="1" t="s">
        <v>85</v>
      </c>
      <c r="L447" s="1" t="s">
        <v>9160</v>
      </c>
      <c r="M447" s="1" t="s">
        <v>87</v>
      </c>
      <c r="N447" s="1" t="s">
        <v>9161</v>
      </c>
      <c r="O447" s="1" t="s">
        <v>9162</v>
      </c>
      <c r="P447" s="1" t="s">
        <v>90</v>
      </c>
      <c r="Q447" s="1">
        <v>825112804072</v>
      </c>
      <c r="R447" s="1" t="s">
        <v>9163</v>
      </c>
      <c r="S447" s="1">
        <v>9547607588</v>
      </c>
      <c r="T447" s="1" t="s">
        <v>1168</v>
      </c>
      <c r="U447" s="1" t="s">
        <v>9164</v>
      </c>
      <c r="V447" s="1">
        <v>9434570414</v>
      </c>
      <c r="W447" s="1" t="s">
        <v>283</v>
      </c>
      <c r="X447" s="1" t="s">
        <v>9165</v>
      </c>
      <c r="Y447" s="1" t="s">
        <v>1337</v>
      </c>
      <c r="Z447" s="1" t="s">
        <v>1338</v>
      </c>
      <c r="AA447" s="1" t="s">
        <v>9165</v>
      </c>
      <c r="AB447" s="1" t="s">
        <v>1337</v>
      </c>
      <c r="AC447" s="1" t="s">
        <v>1338</v>
      </c>
      <c r="AD447" s="1" t="s">
        <v>98</v>
      </c>
      <c r="AE447" s="1" t="s">
        <v>98</v>
      </c>
      <c r="AF447" s="1" t="s">
        <v>9166</v>
      </c>
      <c r="AG447" s="1" t="s">
        <v>4288</v>
      </c>
      <c r="AH447" s="1" t="s">
        <v>3702</v>
      </c>
      <c r="AI447" s="1" t="s">
        <v>854</v>
      </c>
      <c r="AJ447" s="1">
        <v>85.71</v>
      </c>
      <c r="AK447" s="1"/>
      <c r="AL447" s="1" t="s">
        <v>9166</v>
      </c>
      <c r="AM447" s="1" t="s">
        <v>9167</v>
      </c>
      <c r="AN447" s="1" t="s">
        <v>105</v>
      </c>
      <c r="AO447" s="1" t="s">
        <v>137</v>
      </c>
      <c r="AP447" s="1" t="s">
        <v>141</v>
      </c>
      <c r="AQ447" s="1">
        <v>80.2</v>
      </c>
      <c r="AR447" s="1"/>
      <c r="AS447" s="1"/>
      <c r="AT447" s="1"/>
      <c r="AU447" s="1"/>
      <c r="AV447" s="1"/>
      <c r="AW447" s="1"/>
      <c r="AX447" s="1"/>
      <c r="AY447" s="1" t="s">
        <v>4292</v>
      </c>
      <c r="AZ447" s="1" t="s">
        <v>9168</v>
      </c>
      <c r="BA447" s="1" t="s">
        <v>110</v>
      </c>
      <c r="BB447" s="1" t="s">
        <v>111</v>
      </c>
      <c r="BC447" s="1" t="s">
        <v>654</v>
      </c>
      <c r="BD447" s="1" t="s">
        <v>789</v>
      </c>
      <c r="BE447" s="1">
        <v>77.63</v>
      </c>
      <c r="BF447" s="1">
        <v>8.54</v>
      </c>
      <c r="BG447" s="1"/>
      <c r="BH447" s="1"/>
      <c r="BI447" s="1"/>
      <c r="BJ447" s="1"/>
      <c r="BK447" s="1"/>
      <c r="BL447" s="1"/>
      <c r="BM447" s="1"/>
      <c r="BN447" s="1"/>
      <c r="BO447" s="1" t="s">
        <v>9169</v>
      </c>
      <c r="BP447" s="1"/>
      <c r="BQ447" s="1"/>
      <c r="BR447" s="1" t="s">
        <v>9170</v>
      </c>
      <c r="BS447" s="1">
        <v>4</v>
      </c>
      <c r="BT447" s="1"/>
      <c r="BU447" s="1" t="str">
        <f>HYPERLINK("https://nconnect.nicmar.ac.in/storage/profile/6ac9055097e7c.png","Download")</f>
        <v>0</v>
      </c>
      <c r="BV447" s="1" t="s">
        <v>118</v>
      </c>
      <c r="BW447" s="3"/>
      <c r="BX447" s="3"/>
    </row>
    <row r="448" spans="1:76">
      <c r="A448" s="1" t="s">
        <v>76</v>
      </c>
      <c r="B448" s="1" t="s">
        <v>77</v>
      </c>
      <c r="C448" s="1" t="s">
        <v>9171</v>
      </c>
      <c r="D448" s="1" t="s">
        <v>9172</v>
      </c>
      <c r="E448" s="1" t="s">
        <v>1303</v>
      </c>
      <c r="F448" s="1" t="s">
        <v>9173</v>
      </c>
      <c r="G448" s="1" t="s">
        <v>9174</v>
      </c>
      <c r="H448" s="1" t="s">
        <v>9175</v>
      </c>
      <c r="I448" s="1" t="s">
        <v>9176</v>
      </c>
      <c r="J448" s="1">
        <v>6303970153</v>
      </c>
      <c r="K448" s="1" t="s">
        <v>85</v>
      </c>
      <c r="L448" s="1" t="s">
        <v>711</v>
      </c>
      <c r="M448" s="1" t="s">
        <v>87</v>
      </c>
      <c r="N448" s="1" t="s">
        <v>9177</v>
      </c>
      <c r="O448" s="1" t="s">
        <v>9178</v>
      </c>
      <c r="P448" s="1" t="s">
        <v>162</v>
      </c>
      <c r="Q448" s="1">
        <v>971275837950</v>
      </c>
      <c r="R448" s="1" t="s">
        <v>9179</v>
      </c>
      <c r="S448" s="1">
        <v>7995120751</v>
      </c>
      <c r="T448" s="1" t="s">
        <v>9180</v>
      </c>
      <c r="U448" s="1" t="s">
        <v>9181</v>
      </c>
      <c r="V448" s="1">
        <v>9618188940</v>
      </c>
      <c r="W448" s="1" t="s">
        <v>1466</v>
      </c>
      <c r="X448" s="1" t="s">
        <v>9182</v>
      </c>
      <c r="Y448" s="1" t="s">
        <v>2408</v>
      </c>
      <c r="Z448" s="1" t="s">
        <v>134</v>
      </c>
      <c r="AA448" s="1" t="s">
        <v>9183</v>
      </c>
      <c r="AB448" s="1" t="s">
        <v>525</v>
      </c>
      <c r="AC448" s="1" t="s">
        <v>134</v>
      </c>
      <c r="AD448" s="1" t="s">
        <v>98</v>
      </c>
      <c r="AE448" s="1" t="s">
        <v>98</v>
      </c>
      <c r="AF448" s="1" t="s">
        <v>9184</v>
      </c>
      <c r="AG448" s="1" t="s">
        <v>9185</v>
      </c>
      <c r="AH448" s="1" t="s">
        <v>9186</v>
      </c>
      <c r="AI448" s="1" t="s">
        <v>138</v>
      </c>
      <c r="AJ448" s="1">
        <v>97</v>
      </c>
      <c r="AK448" s="1">
        <v>9.7</v>
      </c>
      <c r="AL448" s="1"/>
      <c r="AM448" s="1"/>
      <c r="AN448" s="1"/>
      <c r="AO448" s="1"/>
      <c r="AP448" s="1"/>
      <c r="AQ448" s="1"/>
      <c r="AR448" s="1"/>
      <c r="AS448" s="1" t="s">
        <v>3626</v>
      </c>
      <c r="AT448" s="1" t="s">
        <v>9187</v>
      </c>
      <c r="AU448" s="1" t="s">
        <v>859</v>
      </c>
      <c r="AV448" s="1" t="s">
        <v>240</v>
      </c>
      <c r="AW448" s="1">
        <v>77.38</v>
      </c>
      <c r="AX448" s="1"/>
      <c r="AY448" s="1" t="s">
        <v>6951</v>
      </c>
      <c r="AZ448" s="1" t="s">
        <v>9188</v>
      </c>
      <c r="BA448" s="1" t="s">
        <v>178</v>
      </c>
      <c r="BB448" s="1" t="s">
        <v>111</v>
      </c>
      <c r="BC448" s="1" t="s">
        <v>107</v>
      </c>
      <c r="BD448" s="1" t="s">
        <v>536</v>
      </c>
      <c r="BE448" s="1">
        <v>73.4</v>
      </c>
      <c r="BF448" s="1">
        <v>7.34</v>
      </c>
      <c r="BG448" s="1"/>
      <c r="BH448" s="1"/>
      <c r="BI448" s="1"/>
      <c r="BJ448" s="1"/>
      <c r="BK448" s="1"/>
      <c r="BL448" s="1"/>
      <c r="BM448" s="1"/>
      <c r="BN448" s="1"/>
      <c r="BO448" s="1" t="s">
        <v>9189</v>
      </c>
      <c r="BP448" s="1" t="s">
        <v>9190</v>
      </c>
      <c r="BQ448" s="1" t="s">
        <v>149</v>
      </c>
      <c r="BR448" s="1"/>
      <c r="BS448" s="1"/>
      <c r="BT448" s="1" t="s">
        <v>9191</v>
      </c>
      <c r="BU448" s="1" t="str">
        <f>HYPERLINK("https://nconnect.nicmar.ac.in/storage/profile/6a870886b115b.png","Download")</f>
        <v>0</v>
      </c>
      <c r="BV448" s="1" t="s">
        <v>118</v>
      </c>
      <c r="BW448" s="3"/>
      <c r="BX448" s="3"/>
    </row>
    <row r="449" spans="1:76">
      <c r="A449" s="1" t="s">
        <v>76</v>
      </c>
      <c r="B449" s="1" t="s">
        <v>77</v>
      </c>
      <c r="C449" s="1" t="s">
        <v>9192</v>
      </c>
      <c r="D449" s="1" t="s">
        <v>9193</v>
      </c>
      <c r="E449" s="1" t="s">
        <v>9194</v>
      </c>
      <c r="F449" s="1" t="s">
        <v>9195</v>
      </c>
      <c r="G449" s="1" t="s">
        <v>9196</v>
      </c>
      <c r="H449" s="1" t="s">
        <v>9197</v>
      </c>
      <c r="I449" s="1" t="s">
        <v>9198</v>
      </c>
      <c r="J449" s="1">
        <v>9912583599</v>
      </c>
      <c r="K449" s="1" t="s">
        <v>85</v>
      </c>
      <c r="L449" s="1" t="s">
        <v>9199</v>
      </c>
      <c r="M449" s="1" t="s">
        <v>87</v>
      </c>
      <c r="N449" s="1" t="s">
        <v>9200</v>
      </c>
      <c r="O449" s="1" t="s">
        <v>9201</v>
      </c>
      <c r="P449" s="1" t="s">
        <v>162</v>
      </c>
      <c r="Q449" s="1">
        <v>708147656407</v>
      </c>
      <c r="R449" s="1" t="s">
        <v>9202</v>
      </c>
      <c r="S449" s="1">
        <v>9703120023</v>
      </c>
      <c r="T449" s="1" t="s">
        <v>9203</v>
      </c>
      <c r="U449" s="1" t="s">
        <v>9204</v>
      </c>
      <c r="V449" s="1">
        <v>9492304369</v>
      </c>
      <c r="W449" s="1" t="s">
        <v>946</v>
      </c>
      <c r="X449" s="1" t="s">
        <v>9205</v>
      </c>
      <c r="Y449" s="1" t="s">
        <v>9206</v>
      </c>
      <c r="Z449" s="1" t="s">
        <v>134</v>
      </c>
      <c r="AA449" s="1" t="s">
        <v>9205</v>
      </c>
      <c r="AB449" s="1" t="s">
        <v>9206</v>
      </c>
      <c r="AC449" s="1" t="s">
        <v>134</v>
      </c>
      <c r="AD449" s="1" t="s">
        <v>98</v>
      </c>
      <c r="AE449" s="1" t="s">
        <v>98</v>
      </c>
      <c r="AF449" s="1" t="s">
        <v>9207</v>
      </c>
      <c r="AG449" s="1" t="s">
        <v>9208</v>
      </c>
      <c r="AH449" s="1" t="s">
        <v>742</v>
      </c>
      <c r="AI449" s="1" t="s">
        <v>137</v>
      </c>
      <c r="AJ449" s="1">
        <v>100</v>
      </c>
      <c r="AK449" s="1">
        <v>10</v>
      </c>
      <c r="AL449" s="1" t="s">
        <v>9209</v>
      </c>
      <c r="AM449" s="1" t="s">
        <v>9210</v>
      </c>
      <c r="AN449" s="1" t="s">
        <v>105</v>
      </c>
      <c r="AO449" s="1" t="s">
        <v>421</v>
      </c>
      <c r="AP449" s="1" t="s">
        <v>171</v>
      </c>
      <c r="AQ449" s="1">
        <v>95.9</v>
      </c>
      <c r="AR449" s="1">
        <v>9.88</v>
      </c>
      <c r="AS449" s="1"/>
      <c r="AT449" s="1"/>
      <c r="AU449" s="1"/>
      <c r="AV449" s="1"/>
      <c r="AW449" s="1"/>
      <c r="AX449" s="1"/>
      <c r="AY449" s="1" t="s">
        <v>9211</v>
      </c>
      <c r="AZ449" s="1" t="s">
        <v>9212</v>
      </c>
      <c r="BA449" s="1" t="s">
        <v>110</v>
      </c>
      <c r="BB449" s="1" t="s">
        <v>111</v>
      </c>
      <c r="BC449" s="1" t="s">
        <v>106</v>
      </c>
      <c r="BD449" s="1" t="s">
        <v>214</v>
      </c>
      <c r="BE449" s="1">
        <v>74.4</v>
      </c>
      <c r="BF449" s="1">
        <v>8.19</v>
      </c>
      <c r="BG449" s="1"/>
      <c r="BH449" s="1"/>
      <c r="BI449" s="1"/>
      <c r="BJ449" s="1"/>
      <c r="BK449" s="1"/>
      <c r="BL449" s="1"/>
      <c r="BM449" s="1"/>
      <c r="BN449" s="1"/>
      <c r="BO449" s="1" t="s">
        <v>9213</v>
      </c>
      <c r="BP449" s="1" t="s">
        <v>9214</v>
      </c>
      <c r="BQ449" s="1" t="s">
        <v>510</v>
      </c>
      <c r="BR449" s="1"/>
      <c r="BS449" s="1"/>
      <c r="BT449" s="1" t="s">
        <v>3869</v>
      </c>
      <c r="BU449" s="1" t="str">
        <f>HYPERLINK("https://nconnect.nicmar.ac.in/storage/profile/6a85f3a80a675.png","Download")</f>
        <v>0</v>
      </c>
      <c r="BV449" s="1" t="s">
        <v>118</v>
      </c>
      <c r="BW449" s="3"/>
      <c r="BX449" s="3"/>
    </row>
    <row r="450" spans="1:76">
      <c r="A450" s="1" t="s">
        <v>76</v>
      </c>
      <c r="B450" s="1" t="s">
        <v>77</v>
      </c>
      <c r="C450" s="1" t="s">
        <v>9215</v>
      </c>
      <c r="D450" s="1" t="s">
        <v>9216</v>
      </c>
      <c r="E450" s="1" t="s">
        <v>9217</v>
      </c>
      <c r="F450" s="1" t="s">
        <v>9218</v>
      </c>
      <c r="G450" s="1" t="s">
        <v>9219</v>
      </c>
      <c r="H450" s="1" t="s">
        <v>9220</v>
      </c>
      <c r="I450" s="1" t="s">
        <v>9221</v>
      </c>
      <c r="J450" s="1">
        <v>8277415693</v>
      </c>
      <c r="K450" s="1" t="s">
        <v>85</v>
      </c>
      <c r="L450" s="1" t="s">
        <v>4383</v>
      </c>
      <c r="M450" s="1" t="s">
        <v>87</v>
      </c>
      <c r="N450" s="1" t="s">
        <v>1501</v>
      </c>
      <c r="O450" s="1" t="s">
        <v>9222</v>
      </c>
      <c r="P450" s="1" t="s">
        <v>90</v>
      </c>
      <c r="Q450" s="1">
        <v>201360735824</v>
      </c>
      <c r="R450" s="1" t="s">
        <v>9217</v>
      </c>
      <c r="S450" s="1">
        <v>9448148987</v>
      </c>
      <c r="T450" s="1" t="s">
        <v>9223</v>
      </c>
      <c r="U450" s="1" t="s">
        <v>9224</v>
      </c>
      <c r="V450" s="1">
        <v>9448488987</v>
      </c>
      <c r="W450" s="1" t="s">
        <v>3536</v>
      </c>
      <c r="X450" s="1" t="s">
        <v>9225</v>
      </c>
      <c r="Y450" s="1" t="s">
        <v>7318</v>
      </c>
      <c r="Z450" s="1" t="s">
        <v>168</v>
      </c>
      <c r="AA450" s="1" t="s">
        <v>9226</v>
      </c>
      <c r="AB450" s="1" t="s">
        <v>205</v>
      </c>
      <c r="AC450" s="1" t="s">
        <v>97</v>
      </c>
      <c r="AD450" s="1" t="s">
        <v>98</v>
      </c>
      <c r="AE450" s="1" t="s">
        <v>98</v>
      </c>
      <c r="AF450" s="1" t="s">
        <v>9227</v>
      </c>
      <c r="AG450" s="1" t="s">
        <v>1623</v>
      </c>
      <c r="AH450" s="1" t="s">
        <v>2003</v>
      </c>
      <c r="AI450" s="1" t="s">
        <v>239</v>
      </c>
      <c r="AJ450" s="1">
        <v>94.67</v>
      </c>
      <c r="AK450" s="1"/>
      <c r="AL450" s="1" t="s">
        <v>9228</v>
      </c>
      <c r="AM450" s="1" t="s">
        <v>9229</v>
      </c>
      <c r="AN450" s="1" t="s">
        <v>105</v>
      </c>
      <c r="AO450" s="1" t="s">
        <v>952</v>
      </c>
      <c r="AP450" s="1" t="s">
        <v>883</v>
      </c>
      <c r="AQ450" s="1">
        <v>94.67</v>
      </c>
      <c r="AR450" s="1"/>
      <c r="AS450" s="1"/>
      <c r="AT450" s="1"/>
      <c r="AU450" s="1"/>
      <c r="AV450" s="1"/>
      <c r="AW450" s="1"/>
      <c r="AX450" s="1"/>
      <c r="AY450" s="1" t="s">
        <v>2617</v>
      </c>
      <c r="AZ450" s="1" t="s">
        <v>9230</v>
      </c>
      <c r="BA450" s="1" t="s">
        <v>178</v>
      </c>
      <c r="BB450" s="1" t="s">
        <v>111</v>
      </c>
      <c r="BC450" s="1" t="s">
        <v>905</v>
      </c>
      <c r="BD450" s="1" t="s">
        <v>319</v>
      </c>
      <c r="BE450" s="1">
        <v>94.5</v>
      </c>
      <c r="BF450" s="1">
        <v>9.45</v>
      </c>
      <c r="BG450" s="1"/>
      <c r="BH450" s="1"/>
      <c r="BI450" s="1"/>
      <c r="BJ450" s="1"/>
      <c r="BK450" s="1"/>
      <c r="BL450" s="1"/>
      <c r="BM450" s="1"/>
      <c r="BN450" s="1"/>
      <c r="BO450" s="1" t="s">
        <v>9231</v>
      </c>
      <c r="BP450" s="1"/>
      <c r="BQ450" s="1"/>
      <c r="BR450" s="1" t="s">
        <v>9232</v>
      </c>
      <c r="BS450" s="1">
        <v>15</v>
      </c>
      <c r="BT450" s="1"/>
      <c r="BU450" s="1" t="str">
        <f>HYPERLINK("https://nconnect.nicmar.ac.in/storage/profile/6a85d9da45b24.png","Download")</f>
        <v>0</v>
      </c>
      <c r="BV450" s="1" t="s">
        <v>118</v>
      </c>
      <c r="BW450" s="3"/>
      <c r="BX450" s="3"/>
    </row>
    <row r="451" spans="1:76">
      <c r="A451" s="1" t="s">
        <v>76</v>
      </c>
      <c r="B451" s="1" t="s">
        <v>77</v>
      </c>
      <c r="C451" s="1" t="s">
        <v>9233</v>
      </c>
      <c r="D451" s="1" t="s">
        <v>983</v>
      </c>
      <c r="E451" s="1" t="s">
        <v>9234</v>
      </c>
      <c r="F451" s="1" t="s">
        <v>9235</v>
      </c>
      <c r="G451" s="1" t="s">
        <v>9236</v>
      </c>
      <c r="H451" s="1" t="s">
        <v>9237</v>
      </c>
      <c r="I451" s="1" t="s">
        <v>9238</v>
      </c>
      <c r="J451" s="1">
        <v>9764337998</v>
      </c>
      <c r="K451" s="1" t="s">
        <v>196</v>
      </c>
      <c r="L451" s="1" t="s">
        <v>9239</v>
      </c>
      <c r="M451" s="1" t="s">
        <v>87</v>
      </c>
      <c r="N451" s="1" t="s">
        <v>9240</v>
      </c>
      <c r="O451" s="1" t="s">
        <v>9241</v>
      </c>
      <c r="P451" s="1" t="s">
        <v>162</v>
      </c>
      <c r="Q451" s="1">
        <v>569048137403</v>
      </c>
      <c r="R451" s="1" t="s">
        <v>9234</v>
      </c>
      <c r="S451" s="1">
        <v>9890499880</v>
      </c>
      <c r="T451" s="1" t="s">
        <v>5317</v>
      </c>
      <c r="U451" s="1" t="s">
        <v>9242</v>
      </c>
      <c r="V451" s="1">
        <v>8180005299</v>
      </c>
      <c r="W451" s="1" t="s">
        <v>203</v>
      </c>
      <c r="X451" s="1" t="s">
        <v>9243</v>
      </c>
      <c r="Y451" s="1" t="s">
        <v>1381</v>
      </c>
      <c r="Z451" s="1" t="s">
        <v>97</v>
      </c>
      <c r="AA451" s="1" t="s">
        <v>9243</v>
      </c>
      <c r="AB451" s="1" t="s">
        <v>1381</v>
      </c>
      <c r="AC451" s="1" t="s">
        <v>97</v>
      </c>
      <c r="AD451" s="1" t="s">
        <v>98</v>
      </c>
      <c r="AE451" s="1" t="s">
        <v>98</v>
      </c>
      <c r="AF451" s="1" t="s">
        <v>9244</v>
      </c>
      <c r="AG451" s="1" t="s">
        <v>9245</v>
      </c>
      <c r="AH451" s="1" t="s">
        <v>530</v>
      </c>
      <c r="AI451" s="1" t="s">
        <v>262</v>
      </c>
      <c r="AJ451" s="1">
        <v>78.4</v>
      </c>
      <c r="AK451" s="1"/>
      <c r="AL451" s="1" t="s">
        <v>9246</v>
      </c>
      <c r="AM451" s="1" t="s">
        <v>9247</v>
      </c>
      <c r="AN451" s="1" t="s">
        <v>105</v>
      </c>
      <c r="AO451" s="1" t="s">
        <v>395</v>
      </c>
      <c r="AP451" s="1" t="s">
        <v>240</v>
      </c>
      <c r="AQ451" s="1">
        <v>82.83</v>
      </c>
      <c r="AR451" s="1"/>
      <c r="AS451" s="1"/>
      <c r="AT451" s="1"/>
      <c r="AU451" s="1"/>
      <c r="AV451" s="1"/>
      <c r="AW451" s="1"/>
      <c r="AX451" s="1"/>
      <c r="AY451" s="1" t="s">
        <v>9248</v>
      </c>
      <c r="AZ451" s="1" t="s">
        <v>9249</v>
      </c>
      <c r="BA451" s="1" t="s">
        <v>266</v>
      </c>
      <c r="BB451" s="1" t="s">
        <v>453</v>
      </c>
      <c r="BC451" s="1" t="s">
        <v>107</v>
      </c>
      <c r="BD451" s="1" t="s">
        <v>374</v>
      </c>
      <c r="BE451" s="1">
        <v>68.6</v>
      </c>
      <c r="BF451" s="1">
        <v>7.61</v>
      </c>
      <c r="BG451" s="1"/>
      <c r="BH451" s="1"/>
      <c r="BI451" s="1"/>
      <c r="BJ451" s="1"/>
      <c r="BK451" s="1"/>
      <c r="BL451" s="1"/>
      <c r="BM451" s="1"/>
      <c r="BN451" s="1"/>
      <c r="BO451" s="1" t="s">
        <v>9250</v>
      </c>
      <c r="BP451" s="1"/>
      <c r="BQ451" s="1"/>
      <c r="BR451" s="1" t="s">
        <v>9251</v>
      </c>
      <c r="BS451" s="1">
        <v>19</v>
      </c>
      <c r="BT451" s="1" t="s">
        <v>9252</v>
      </c>
      <c r="BU451" s="1" t="str">
        <f>HYPERLINK("https://nconnect.nicmar.ac.in/storage/profile/6a8696a4573c8.png","Download")</f>
        <v>0</v>
      </c>
      <c r="BV451" s="1" t="s">
        <v>118</v>
      </c>
      <c r="BW451" s="3"/>
      <c r="BX451" s="3"/>
    </row>
    <row r="452" spans="1:76">
      <c r="A452" s="1" t="s">
        <v>76</v>
      </c>
      <c r="B452" s="1" t="s">
        <v>77</v>
      </c>
      <c r="C452" s="1" t="s">
        <v>9253</v>
      </c>
      <c r="D452" s="1" t="s">
        <v>9254</v>
      </c>
      <c r="E452" s="1" t="s">
        <v>9255</v>
      </c>
      <c r="F452" s="1" t="s">
        <v>9256</v>
      </c>
      <c r="G452" s="1" t="s">
        <v>9257</v>
      </c>
      <c r="H452" s="1" t="s">
        <v>9258</v>
      </c>
      <c r="I452" s="1" t="s">
        <v>9259</v>
      </c>
      <c r="J452" s="1">
        <v>8618800660</v>
      </c>
      <c r="K452" s="1" t="s">
        <v>196</v>
      </c>
      <c r="L452" s="1" t="s">
        <v>518</v>
      </c>
      <c r="M452" s="1" t="s">
        <v>87</v>
      </c>
      <c r="N452" s="1" t="s">
        <v>9260</v>
      </c>
      <c r="O452" s="1" t="s">
        <v>9261</v>
      </c>
      <c r="P452" s="1" t="s">
        <v>90</v>
      </c>
      <c r="Q452" s="1">
        <v>761499575439</v>
      </c>
      <c r="R452" s="1" t="s">
        <v>9262</v>
      </c>
      <c r="S452" s="1">
        <v>9972570966</v>
      </c>
      <c r="T452" s="1" t="s">
        <v>2280</v>
      </c>
      <c r="U452" s="1" t="s">
        <v>9263</v>
      </c>
      <c r="V452" s="1">
        <v>7676591798</v>
      </c>
      <c r="W452" s="1" t="s">
        <v>165</v>
      </c>
      <c r="X452" s="1" t="s">
        <v>9264</v>
      </c>
      <c r="Y452" s="1" t="s">
        <v>7318</v>
      </c>
      <c r="Z452" s="1" t="s">
        <v>168</v>
      </c>
      <c r="AA452" s="1" t="s">
        <v>9264</v>
      </c>
      <c r="AB452" s="1" t="s">
        <v>7318</v>
      </c>
      <c r="AC452" s="1" t="s">
        <v>168</v>
      </c>
      <c r="AD452" s="1" t="s">
        <v>98</v>
      </c>
      <c r="AE452" s="1" t="s">
        <v>98</v>
      </c>
      <c r="AF452" s="1" t="s">
        <v>9265</v>
      </c>
      <c r="AG452" s="1" t="s">
        <v>9266</v>
      </c>
      <c r="AH452" s="1" t="s">
        <v>141</v>
      </c>
      <c r="AI452" s="1" t="s">
        <v>171</v>
      </c>
      <c r="AJ452" s="1">
        <v>70.4</v>
      </c>
      <c r="AK452" s="1"/>
      <c r="AL452" s="1" t="s">
        <v>9267</v>
      </c>
      <c r="AM452" s="1" t="s">
        <v>9268</v>
      </c>
      <c r="AN452" s="1" t="s">
        <v>174</v>
      </c>
      <c r="AO452" s="1" t="s">
        <v>106</v>
      </c>
      <c r="AP452" s="1" t="s">
        <v>175</v>
      </c>
      <c r="AQ452" s="1">
        <v>65.83</v>
      </c>
      <c r="AR452" s="1"/>
      <c r="AS452" s="1"/>
      <c r="AT452" s="1"/>
      <c r="AU452" s="1"/>
      <c r="AV452" s="1"/>
      <c r="AW452" s="1"/>
      <c r="AX452" s="1"/>
      <c r="AY452" s="1" t="s">
        <v>9269</v>
      </c>
      <c r="AZ452" s="1" t="s">
        <v>9270</v>
      </c>
      <c r="BA452" s="1" t="s">
        <v>178</v>
      </c>
      <c r="BB452" s="1" t="s">
        <v>111</v>
      </c>
      <c r="BC452" s="1" t="s">
        <v>292</v>
      </c>
      <c r="BD452" s="1" t="s">
        <v>180</v>
      </c>
      <c r="BE452" s="1">
        <v>70.1</v>
      </c>
      <c r="BF452" s="1">
        <v>7.01</v>
      </c>
      <c r="BG452" s="1"/>
      <c r="BH452" s="1"/>
      <c r="BI452" s="1"/>
      <c r="BJ452" s="1"/>
      <c r="BK452" s="1"/>
      <c r="BL452" s="1"/>
      <c r="BM452" s="1"/>
      <c r="BN452" s="1"/>
      <c r="BO452" s="1" t="s">
        <v>9271</v>
      </c>
      <c r="BP452" s="1"/>
      <c r="BQ452" s="1"/>
      <c r="BR452" s="1"/>
      <c r="BS452" s="1"/>
      <c r="BT452" s="1"/>
      <c r="BU452" s="1" t="str">
        <f>HYPERLINK("https://nconnect.nicmar.ac.in/storage/profile/6a85baf0b0779.png","Download")</f>
        <v>0</v>
      </c>
      <c r="BV452" s="1" t="s">
        <v>118</v>
      </c>
      <c r="BW452" s="3"/>
      <c r="BX452" s="3"/>
    </row>
    <row r="453" spans="1:76">
      <c r="A453" s="1" t="s">
        <v>76</v>
      </c>
      <c r="B453" s="1" t="s">
        <v>77</v>
      </c>
      <c r="C453" s="1" t="s">
        <v>9272</v>
      </c>
      <c r="D453" s="1" t="s">
        <v>9273</v>
      </c>
      <c r="E453" s="1" t="s">
        <v>9274</v>
      </c>
      <c r="F453" s="1" t="s">
        <v>9275</v>
      </c>
      <c r="G453" s="1" t="s">
        <v>9276</v>
      </c>
      <c r="H453" s="1" t="s">
        <v>9277</v>
      </c>
      <c r="I453" s="1" t="s">
        <v>9278</v>
      </c>
      <c r="J453" s="1">
        <v>7517855926</v>
      </c>
      <c r="K453" s="1" t="s">
        <v>85</v>
      </c>
      <c r="L453" s="1" t="s">
        <v>9279</v>
      </c>
      <c r="M453" s="1" t="s">
        <v>87</v>
      </c>
      <c r="N453" s="1" t="s">
        <v>2915</v>
      </c>
      <c r="O453" s="1" t="s">
        <v>9280</v>
      </c>
      <c r="P453" s="1" t="s">
        <v>162</v>
      </c>
      <c r="Q453" s="1">
        <v>733843788009</v>
      </c>
      <c r="R453" s="1" t="s">
        <v>9274</v>
      </c>
      <c r="S453" s="1">
        <v>9822735884</v>
      </c>
      <c r="T453" s="1" t="s">
        <v>1954</v>
      </c>
      <c r="U453" s="1" t="s">
        <v>9281</v>
      </c>
      <c r="V453" s="1">
        <v>7447287877</v>
      </c>
      <c r="W453" s="1" t="s">
        <v>468</v>
      </c>
      <c r="X453" s="1" t="s">
        <v>9282</v>
      </c>
      <c r="Y453" s="1" t="s">
        <v>1268</v>
      </c>
      <c r="Z453" s="1" t="s">
        <v>97</v>
      </c>
      <c r="AA453" s="1" t="s">
        <v>9282</v>
      </c>
      <c r="AB453" s="1" t="s">
        <v>1268</v>
      </c>
      <c r="AC453" s="1" t="s">
        <v>97</v>
      </c>
      <c r="AD453" s="1" t="s">
        <v>98</v>
      </c>
      <c r="AE453" s="1" t="s">
        <v>98</v>
      </c>
      <c r="AF453" s="1" t="s">
        <v>9283</v>
      </c>
      <c r="AG453" s="1" t="s">
        <v>1426</v>
      </c>
      <c r="AH453" s="1" t="s">
        <v>1111</v>
      </c>
      <c r="AI453" s="1" t="s">
        <v>5358</v>
      </c>
      <c r="AJ453" s="1">
        <v>85.8</v>
      </c>
      <c r="AK453" s="1"/>
      <c r="AL453" s="1" t="s">
        <v>9284</v>
      </c>
      <c r="AM453" s="1" t="s">
        <v>1426</v>
      </c>
      <c r="AN453" s="1" t="s">
        <v>105</v>
      </c>
      <c r="AO453" s="1" t="s">
        <v>850</v>
      </c>
      <c r="AP453" s="1" t="s">
        <v>7300</v>
      </c>
      <c r="AQ453" s="1">
        <v>64.92</v>
      </c>
      <c r="AR453" s="1"/>
      <c r="AS453" s="1"/>
      <c r="AT453" s="1"/>
      <c r="AU453" s="1"/>
      <c r="AV453" s="1"/>
      <c r="AW453" s="1"/>
      <c r="AX453" s="1"/>
      <c r="AY453" s="1" t="s">
        <v>9285</v>
      </c>
      <c r="AZ453" s="1" t="s">
        <v>9286</v>
      </c>
      <c r="BA453" s="1" t="s">
        <v>178</v>
      </c>
      <c r="BB453" s="1" t="s">
        <v>111</v>
      </c>
      <c r="BC453" s="1" t="s">
        <v>1116</v>
      </c>
      <c r="BD453" s="1" t="s">
        <v>141</v>
      </c>
      <c r="BE453" s="1">
        <v>73.3</v>
      </c>
      <c r="BF453" s="1">
        <v>8.08</v>
      </c>
      <c r="BG453" s="1" t="s">
        <v>9285</v>
      </c>
      <c r="BH453" s="1" t="s">
        <v>9287</v>
      </c>
      <c r="BI453" s="1" t="s">
        <v>9288</v>
      </c>
      <c r="BJ453" s="1" t="s">
        <v>4230</v>
      </c>
      <c r="BK453" s="1" t="s">
        <v>655</v>
      </c>
      <c r="BL453" s="1" t="s">
        <v>1047</v>
      </c>
      <c r="BM453" s="1">
        <v>66.9</v>
      </c>
      <c r="BN453" s="1">
        <v>7.44</v>
      </c>
      <c r="BO453" s="1" t="s">
        <v>9289</v>
      </c>
      <c r="BP453" s="1"/>
      <c r="BQ453" s="1"/>
      <c r="BR453" s="1" t="s">
        <v>9290</v>
      </c>
      <c r="BS453" s="1">
        <v>8</v>
      </c>
      <c r="BT453" s="1" t="s">
        <v>9291</v>
      </c>
      <c r="BU453" s="1" t="str">
        <f>HYPERLINK("https://nconnect.nicmar.ac.in/storage/profile/6aa37bcf5609f.png","Download")</f>
        <v>0</v>
      </c>
      <c r="BV453" s="1" t="s">
        <v>118</v>
      </c>
      <c r="BW453" s="3"/>
      <c r="BX453" s="3"/>
    </row>
    <row r="454" spans="1:76">
      <c r="A454" s="1" t="s">
        <v>76</v>
      </c>
      <c r="B454" s="1" t="s">
        <v>77</v>
      </c>
      <c r="C454" s="1" t="s">
        <v>9292</v>
      </c>
      <c r="D454" s="1" t="s">
        <v>9293</v>
      </c>
      <c r="E454" s="1" t="s">
        <v>9294</v>
      </c>
      <c r="F454" s="1" t="s">
        <v>9295</v>
      </c>
      <c r="G454" s="1" t="s">
        <v>9296</v>
      </c>
      <c r="H454" s="1" t="s">
        <v>9297</v>
      </c>
      <c r="I454" s="1" t="s">
        <v>9298</v>
      </c>
      <c r="J454" s="1">
        <v>9309514458</v>
      </c>
      <c r="K454" s="1" t="s">
        <v>196</v>
      </c>
      <c r="L454" s="1" t="s">
        <v>9299</v>
      </c>
      <c r="M454" s="1" t="s">
        <v>87</v>
      </c>
      <c r="N454" s="1" t="s">
        <v>9300</v>
      </c>
      <c r="O454" s="1" t="s">
        <v>9301</v>
      </c>
      <c r="P454" s="1" t="s">
        <v>162</v>
      </c>
      <c r="Q454" s="1">
        <v>488278991894</v>
      </c>
      <c r="R454" s="1" t="s">
        <v>9302</v>
      </c>
      <c r="S454" s="1">
        <v>8855065892</v>
      </c>
      <c r="T454" s="1" t="s">
        <v>92</v>
      </c>
      <c r="U454" s="1" t="s">
        <v>1084</v>
      </c>
      <c r="V454" s="1">
        <v>7028598708</v>
      </c>
      <c r="W454" s="1" t="s">
        <v>165</v>
      </c>
      <c r="X454" s="1" t="s">
        <v>9303</v>
      </c>
      <c r="Y454" s="1" t="s">
        <v>826</v>
      </c>
      <c r="Z454" s="1" t="s">
        <v>97</v>
      </c>
      <c r="AA454" s="1" t="s">
        <v>9303</v>
      </c>
      <c r="AB454" s="1" t="s">
        <v>826</v>
      </c>
      <c r="AC454" s="1" t="s">
        <v>97</v>
      </c>
      <c r="AD454" s="1" t="s">
        <v>98</v>
      </c>
      <c r="AE454" s="1" t="s">
        <v>98</v>
      </c>
      <c r="AF454" s="1" t="s">
        <v>9304</v>
      </c>
      <c r="AG454" s="1" t="s">
        <v>2023</v>
      </c>
      <c r="AH454" s="1" t="s">
        <v>476</v>
      </c>
      <c r="AI454" s="1" t="s">
        <v>1018</v>
      </c>
      <c r="AJ454" s="1">
        <v>88.0</v>
      </c>
      <c r="AK454" s="1">
        <v>8.8</v>
      </c>
      <c r="AL454" s="1" t="s">
        <v>9305</v>
      </c>
      <c r="AM454" s="1" t="s">
        <v>2023</v>
      </c>
      <c r="AN454" s="1" t="s">
        <v>174</v>
      </c>
      <c r="AO454" s="1" t="s">
        <v>208</v>
      </c>
      <c r="AP454" s="1" t="s">
        <v>1386</v>
      </c>
      <c r="AQ454" s="1">
        <v>76.77</v>
      </c>
      <c r="AR454" s="1">
        <v>8.17</v>
      </c>
      <c r="AS454" s="1"/>
      <c r="AT454" s="1"/>
      <c r="AU454" s="1"/>
      <c r="AV454" s="1"/>
      <c r="AW454" s="1"/>
      <c r="AX454" s="1"/>
      <c r="AY454" s="1" t="s">
        <v>371</v>
      </c>
      <c r="AZ454" s="1" t="s">
        <v>9306</v>
      </c>
      <c r="BA454" s="1" t="s">
        <v>178</v>
      </c>
      <c r="BB454" s="1" t="s">
        <v>111</v>
      </c>
      <c r="BC454" s="1" t="s">
        <v>421</v>
      </c>
      <c r="BD454" s="1" t="s">
        <v>626</v>
      </c>
      <c r="BE454" s="1">
        <v>76.67</v>
      </c>
      <c r="BF454" s="1">
        <v>8.07</v>
      </c>
      <c r="BG454" s="1" t="s">
        <v>831</v>
      </c>
      <c r="BH454" s="1" t="s">
        <v>2023</v>
      </c>
      <c r="BI454" s="1" t="s">
        <v>9307</v>
      </c>
      <c r="BJ454" s="1" t="s">
        <v>111</v>
      </c>
      <c r="BK454" s="1" t="s">
        <v>421</v>
      </c>
      <c r="BL454" s="1" t="s">
        <v>626</v>
      </c>
      <c r="BM454" s="1">
        <v>76.67</v>
      </c>
      <c r="BN454" s="1">
        <v>8.07</v>
      </c>
      <c r="BO454" s="1" t="s">
        <v>9308</v>
      </c>
      <c r="BP454" s="1"/>
      <c r="BQ454" s="1"/>
      <c r="BR454" s="1"/>
      <c r="BS454" s="1"/>
      <c r="BT454" s="1" t="s">
        <v>9309</v>
      </c>
      <c r="BU454" s="1" t="str">
        <f>HYPERLINK("https://nconnect.nicmar.ac.in/storage/profile/6a868e283581c.png","Download")</f>
        <v>0</v>
      </c>
      <c r="BV454" s="1" t="s">
        <v>118</v>
      </c>
      <c r="BW454" s="3"/>
      <c r="BX454" s="3"/>
    </row>
    <row r="455" spans="1:76">
      <c r="A455" s="1" t="s">
        <v>76</v>
      </c>
      <c r="B455" s="1" t="s">
        <v>77</v>
      </c>
      <c r="C455" s="1" t="s">
        <v>9310</v>
      </c>
      <c r="D455" s="1" t="s">
        <v>9311</v>
      </c>
      <c r="E455" s="1" t="s">
        <v>4563</v>
      </c>
      <c r="F455" s="1" t="s">
        <v>9312</v>
      </c>
      <c r="G455" s="1" t="s">
        <v>9313</v>
      </c>
      <c r="H455" s="1" t="s">
        <v>9314</v>
      </c>
      <c r="I455" s="1" t="s">
        <v>9315</v>
      </c>
      <c r="J455" s="1">
        <v>7721008899</v>
      </c>
      <c r="K455" s="1" t="s">
        <v>85</v>
      </c>
      <c r="L455" s="1" t="s">
        <v>4240</v>
      </c>
      <c r="M455" s="1" t="s">
        <v>87</v>
      </c>
      <c r="N455" s="1" t="s">
        <v>9316</v>
      </c>
      <c r="O455" s="1" t="s">
        <v>9317</v>
      </c>
      <c r="P455" s="1" t="s">
        <v>669</v>
      </c>
      <c r="Q455" s="1">
        <v>484761472531</v>
      </c>
      <c r="R455" s="1" t="s">
        <v>9318</v>
      </c>
      <c r="S455" s="1">
        <v>8600829082</v>
      </c>
      <c r="T455" s="1" t="s">
        <v>522</v>
      </c>
      <c r="U455" s="1" t="s">
        <v>9319</v>
      </c>
      <c r="V455" s="1">
        <v>9096232199</v>
      </c>
      <c r="W455" s="1" t="s">
        <v>203</v>
      </c>
      <c r="X455" s="1" t="s">
        <v>9320</v>
      </c>
      <c r="Y455" s="1" t="s">
        <v>205</v>
      </c>
      <c r="Z455" s="1" t="s">
        <v>97</v>
      </c>
      <c r="AA455" s="1" t="s">
        <v>9321</v>
      </c>
      <c r="AB455" s="1" t="s">
        <v>205</v>
      </c>
      <c r="AC455" s="1" t="s">
        <v>97</v>
      </c>
      <c r="AD455" s="1" t="s">
        <v>98</v>
      </c>
      <c r="AE455" s="1" t="s">
        <v>98</v>
      </c>
      <c r="AF455" s="1" t="s">
        <v>9322</v>
      </c>
      <c r="AG455" s="1" t="s">
        <v>9323</v>
      </c>
      <c r="AH455" s="1" t="s">
        <v>1823</v>
      </c>
      <c r="AI455" s="1" t="s">
        <v>289</v>
      </c>
      <c r="AJ455" s="1">
        <v>86.6</v>
      </c>
      <c r="AK455" s="1"/>
      <c r="AL455" s="1" t="s">
        <v>9324</v>
      </c>
      <c r="AM455" s="1" t="s">
        <v>366</v>
      </c>
      <c r="AN455" s="1" t="s">
        <v>105</v>
      </c>
      <c r="AO455" s="1" t="s">
        <v>952</v>
      </c>
      <c r="AP455" s="1" t="s">
        <v>883</v>
      </c>
      <c r="AQ455" s="1">
        <v>72.67</v>
      </c>
      <c r="AR455" s="1"/>
      <c r="AS455" s="1"/>
      <c r="AT455" s="1"/>
      <c r="AU455" s="1"/>
      <c r="AV455" s="1"/>
      <c r="AW455" s="1"/>
      <c r="AX455" s="1"/>
      <c r="AY455" s="1" t="s">
        <v>371</v>
      </c>
      <c r="AZ455" s="1" t="s">
        <v>6686</v>
      </c>
      <c r="BA455" s="1" t="s">
        <v>110</v>
      </c>
      <c r="BB455" s="1" t="s">
        <v>111</v>
      </c>
      <c r="BC455" s="1" t="s">
        <v>401</v>
      </c>
      <c r="BD455" s="1" t="s">
        <v>319</v>
      </c>
      <c r="BE455" s="1">
        <v>68.78</v>
      </c>
      <c r="BF455" s="1">
        <v>7.24</v>
      </c>
      <c r="BG455" s="1"/>
      <c r="BH455" s="1"/>
      <c r="BI455" s="1"/>
      <c r="BJ455" s="1"/>
      <c r="BK455" s="1"/>
      <c r="BL455" s="1"/>
      <c r="BM455" s="1"/>
      <c r="BN455" s="1"/>
      <c r="BO455" s="1" t="s">
        <v>9325</v>
      </c>
      <c r="BP455" s="1"/>
      <c r="BQ455" s="1"/>
      <c r="BR455" s="1" t="s">
        <v>9326</v>
      </c>
      <c r="BS455" s="1">
        <v>29</v>
      </c>
      <c r="BT455" s="1"/>
      <c r="BU455" s="1" t="str">
        <f>HYPERLINK("https://nconnect.nicmar.ac.in/storage/profile/6a86e6630bf8c.png","Download")</f>
        <v>0</v>
      </c>
      <c r="BV455" s="1" t="s">
        <v>118</v>
      </c>
      <c r="BW455" s="3"/>
      <c r="BX455" s="3"/>
    </row>
    <row r="456" spans="1:76">
      <c r="A456" s="1" t="s">
        <v>76</v>
      </c>
      <c r="B456" s="1" t="s">
        <v>77</v>
      </c>
      <c r="C456" s="1" t="s">
        <v>9327</v>
      </c>
      <c r="D456" s="1" t="s">
        <v>9328</v>
      </c>
      <c r="E456" s="1"/>
      <c r="F456" s="1" t="s">
        <v>9329</v>
      </c>
      <c r="G456" s="1" t="s">
        <v>9330</v>
      </c>
      <c r="H456" s="1" t="s">
        <v>9331</v>
      </c>
      <c r="I456" s="1" t="s">
        <v>9332</v>
      </c>
      <c r="J456" s="1">
        <v>9497315073</v>
      </c>
      <c r="K456" s="1" t="s">
        <v>196</v>
      </c>
      <c r="L456" s="1" t="s">
        <v>9333</v>
      </c>
      <c r="M456" s="1" t="s">
        <v>87</v>
      </c>
      <c r="N456" s="1" t="s">
        <v>9334</v>
      </c>
      <c r="O456" s="1" t="s">
        <v>9335</v>
      </c>
      <c r="P456" s="1" t="s">
        <v>669</v>
      </c>
      <c r="Q456" s="1">
        <v>454714774187</v>
      </c>
      <c r="R456" s="1" t="s">
        <v>9336</v>
      </c>
      <c r="S456" s="1">
        <v>9846115073</v>
      </c>
      <c r="T456" s="1" t="s">
        <v>163</v>
      </c>
      <c r="U456" s="1" t="s">
        <v>9337</v>
      </c>
      <c r="V456" s="1">
        <v>9539647721</v>
      </c>
      <c r="W456" s="1" t="s">
        <v>1617</v>
      </c>
      <c r="X456" s="1" t="s">
        <v>9338</v>
      </c>
      <c r="Y456" s="1" t="s">
        <v>675</v>
      </c>
      <c r="Z456" s="1" t="s">
        <v>392</v>
      </c>
      <c r="AA456" s="1" t="s">
        <v>9338</v>
      </c>
      <c r="AB456" s="1" t="s">
        <v>675</v>
      </c>
      <c r="AC456" s="1" t="s">
        <v>392</v>
      </c>
      <c r="AD456" s="1" t="s">
        <v>98</v>
      </c>
      <c r="AE456" s="1" t="s">
        <v>98</v>
      </c>
      <c r="AF456" s="1" t="s">
        <v>9339</v>
      </c>
      <c r="AG456" s="1" t="s">
        <v>9340</v>
      </c>
      <c r="AH456" s="1" t="s">
        <v>425</v>
      </c>
      <c r="AI456" s="1" t="s">
        <v>395</v>
      </c>
      <c r="AJ456" s="1">
        <v>94.6</v>
      </c>
      <c r="AK456" s="1"/>
      <c r="AL456" s="1" t="s">
        <v>9339</v>
      </c>
      <c r="AM456" s="1" t="s">
        <v>9340</v>
      </c>
      <c r="AN456" s="1" t="s">
        <v>174</v>
      </c>
      <c r="AO456" s="1" t="s">
        <v>240</v>
      </c>
      <c r="AP456" s="1" t="s">
        <v>1690</v>
      </c>
      <c r="AQ456" s="1">
        <v>79.6</v>
      </c>
      <c r="AR456" s="1"/>
      <c r="AS456" s="1"/>
      <c r="AT456" s="1"/>
      <c r="AU456" s="1"/>
      <c r="AV456" s="1"/>
      <c r="AW456" s="1"/>
      <c r="AX456" s="1"/>
      <c r="AY456" s="1" t="s">
        <v>3995</v>
      </c>
      <c r="AZ456" s="1" t="s">
        <v>2265</v>
      </c>
      <c r="BA456" s="1" t="s">
        <v>110</v>
      </c>
      <c r="BB456" s="1" t="s">
        <v>111</v>
      </c>
      <c r="BC456" s="1" t="s">
        <v>628</v>
      </c>
      <c r="BD456" s="1" t="s">
        <v>268</v>
      </c>
      <c r="BE456" s="1">
        <v>79.6</v>
      </c>
      <c r="BF456" s="1">
        <v>7.96</v>
      </c>
      <c r="BG456" s="1"/>
      <c r="BH456" s="1"/>
      <c r="BI456" s="1"/>
      <c r="BJ456" s="1"/>
      <c r="BK456" s="1"/>
      <c r="BL456" s="1"/>
      <c r="BM456" s="1"/>
      <c r="BN456" s="1"/>
      <c r="BO456" s="1" t="s">
        <v>9341</v>
      </c>
      <c r="BP456" s="1"/>
      <c r="BQ456" s="1"/>
      <c r="BR456" s="1"/>
      <c r="BS456" s="1"/>
      <c r="BT456" s="1"/>
      <c r="BU456" s="1" t="str">
        <f>HYPERLINK("https://nconnect.nicmar.ac.in/storage/profile/6aa380c506ff9.png","Download")</f>
        <v>0</v>
      </c>
      <c r="BV456" s="1" t="s">
        <v>118</v>
      </c>
      <c r="BW456" s="3"/>
      <c r="BX456" s="3"/>
    </row>
    <row r="457" spans="1:76">
      <c r="A457" s="1" t="s">
        <v>76</v>
      </c>
      <c r="B457" s="1" t="s">
        <v>77</v>
      </c>
      <c r="C457" s="1" t="s">
        <v>9342</v>
      </c>
      <c r="D457" s="1" t="s">
        <v>9343</v>
      </c>
      <c r="E457" s="1"/>
      <c r="F457" s="1" t="s">
        <v>9344</v>
      </c>
      <c r="G457" s="1" t="s">
        <v>9345</v>
      </c>
      <c r="H457" s="1" t="s">
        <v>9346</v>
      </c>
      <c r="I457" s="1" t="s">
        <v>9347</v>
      </c>
      <c r="J457" s="1">
        <v>9676487186</v>
      </c>
      <c r="K457" s="1" t="s">
        <v>196</v>
      </c>
      <c r="L457" s="1" t="s">
        <v>7632</v>
      </c>
      <c r="M457" s="1" t="s">
        <v>87</v>
      </c>
      <c r="N457" s="1" t="s">
        <v>4489</v>
      </c>
      <c r="O457" s="1" t="s">
        <v>9348</v>
      </c>
      <c r="P457" s="1" t="s">
        <v>360</v>
      </c>
      <c r="Q457" s="1">
        <v>494206756279</v>
      </c>
      <c r="R457" s="1" t="s">
        <v>9349</v>
      </c>
      <c r="S457" s="1">
        <v>9052225533</v>
      </c>
      <c r="T457" s="1" t="s">
        <v>9350</v>
      </c>
      <c r="U457" s="1" t="s">
        <v>9351</v>
      </c>
      <c r="V457" s="1">
        <v>9381114693</v>
      </c>
      <c r="W457" s="1" t="s">
        <v>131</v>
      </c>
      <c r="X457" s="1" t="s">
        <v>9352</v>
      </c>
      <c r="Y457" s="1" t="s">
        <v>525</v>
      </c>
      <c r="Z457" s="1" t="s">
        <v>134</v>
      </c>
      <c r="AA457" s="1" t="s">
        <v>9352</v>
      </c>
      <c r="AB457" s="1" t="s">
        <v>525</v>
      </c>
      <c r="AC457" s="1" t="s">
        <v>134</v>
      </c>
      <c r="AD457" s="1" t="s">
        <v>98</v>
      </c>
      <c r="AE457" s="1" t="s">
        <v>98</v>
      </c>
      <c r="AF457" s="1" t="s">
        <v>9353</v>
      </c>
      <c r="AG457" s="1" t="s">
        <v>9354</v>
      </c>
      <c r="AH457" s="1" t="s">
        <v>208</v>
      </c>
      <c r="AI457" s="1" t="s">
        <v>137</v>
      </c>
      <c r="AJ457" s="1">
        <v>87.4</v>
      </c>
      <c r="AK457" s="1">
        <v>9.2</v>
      </c>
      <c r="AL457" s="1" t="s">
        <v>139</v>
      </c>
      <c r="AM457" s="1" t="s">
        <v>9355</v>
      </c>
      <c r="AN457" s="1" t="s">
        <v>105</v>
      </c>
      <c r="AO457" s="1" t="s">
        <v>421</v>
      </c>
      <c r="AP457" s="1" t="s">
        <v>171</v>
      </c>
      <c r="AQ457" s="1">
        <v>87.5</v>
      </c>
      <c r="AR457" s="1">
        <v>8.75</v>
      </c>
      <c r="AS457" s="1"/>
      <c r="AT457" s="1"/>
      <c r="AU457" s="1"/>
      <c r="AV457" s="1"/>
      <c r="AW457" s="1"/>
      <c r="AX457" s="1"/>
      <c r="AY457" s="1" t="s">
        <v>9356</v>
      </c>
      <c r="AZ457" s="1" t="s">
        <v>9357</v>
      </c>
      <c r="BA457" s="1" t="s">
        <v>110</v>
      </c>
      <c r="BB457" s="1" t="s">
        <v>111</v>
      </c>
      <c r="BC457" s="1" t="s">
        <v>747</v>
      </c>
      <c r="BD457" s="1" t="s">
        <v>214</v>
      </c>
      <c r="BE457" s="1">
        <v>75.4</v>
      </c>
      <c r="BF457" s="1">
        <v>8.29</v>
      </c>
      <c r="BG457" s="1"/>
      <c r="BH457" s="1"/>
      <c r="BI457" s="1"/>
      <c r="BJ457" s="1"/>
      <c r="BK457" s="1"/>
      <c r="BL457" s="1"/>
      <c r="BM457" s="1"/>
      <c r="BN457" s="1"/>
      <c r="BO457" s="1" t="s">
        <v>9358</v>
      </c>
      <c r="BP457" s="1" t="s">
        <v>9359</v>
      </c>
      <c r="BQ457" s="1" t="s">
        <v>2076</v>
      </c>
      <c r="BR457" s="1" t="s">
        <v>9360</v>
      </c>
      <c r="BS457" s="1">
        <v>22</v>
      </c>
      <c r="BT457" s="1"/>
      <c r="BU457" s="1" t="str">
        <f>HYPERLINK("https://nconnect.nicmar.ac.in/storage/profile/6a8050c4f2b47.png","Download")</f>
        <v>0</v>
      </c>
      <c r="BV457" s="1" t="s">
        <v>118</v>
      </c>
      <c r="BW457" s="3"/>
      <c r="BX457" s="3"/>
    </row>
    <row r="458" spans="1:76">
      <c r="A458" s="1" t="s">
        <v>76</v>
      </c>
      <c r="B458" s="1" t="s">
        <v>77</v>
      </c>
      <c r="C458" s="1" t="s">
        <v>9361</v>
      </c>
      <c r="D458" s="1" t="s">
        <v>9362</v>
      </c>
      <c r="E458" s="1" t="s">
        <v>9363</v>
      </c>
      <c r="F458" s="1" t="s">
        <v>9364</v>
      </c>
      <c r="G458" s="1" t="s">
        <v>9365</v>
      </c>
      <c r="H458" s="1" t="s">
        <v>9366</v>
      </c>
      <c r="I458" s="1" t="s">
        <v>9367</v>
      </c>
      <c r="J458" s="1">
        <v>9028925815</v>
      </c>
      <c r="K458" s="1" t="s">
        <v>85</v>
      </c>
      <c r="L458" s="1" t="s">
        <v>9368</v>
      </c>
      <c r="M458" s="1" t="s">
        <v>87</v>
      </c>
      <c r="N458" s="1" t="s">
        <v>9369</v>
      </c>
      <c r="O458" s="1" t="s">
        <v>9370</v>
      </c>
      <c r="P458" s="1" t="s">
        <v>90</v>
      </c>
      <c r="Q458" s="1">
        <v>408869484109</v>
      </c>
      <c r="R458" s="1" t="s">
        <v>9371</v>
      </c>
      <c r="S458" s="1">
        <v>9960412366</v>
      </c>
      <c r="T458" s="1" t="s">
        <v>9372</v>
      </c>
      <c r="U458" s="1" t="s">
        <v>9373</v>
      </c>
      <c r="V458" s="1">
        <v>9766626104</v>
      </c>
      <c r="W458" s="1" t="s">
        <v>597</v>
      </c>
      <c r="X458" s="1" t="s">
        <v>9374</v>
      </c>
      <c r="Y458" s="1" t="s">
        <v>1268</v>
      </c>
      <c r="Z458" s="1" t="s">
        <v>97</v>
      </c>
      <c r="AA458" s="1" t="s">
        <v>9374</v>
      </c>
      <c r="AB458" s="1" t="s">
        <v>1268</v>
      </c>
      <c r="AC458" s="1" t="s">
        <v>97</v>
      </c>
      <c r="AD458" s="1" t="s">
        <v>98</v>
      </c>
      <c r="AE458" s="1" t="s">
        <v>98</v>
      </c>
      <c r="AF458" s="1" t="s">
        <v>9375</v>
      </c>
      <c r="AG458" s="1" t="s">
        <v>1426</v>
      </c>
      <c r="AH458" s="1" t="s">
        <v>529</v>
      </c>
      <c r="AI458" s="1" t="s">
        <v>530</v>
      </c>
      <c r="AJ458" s="1">
        <v>83.8</v>
      </c>
      <c r="AK458" s="1"/>
      <c r="AL458" s="1"/>
      <c r="AM458" s="1"/>
      <c r="AN458" s="1"/>
      <c r="AO458" s="1"/>
      <c r="AP458" s="1"/>
      <c r="AQ458" s="1"/>
      <c r="AR458" s="1"/>
      <c r="AS458" s="1" t="s">
        <v>996</v>
      </c>
      <c r="AT458" s="1" t="s">
        <v>9000</v>
      </c>
      <c r="AU458" s="1" t="s">
        <v>654</v>
      </c>
      <c r="AV458" s="1" t="s">
        <v>292</v>
      </c>
      <c r="AW458" s="1">
        <v>89.45</v>
      </c>
      <c r="AX458" s="1"/>
      <c r="AY458" s="1" t="s">
        <v>9376</v>
      </c>
      <c r="AZ458" s="1" t="s">
        <v>9377</v>
      </c>
      <c r="BA458" s="1" t="s">
        <v>110</v>
      </c>
      <c r="BB458" s="1" t="s">
        <v>111</v>
      </c>
      <c r="BC458" s="1" t="s">
        <v>292</v>
      </c>
      <c r="BD458" s="1" t="s">
        <v>1962</v>
      </c>
      <c r="BE458" s="1">
        <v>84.6</v>
      </c>
      <c r="BF458" s="1">
        <v>9.21</v>
      </c>
      <c r="BG458" s="1"/>
      <c r="BH458" s="1"/>
      <c r="BI458" s="1"/>
      <c r="BJ458" s="1"/>
      <c r="BK458" s="1"/>
      <c r="BL458" s="1"/>
      <c r="BM458" s="1"/>
      <c r="BN458" s="1"/>
      <c r="BO458" s="1" t="s">
        <v>9378</v>
      </c>
      <c r="BP458" s="1" t="s">
        <v>9379</v>
      </c>
      <c r="BQ458" s="1" t="s">
        <v>1717</v>
      </c>
      <c r="BR458" s="1"/>
      <c r="BS458" s="1"/>
      <c r="BT458" s="1"/>
      <c r="BU458" s="1" t="str">
        <f>HYPERLINK("https://nconnect.nicmar.ac.in/storage/profile/6a86d547b6cc5.png","Download")</f>
        <v>0</v>
      </c>
      <c r="BV458" s="1" t="s">
        <v>118</v>
      </c>
      <c r="BW458" s="3"/>
      <c r="BX458" s="3"/>
    </row>
    <row r="459" spans="1:76">
      <c r="A459" s="1" t="s">
        <v>76</v>
      </c>
      <c r="B459" s="1" t="s">
        <v>77</v>
      </c>
      <c r="C459" s="1" t="s">
        <v>9380</v>
      </c>
      <c r="D459" s="1" t="s">
        <v>6532</v>
      </c>
      <c r="E459" s="1" t="s">
        <v>9381</v>
      </c>
      <c r="F459" s="1" t="s">
        <v>9382</v>
      </c>
      <c r="G459" s="1" t="s">
        <v>9383</v>
      </c>
      <c r="H459" s="1" t="s">
        <v>9384</v>
      </c>
      <c r="I459" s="1" t="s">
        <v>9385</v>
      </c>
      <c r="J459" s="1">
        <v>8547332230</v>
      </c>
      <c r="K459" s="1" t="s">
        <v>85</v>
      </c>
      <c r="L459" s="1" t="s">
        <v>9386</v>
      </c>
      <c r="M459" s="1" t="s">
        <v>87</v>
      </c>
      <c r="N459" s="1" t="s">
        <v>9387</v>
      </c>
      <c r="O459" s="1" t="s">
        <v>9388</v>
      </c>
      <c r="P459" s="1" t="s">
        <v>90</v>
      </c>
      <c r="Q459" s="1">
        <v>726351502303</v>
      </c>
      <c r="R459" s="1" t="s">
        <v>9389</v>
      </c>
      <c r="S459" s="1">
        <v>9447102230</v>
      </c>
      <c r="T459" s="1" t="s">
        <v>9390</v>
      </c>
      <c r="U459" s="1" t="s">
        <v>9391</v>
      </c>
      <c r="V459" s="1">
        <v>9495803948</v>
      </c>
      <c r="W459" s="1" t="s">
        <v>131</v>
      </c>
      <c r="X459" s="1" t="s">
        <v>9392</v>
      </c>
      <c r="Y459" s="1" t="s">
        <v>2963</v>
      </c>
      <c r="Z459" s="1" t="s">
        <v>392</v>
      </c>
      <c r="AA459" s="1" t="s">
        <v>9392</v>
      </c>
      <c r="AB459" s="1" t="s">
        <v>2963</v>
      </c>
      <c r="AC459" s="1" t="s">
        <v>392</v>
      </c>
      <c r="AD459" s="1" t="s">
        <v>98</v>
      </c>
      <c r="AE459" s="1" t="s">
        <v>98</v>
      </c>
      <c r="AF459" s="1" t="s">
        <v>7258</v>
      </c>
      <c r="AG459" s="1" t="s">
        <v>9393</v>
      </c>
      <c r="AH459" s="1" t="s">
        <v>208</v>
      </c>
      <c r="AI459" s="1" t="s">
        <v>480</v>
      </c>
      <c r="AJ459" s="1">
        <v>77.9</v>
      </c>
      <c r="AK459" s="1">
        <v>8.2</v>
      </c>
      <c r="AL459" s="1" t="s">
        <v>9394</v>
      </c>
      <c r="AM459" s="1" t="s">
        <v>9395</v>
      </c>
      <c r="AN459" s="1" t="s">
        <v>678</v>
      </c>
      <c r="AO459" s="1" t="s">
        <v>421</v>
      </c>
      <c r="AP459" s="1" t="s">
        <v>530</v>
      </c>
      <c r="AQ459" s="1">
        <v>85.3</v>
      </c>
      <c r="AR459" s="1"/>
      <c r="AS459" s="1"/>
      <c r="AT459" s="1"/>
      <c r="AU459" s="1"/>
      <c r="AV459" s="1"/>
      <c r="AW459" s="1"/>
      <c r="AX459" s="1"/>
      <c r="AY459" s="1" t="s">
        <v>9396</v>
      </c>
      <c r="AZ459" s="1" t="s">
        <v>9397</v>
      </c>
      <c r="BA459" s="1" t="s">
        <v>266</v>
      </c>
      <c r="BB459" s="1" t="s">
        <v>453</v>
      </c>
      <c r="BC459" s="1" t="s">
        <v>141</v>
      </c>
      <c r="BD459" s="1" t="s">
        <v>724</v>
      </c>
      <c r="BE459" s="1">
        <v>62</v>
      </c>
      <c r="BF459" s="1">
        <v>6.7</v>
      </c>
      <c r="BG459" s="1"/>
      <c r="BH459" s="1"/>
      <c r="BI459" s="1"/>
      <c r="BJ459" s="1"/>
      <c r="BK459" s="1"/>
      <c r="BL459" s="1"/>
      <c r="BM459" s="1"/>
      <c r="BN459" s="1"/>
      <c r="BO459" s="1" t="s">
        <v>9398</v>
      </c>
      <c r="BP459" s="1" t="s">
        <v>9399</v>
      </c>
      <c r="BQ459" s="1" t="s">
        <v>2009</v>
      </c>
      <c r="BR459" s="1"/>
      <c r="BS459" s="1"/>
      <c r="BT459" s="1"/>
      <c r="BU459" s="1" t="str">
        <f>HYPERLINK("https://nconnect.nicmar.ac.in/storage/profile/6a86cfe18d8ce.png","Download")</f>
        <v>0</v>
      </c>
      <c r="BV459" s="1" t="s">
        <v>118</v>
      </c>
      <c r="BW459" s="3"/>
      <c r="BX459" s="3"/>
    </row>
    <row r="460" spans="1:76">
      <c r="A460" s="1" t="s">
        <v>76</v>
      </c>
      <c r="B460" s="1" t="s">
        <v>77</v>
      </c>
      <c r="C460" s="1" t="s">
        <v>9400</v>
      </c>
      <c r="D460" s="1" t="s">
        <v>9401</v>
      </c>
      <c r="E460" s="1"/>
      <c r="F460" s="1" t="s">
        <v>752</v>
      </c>
      <c r="G460" s="1" t="s">
        <v>9402</v>
      </c>
      <c r="H460" s="1" t="s">
        <v>9403</v>
      </c>
      <c r="I460" s="1" t="s">
        <v>9404</v>
      </c>
      <c r="J460" s="1">
        <v>7777028471</v>
      </c>
      <c r="K460" s="1" t="s">
        <v>196</v>
      </c>
      <c r="L460" s="1" t="s">
        <v>9405</v>
      </c>
      <c r="M460" s="1" t="s">
        <v>87</v>
      </c>
      <c r="N460" s="1" t="s">
        <v>9406</v>
      </c>
      <c r="O460" s="1" t="s">
        <v>9407</v>
      </c>
      <c r="P460" s="1" t="s">
        <v>360</v>
      </c>
      <c r="Q460" s="1">
        <v>995862500809</v>
      </c>
      <c r="R460" s="1" t="s">
        <v>9408</v>
      </c>
      <c r="S460" s="1">
        <v>9987579470</v>
      </c>
      <c r="T460" s="1" t="s">
        <v>9409</v>
      </c>
      <c r="U460" s="1" t="s">
        <v>8555</v>
      </c>
      <c r="V460" s="1">
        <v>9850173213</v>
      </c>
      <c r="W460" s="1" t="s">
        <v>1063</v>
      </c>
      <c r="X460" s="1" t="s">
        <v>9410</v>
      </c>
      <c r="Y460" s="1" t="s">
        <v>1381</v>
      </c>
      <c r="Z460" s="1" t="s">
        <v>97</v>
      </c>
      <c r="AA460" s="1" t="s">
        <v>9411</v>
      </c>
      <c r="AB460" s="1" t="s">
        <v>877</v>
      </c>
      <c r="AC460" s="1" t="s">
        <v>97</v>
      </c>
      <c r="AD460" s="1" t="s">
        <v>98</v>
      </c>
      <c r="AE460" s="1" t="s">
        <v>98</v>
      </c>
      <c r="AF460" s="1" t="s">
        <v>9412</v>
      </c>
      <c r="AG460" s="1" t="s">
        <v>7377</v>
      </c>
      <c r="AH460" s="1" t="s">
        <v>421</v>
      </c>
      <c r="AI460" s="1" t="s">
        <v>141</v>
      </c>
      <c r="AJ460" s="1">
        <v>80</v>
      </c>
      <c r="AK460" s="1"/>
      <c r="AL460" s="1"/>
      <c r="AM460" s="1"/>
      <c r="AN460" s="1"/>
      <c r="AO460" s="1"/>
      <c r="AP460" s="1"/>
      <c r="AQ460" s="1"/>
      <c r="AR460" s="1"/>
      <c r="AS460" s="1" t="s">
        <v>9413</v>
      </c>
      <c r="AT460" s="1" t="s">
        <v>9414</v>
      </c>
      <c r="AU460" s="1" t="s">
        <v>239</v>
      </c>
      <c r="AV460" s="1" t="s">
        <v>370</v>
      </c>
      <c r="AW460" s="1">
        <v>83.95</v>
      </c>
      <c r="AX460" s="1"/>
      <c r="AY460" s="1" t="s">
        <v>9415</v>
      </c>
      <c r="AZ460" s="1" t="s">
        <v>9416</v>
      </c>
      <c r="BA460" s="1" t="s">
        <v>110</v>
      </c>
      <c r="BB460" s="1" t="s">
        <v>9417</v>
      </c>
      <c r="BC460" s="1" t="s">
        <v>373</v>
      </c>
      <c r="BD460" s="1" t="s">
        <v>792</v>
      </c>
      <c r="BE460" s="1">
        <v>66.6</v>
      </c>
      <c r="BF460" s="1">
        <v>7.16</v>
      </c>
      <c r="BG460" s="1"/>
      <c r="BH460" s="1"/>
      <c r="BI460" s="1"/>
      <c r="BJ460" s="1"/>
      <c r="BK460" s="1"/>
      <c r="BL460" s="1"/>
      <c r="BM460" s="1"/>
      <c r="BN460" s="1"/>
      <c r="BO460" s="1" t="s">
        <v>9418</v>
      </c>
      <c r="BP460" s="1"/>
      <c r="BQ460" s="1"/>
      <c r="BR460" s="1" t="s">
        <v>9419</v>
      </c>
      <c r="BS460" s="1">
        <v>20</v>
      </c>
      <c r="BT460" s="1" t="s">
        <v>9420</v>
      </c>
      <c r="BU460" s="1" t="str">
        <f>HYPERLINK("https://nconnect.nicmar.ac.in/storage/profile/6a873327373ca.png","Download")</f>
        <v>0</v>
      </c>
      <c r="BV460" s="1" t="s">
        <v>118</v>
      </c>
      <c r="BW460" s="3"/>
      <c r="BX460" s="3"/>
    </row>
    <row r="461" spans="1:76">
      <c r="A461" s="1" t="s">
        <v>76</v>
      </c>
      <c r="B461" s="1" t="s">
        <v>77</v>
      </c>
      <c r="C461" s="1" t="s">
        <v>9421</v>
      </c>
      <c r="D461" s="1" t="s">
        <v>9422</v>
      </c>
      <c r="E461" s="1"/>
      <c r="F461" s="1" t="s">
        <v>9423</v>
      </c>
      <c r="G461" s="1" t="s">
        <v>9424</v>
      </c>
      <c r="H461" s="1" t="s">
        <v>9425</v>
      </c>
      <c r="I461" s="1" t="s">
        <v>9426</v>
      </c>
      <c r="J461" s="1">
        <v>7034989327</v>
      </c>
      <c r="K461" s="1" t="s">
        <v>196</v>
      </c>
      <c r="L461" s="1" t="s">
        <v>9427</v>
      </c>
      <c r="M461" s="1" t="s">
        <v>87</v>
      </c>
      <c r="N461" s="1" t="s">
        <v>9428</v>
      </c>
      <c r="O461" s="1" t="s">
        <v>7413</v>
      </c>
      <c r="P461" s="1" t="s">
        <v>360</v>
      </c>
      <c r="Q461" s="1">
        <v>567238778413</v>
      </c>
      <c r="R461" s="1" t="s">
        <v>9429</v>
      </c>
      <c r="S461" s="1">
        <v>9895939893</v>
      </c>
      <c r="T461" s="1" t="s">
        <v>9430</v>
      </c>
      <c r="U461" s="1" t="s">
        <v>9431</v>
      </c>
      <c r="V461" s="1">
        <v>7736629893</v>
      </c>
      <c r="W461" s="1" t="s">
        <v>444</v>
      </c>
      <c r="X461" s="1" t="s">
        <v>9432</v>
      </c>
      <c r="Y461" s="1" t="s">
        <v>675</v>
      </c>
      <c r="Z461" s="1" t="s">
        <v>392</v>
      </c>
      <c r="AA461" s="1" t="s">
        <v>9432</v>
      </c>
      <c r="AB461" s="1" t="s">
        <v>675</v>
      </c>
      <c r="AC461" s="1" t="s">
        <v>392</v>
      </c>
      <c r="AD461" s="1" t="s">
        <v>98</v>
      </c>
      <c r="AE461" s="1" t="s">
        <v>98</v>
      </c>
      <c r="AF461" s="1" t="s">
        <v>9433</v>
      </c>
      <c r="AG461" s="1" t="s">
        <v>9434</v>
      </c>
      <c r="AH461" s="1" t="s">
        <v>425</v>
      </c>
      <c r="AI461" s="1" t="s">
        <v>289</v>
      </c>
      <c r="AJ461" s="1">
        <v>84.4</v>
      </c>
      <c r="AK461" s="1">
        <v>8.4</v>
      </c>
      <c r="AL461" s="1" t="s">
        <v>9435</v>
      </c>
      <c r="AM461" s="1" t="s">
        <v>9436</v>
      </c>
      <c r="AN461" s="1" t="s">
        <v>174</v>
      </c>
      <c r="AO461" s="1" t="s">
        <v>1069</v>
      </c>
      <c r="AP461" s="1" t="s">
        <v>883</v>
      </c>
      <c r="AQ461" s="1">
        <v>94</v>
      </c>
      <c r="AR461" s="1">
        <v>9.4</v>
      </c>
      <c r="AS461" s="1"/>
      <c r="AT461" s="1"/>
      <c r="AU461" s="1"/>
      <c r="AV461" s="1"/>
      <c r="AW461" s="1"/>
      <c r="AX461" s="1"/>
      <c r="AY461" s="1" t="s">
        <v>3930</v>
      </c>
      <c r="AZ461" s="1" t="s">
        <v>9437</v>
      </c>
      <c r="BA461" s="1" t="s">
        <v>110</v>
      </c>
      <c r="BB461" s="1" t="s">
        <v>111</v>
      </c>
      <c r="BC461" s="1" t="s">
        <v>628</v>
      </c>
      <c r="BD461" s="1" t="s">
        <v>268</v>
      </c>
      <c r="BE461" s="1">
        <v>84.3</v>
      </c>
      <c r="BF461" s="1">
        <v>8.43</v>
      </c>
      <c r="BG461" s="1"/>
      <c r="BH461" s="1"/>
      <c r="BI461" s="1"/>
      <c r="BJ461" s="1"/>
      <c r="BK461" s="1"/>
      <c r="BL461" s="1"/>
      <c r="BM461" s="1"/>
      <c r="BN461" s="1"/>
      <c r="BO461" s="1" t="s">
        <v>9438</v>
      </c>
      <c r="BP461" s="1"/>
      <c r="BQ461" s="1"/>
      <c r="BR461" s="1" t="s">
        <v>9439</v>
      </c>
      <c r="BS461" s="1">
        <v>1</v>
      </c>
      <c r="BT461" s="1" t="s">
        <v>9440</v>
      </c>
      <c r="BU461" s="1" t="str">
        <f>HYPERLINK("https://nconnect.nicmar.ac.in/storage/profile/6a85dfa74db28.png","Download")</f>
        <v>0</v>
      </c>
      <c r="BV461" s="1" t="s">
        <v>118</v>
      </c>
      <c r="BW461" s="3"/>
      <c r="BX461" s="3"/>
    </row>
    <row r="462" spans="1:76">
      <c r="A462" s="1" t="s">
        <v>76</v>
      </c>
      <c r="B462" s="1" t="s">
        <v>77</v>
      </c>
      <c r="C462" s="1" t="s">
        <v>9441</v>
      </c>
      <c r="D462" s="1" t="s">
        <v>9442</v>
      </c>
      <c r="E462" s="1" t="s">
        <v>9443</v>
      </c>
      <c r="F462" s="1" t="s">
        <v>9444</v>
      </c>
      <c r="G462" s="1" t="s">
        <v>9445</v>
      </c>
      <c r="H462" s="1" t="s">
        <v>9446</v>
      </c>
      <c r="I462" s="1" t="s">
        <v>9447</v>
      </c>
      <c r="J462" s="1">
        <v>9892144797</v>
      </c>
      <c r="K462" s="1" t="s">
        <v>85</v>
      </c>
      <c r="L462" s="1" t="s">
        <v>3573</v>
      </c>
      <c r="M462" s="1" t="s">
        <v>87</v>
      </c>
      <c r="N462" s="1" t="s">
        <v>4965</v>
      </c>
      <c r="O462" s="1" t="s">
        <v>9448</v>
      </c>
      <c r="P462" s="1" t="s">
        <v>162</v>
      </c>
      <c r="Q462" s="1">
        <v>488985838474</v>
      </c>
      <c r="R462" s="1" t="s">
        <v>9443</v>
      </c>
      <c r="S462" s="1">
        <v>9890155065</v>
      </c>
      <c r="T462" s="1" t="s">
        <v>9449</v>
      </c>
      <c r="U462" s="1" t="s">
        <v>9450</v>
      </c>
      <c r="V462" s="1">
        <v>9892409911</v>
      </c>
      <c r="W462" s="1" t="s">
        <v>9451</v>
      </c>
      <c r="X462" s="1" t="s">
        <v>9452</v>
      </c>
      <c r="Y462" s="1" t="s">
        <v>418</v>
      </c>
      <c r="Z462" s="1" t="s">
        <v>97</v>
      </c>
      <c r="AA462" s="1" t="s">
        <v>9452</v>
      </c>
      <c r="AB462" s="1" t="s">
        <v>418</v>
      </c>
      <c r="AC462" s="1" t="s">
        <v>97</v>
      </c>
      <c r="AD462" s="1" t="s">
        <v>98</v>
      </c>
      <c r="AE462" s="1" t="s">
        <v>98</v>
      </c>
      <c r="AF462" s="1" t="s">
        <v>9453</v>
      </c>
      <c r="AG462" s="1" t="s">
        <v>9454</v>
      </c>
      <c r="AH462" s="1" t="s">
        <v>141</v>
      </c>
      <c r="AI462" s="1" t="s">
        <v>102</v>
      </c>
      <c r="AJ462" s="1">
        <v>67.8</v>
      </c>
      <c r="AK462" s="1"/>
      <c r="AL462" s="1"/>
      <c r="AM462" s="1"/>
      <c r="AN462" s="1"/>
      <c r="AO462" s="1"/>
      <c r="AP462" s="1"/>
      <c r="AQ462" s="1"/>
      <c r="AR462" s="1"/>
      <c r="AS462" s="1" t="s">
        <v>3626</v>
      </c>
      <c r="AT462" s="1" t="s">
        <v>9455</v>
      </c>
      <c r="AU462" s="1" t="s">
        <v>9456</v>
      </c>
      <c r="AV462" s="1" t="s">
        <v>789</v>
      </c>
      <c r="AW462" s="1">
        <v>75</v>
      </c>
      <c r="AX462" s="1"/>
      <c r="AY462" s="1" t="s">
        <v>9457</v>
      </c>
      <c r="AZ462" s="1" t="s">
        <v>9458</v>
      </c>
      <c r="BA462" s="1" t="s">
        <v>178</v>
      </c>
      <c r="BB462" s="1" t="s">
        <v>111</v>
      </c>
      <c r="BC462" s="1" t="s">
        <v>628</v>
      </c>
      <c r="BD462" s="1" t="s">
        <v>180</v>
      </c>
      <c r="BE462" s="1">
        <v>62.96</v>
      </c>
      <c r="BF462" s="1">
        <v>7.01</v>
      </c>
      <c r="BG462" s="1"/>
      <c r="BH462" s="1"/>
      <c r="BI462" s="1"/>
      <c r="BJ462" s="1"/>
      <c r="BK462" s="1"/>
      <c r="BL462" s="1"/>
      <c r="BM462" s="1"/>
      <c r="BN462" s="1"/>
      <c r="BO462" s="1" t="s">
        <v>9459</v>
      </c>
      <c r="BP462" s="1"/>
      <c r="BQ462" s="1"/>
      <c r="BR462" s="1" t="s">
        <v>9460</v>
      </c>
      <c r="BS462" s="1">
        <v>28</v>
      </c>
      <c r="BT462" s="1" t="s">
        <v>9461</v>
      </c>
      <c r="BU462" s="1" t="str">
        <f>HYPERLINK("https://nconnect.nicmar.ac.in/storage/profile/6a88753195cfb.png","Download")</f>
        <v>0</v>
      </c>
      <c r="BV462" s="1" t="s">
        <v>118</v>
      </c>
      <c r="BW462" s="3"/>
      <c r="BX462" s="3"/>
    </row>
    <row r="463" spans="1:76">
      <c r="A463" s="1" t="s">
        <v>76</v>
      </c>
      <c r="B463" s="1" t="s">
        <v>77</v>
      </c>
      <c r="C463" s="1" t="s">
        <v>9462</v>
      </c>
      <c r="D463" s="1" t="s">
        <v>9463</v>
      </c>
      <c r="E463" s="1"/>
      <c r="F463" s="1" t="s">
        <v>9464</v>
      </c>
      <c r="G463" s="1" t="s">
        <v>9465</v>
      </c>
      <c r="H463" s="1" t="s">
        <v>9466</v>
      </c>
      <c r="I463" s="1" t="s">
        <v>9467</v>
      </c>
      <c r="J463" s="1">
        <v>7418582861</v>
      </c>
      <c r="K463" s="1" t="s">
        <v>196</v>
      </c>
      <c r="L463" s="1" t="s">
        <v>9468</v>
      </c>
      <c r="M463" s="1" t="s">
        <v>87</v>
      </c>
      <c r="N463" s="1" t="s">
        <v>9469</v>
      </c>
      <c r="O463" s="1" t="s">
        <v>9470</v>
      </c>
      <c r="P463" s="1" t="s">
        <v>90</v>
      </c>
      <c r="Q463" s="1">
        <v>383403727864</v>
      </c>
      <c r="R463" s="1" t="s">
        <v>9471</v>
      </c>
      <c r="S463" s="1">
        <v>9443282861</v>
      </c>
      <c r="T463" s="1" t="s">
        <v>1752</v>
      </c>
      <c r="U463" s="1" t="s">
        <v>9472</v>
      </c>
      <c r="V463" s="1">
        <v>9788270961</v>
      </c>
      <c r="W463" s="1" t="s">
        <v>3239</v>
      </c>
      <c r="X463" s="1" t="s">
        <v>9473</v>
      </c>
      <c r="Y463" s="1" t="s">
        <v>7910</v>
      </c>
      <c r="Z463" s="1" t="s">
        <v>338</v>
      </c>
      <c r="AA463" s="1" t="s">
        <v>9473</v>
      </c>
      <c r="AB463" s="1" t="s">
        <v>7910</v>
      </c>
      <c r="AC463" s="1" t="s">
        <v>338</v>
      </c>
      <c r="AD463" s="1" t="s">
        <v>98</v>
      </c>
      <c r="AE463" s="1" t="s">
        <v>98</v>
      </c>
      <c r="AF463" s="1" t="s">
        <v>9474</v>
      </c>
      <c r="AG463" s="1" t="s">
        <v>9475</v>
      </c>
      <c r="AH463" s="1" t="s">
        <v>106</v>
      </c>
      <c r="AI463" s="1" t="s">
        <v>395</v>
      </c>
      <c r="AJ463" s="1">
        <v>91</v>
      </c>
      <c r="AK463" s="1">
        <v>9.1</v>
      </c>
      <c r="AL463" s="1" t="s">
        <v>9474</v>
      </c>
      <c r="AM463" s="1" t="s">
        <v>9475</v>
      </c>
      <c r="AN463" s="1" t="s">
        <v>174</v>
      </c>
      <c r="AO463" s="1" t="s">
        <v>292</v>
      </c>
      <c r="AP463" s="1" t="s">
        <v>626</v>
      </c>
      <c r="AQ463" s="1">
        <v>76</v>
      </c>
      <c r="AR463" s="1">
        <v>7.6</v>
      </c>
      <c r="AS463" s="1"/>
      <c r="AT463" s="1"/>
      <c r="AU463" s="1"/>
      <c r="AV463" s="1"/>
      <c r="AW463" s="1"/>
      <c r="AX463" s="1"/>
      <c r="AY463" s="1" t="s">
        <v>6504</v>
      </c>
      <c r="AZ463" s="1" t="s">
        <v>9476</v>
      </c>
      <c r="BA463" s="1" t="s">
        <v>178</v>
      </c>
      <c r="BB463" s="1" t="s">
        <v>111</v>
      </c>
      <c r="BC463" s="1" t="s">
        <v>401</v>
      </c>
      <c r="BD463" s="1" t="s">
        <v>319</v>
      </c>
      <c r="BE463" s="1">
        <v>82</v>
      </c>
      <c r="BF463" s="1">
        <v>8.27</v>
      </c>
      <c r="BG463" s="1"/>
      <c r="BH463" s="1"/>
      <c r="BI463" s="1"/>
      <c r="BJ463" s="1"/>
      <c r="BK463" s="1"/>
      <c r="BL463" s="1"/>
      <c r="BM463" s="1"/>
      <c r="BN463" s="1"/>
      <c r="BO463" s="1" t="s">
        <v>9477</v>
      </c>
      <c r="BP463" s="1"/>
      <c r="BQ463" s="1"/>
      <c r="BR463" s="1" t="s">
        <v>9478</v>
      </c>
      <c r="BS463" s="1">
        <v>3</v>
      </c>
      <c r="BT463" s="1" t="s">
        <v>9479</v>
      </c>
      <c r="BU463" s="1" t="str">
        <f>HYPERLINK("https://nconnect.nicmar.ac.in/storage/profile/6a873fa9a5e64.png","Download")</f>
        <v>0</v>
      </c>
      <c r="BV463" s="1" t="s">
        <v>118</v>
      </c>
      <c r="BW463" s="3"/>
      <c r="BX463" s="3"/>
    </row>
    <row r="464" spans="1:76">
      <c r="A464" s="1" t="s">
        <v>76</v>
      </c>
      <c r="B464" s="1" t="s">
        <v>77</v>
      </c>
      <c r="C464" s="1" t="s">
        <v>9480</v>
      </c>
      <c r="D464" s="1" t="s">
        <v>9481</v>
      </c>
      <c r="E464" s="1"/>
      <c r="F464" s="1" t="s">
        <v>2032</v>
      </c>
      <c r="G464" s="1" t="s">
        <v>9482</v>
      </c>
      <c r="H464" s="1" t="s">
        <v>9483</v>
      </c>
      <c r="I464" s="1" t="s">
        <v>9484</v>
      </c>
      <c r="J464" s="1">
        <v>9555871804</v>
      </c>
      <c r="K464" s="1" t="s">
        <v>85</v>
      </c>
      <c r="L464" s="1" t="s">
        <v>9485</v>
      </c>
      <c r="M464" s="1" t="s">
        <v>87</v>
      </c>
      <c r="N464" s="1" t="s">
        <v>1308</v>
      </c>
      <c r="O464" s="1" t="s">
        <v>9486</v>
      </c>
      <c r="P464" s="1" t="s">
        <v>162</v>
      </c>
      <c r="Q464" s="1">
        <v>714375073358</v>
      </c>
      <c r="R464" s="1" t="s">
        <v>9487</v>
      </c>
      <c r="S464" s="1">
        <v>9889287112</v>
      </c>
      <c r="T464" s="1" t="s">
        <v>9488</v>
      </c>
      <c r="U464" s="1" t="s">
        <v>9489</v>
      </c>
      <c r="V464" s="1">
        <v>8299199316</v>
      </c>
      <c r="W464" s="1" t="s">
        <v>9490</v>
      </c>
      <c r="X464" s="1" t="s">
        <v>9491</v>
      </c>
      <c r="Y464" s="1" t="s">
        <v>9492</v>
      </c>
      <c r="Z464" s="1" t="s">
        <v>697</v>
      </c>
      <c r="AA464" s="1" t="s">
        <v>9491</v>
      </c>
      <c r="AB464" s="1" t="s">
        <v>9492</v>
      </c>
      <c r="AC464" s="1" t="s">
        <v>697</v>
      </c>
      <c r="AD464" s="1" t="s">
        <v>98</v>
      </c>
      <c r="AE464" s="1" t="s">
        <v>98</v>
      </c>
      <c r="AF464" s="1" t="s">
        <v>9493</v>
      </c>
      <c r="AG464" s="1" t="s">
        <v>9494</v>
      </c>
      <c r="AH464" s="1" t="s">
        <v>137</v>
      </c>
      <c r="AI464" s="1" t="s">
        <v>141</v>
      </c>
      <c r="AJ464" s="1">
        <v>90.0</v>
      </c>
      <c r="AK464" s="1"/>
      <c r="AL464" s="1" t="s">
        <v>9495</v>
      </c>
      <c r="AM464" s="1" t="s">
        <v>9496</v>
      </c>
      <c r="AN464" s="1" t="s">
        <v>105</v>
      </c>
      <c r="AO464" s="1" t="s">
        <v>171</v>
      </c>
      <c r="AP464" s="1" t="s">
        <v>395</v>
      </c>
      <c r="AQ464" s="1">
        <v>78.2</v>
      </c>
      <c r="AR464" s="1"/>
      <c r="AS464" s="1"/>
      <c r="AT464" s="1"/>
      <c r="AU464" s="1"/>
      <c r="AV464" s="1"/>
      <c r="AW464" s="1"/>
      <c r="AX464" s="1"/>
      <c r="AY464" s="1" t="s">
        <v>9497</v>
      </c>
      <c r="AZ464" s="1" t="s">
        <v>9498</v>
      </c>
      <c r="BA464" s="1" t="s">
        <v>110</v>
      </c>
      <c r="BB464" s="1" t="s">
        <v>111</v>
      </c>
      <c r="BC464" s="1" t="s">
        <v>179</v>
      </c>
      <c r="BD464" s="1" t="s">
        <v>999</v>
      </c>
      <c r="BE464" s="1">
        <v>70.8</v>
      </c>
      <c r="BF464" s="1">
        <v>7.08</v>
      </c>
      <c r="BG464" s="1"/>
      <c r="BH464" s="1"/>
      <c r="BI464" s="1"/>
      <c r="BJ464" s="1"/>
      <c r="BK464" s="1"/>
      <c r="BL464" s="1"/>
      <c r="BM464" s="1"/>
      <c r="BN464" s="1"/>
      <c r="BO464" s="1" t="s">
        <v>2520</v>
      </c>
      <c r="BP464" s="1"/>
      <c r="BQ464" s="1"/>
      <c r="BR464" s="1"/>
      <c r="BS464" s="1"/>
      <c r="BT464" s="1" t="s">
        <v>9499</v>
      </c>
      <c r="BU464" s="1" t="str">
        <f>HYPERLINK("https://nconnect.nicmar.ac.in/storage/profile/6a84a677772bd.png","Download")</f>
        <v>0</v>
      </c>
      <c r="BV464" s="1" t="s">
        <v>118</v>
      </c>
      <c r="BW464" s="3"/>
      <c r="BX464" s="3"/>
    </row>
    <row r="465" spans="1:76">
      <c r="A465" s="1" t="s">
        <v>76</v>
      </c>
      <c r="B465" s="1" t="s">
        <v>77</v>
      </c>
      <c r="C465" s="1" t="s">
        <v>9500</v>
      </c>
      <c r="D465" s="1" t="s">
        <v>3407</v>
      </c>
      <c r="E465" s="1" t="s">
        <v>2200</v>
      </c>
      <c r="F465" s="1" t="s">
        <v>2440</v>
      </c>
      <c r="G465" s="1" t="s">
        <v>9501</v>
      </c>
      <c r="H465" s="1" t="s">
        <v>9502</v>
      </c>
      <c r="I465" s="1" t="s">
        <v>9503</v>
      </c>
      <c r="J465" s="1">
        <v>7775005828</v>
      </c>
      <c r="K465" s="1" t="s">
        <v>85</v>
      </c>
      <c r="L465" s="1" t="s">
        <v>9504</v>
      </c>
      <c r="M465" s="1" t="s">
        <v>87</v>
      </c>
      <c r="N465" s="1" t="s">
        <v>9505</v>
      </c>
      <c r="O465" s="1" t="s">
        <v>9506</v>
      </c>
      <c r="P465" s="1" t="s">
        <v>669</v>
      </c>
      <c r="Q465" s="1">
        <v>978893111602</v>
      </c>
      <c r="R465" s="1" t="s">
        <v>9507</v>
      </c>
      <c r="S465" s="1">
        <v>7588058885</v>
      </c>
      <c r="T465" s="1" t="s">
        <v>92</v>
      </c>
      <c r="U465" s="1" t="s">
        <v>9508</v>
      </c>
      <c r="V465" s="1">
        <v>9404906889</v>
      </c>
      <c r="W465" s="1" t="s">
        <v>283</v>
      </c>
      <c r="X465" s="1" t="s">
        <v>9509</v>
      </c>
      <c r="Y465" s="1" t="s">
        <v>364</v>
      </c>
      <c r="Z465" s="1" t="s">
        <v>97</v>
      </c>
      <c r="AA465" s="1" t="s">
        <v>9509</v>
      </c>
      <c r="AB465" s="1" t="s">
        <v>364</v>
      </c>
      <c r="AC465" s="1" t="s">
        <v>97</v>
      </c>
      <c r="AD465" s="1" t="s">
        <v>98</v>
      </c>
      <c r="AE465" s="1" t="s">
        <v>98</v>
      </c>
      <c r="AF465" s="1" t="s">
        <v>9510</v>
      </c>
      <c r="AG465" s="1" t="s">
        <v>1426</v>
      </c>
      <c r="AH465" s="1" t="s">
        <v>208</v>
      </c>
      <c r="AI465" s="1" t="s">
        <v>529</v>
      </c>
      <c r="AJ465" s="1">
        <v>78.4</v>
      </c>
      <c r="AK465" s="1"/>
      <c r="AL465" s="1"/>
      <c r="AM465" s="1"/>
      <c r="AN465" s="1"/>
      <c r="AO465" s="1"/>
      <c r="AP465" s="1"/>
      <c r="AQ465" s="1"/>
      <c r="AR465" s="1"/>
      <c r="AS465" s="1" t="s">
        <v>367</v>
      </c>
      <c r="AT465" s="1" t="s">
        <v>9511</v>
      </c>
      <c r="AU465" s="1" t="s">
        <v>1248</v>
      </c>
      <c r="AV465" s="1" t="s">
        <v>239</v>
      </c>
      <c r="AW465" s="1">
        <v>81.05</v>
      </c>
      <c r="AX465" s="1"/>
      <c r="AY465" s="1" t="s">
        <v>9512</v>
      </c>
      <c r="AZ465" s="1" t="s">
        <v>9513</v>
      </c>
      <c r="BA465" s="1" t="s">
        <v>266</v>
      </c>
      <c r="BB465" s="1" t="s">
        <v>267</v>
      </c>
      <c r="BC465" s="1" t="s">
        <v>292</v>
      </c>
      <c r="BD465" s="1" t="s">
        <v>243</v>
      </c>
      <c r="BE465" s="1">
        <v>60.64</v>
      </c>
      <c r="BF465" s="1">
        <v>6.65</v>
      </c>
      <c r="BG465" s="1"/>
      <c r="BH465" s="1"/>
      <c r="BI465" s="1"/>
      <c r="BJ465" s="1"/>
      <c r="BK465" s="1"/>
      <c r="BL465" s="1"/>
      <c r="BM465" s="1"/>
      <c r="BN465" s="1"/>
      <c r="BO465" s="1" t="s">
        <v>9514</v>
      </c>
      <c r="BP465" s="1"/>
      <c r="BQ465" s="1"/>
      <c r="BR465" s="1"/>
      <c r="BS465" s="1"/>
      <c r="BT465" s="1"/>
      <c r="BU465" s="1" t="str">
        <f>HYPERLINK("https://nconnect.nicmar.ac.in/storage/profile/6a8848e1a6f24.png","Download")</f>
        <v>0</v>
      </c>
      <c r="BV465" s="1" t="s">
        <v>118</v>
      </c>
      <c r="BW465" s="3"/>
      <c r="BX465" s="3"/>
    </row>
    <row r="466" spans="1:76">
      <c r="A466" s="1" t="s">
        <v>76</v>
      </c>
      <c r="B466" s="1" t="s">
        <v>77</v>
      </c>
      <c r="C466" s="1" t="s">
        <v>9515</v>
      </c>
      <c r="D466" s="1" t="s">
        <v>9516</v>
      </c>
      <c r="E466" s="1"/>
      <c r="F466" s="1" t="s">
        <v>9517</v>
      </c>
      <c r="G466" s="1" t="s">
        <v>9518</v>
      </c>
      <c r="H466" s="1" t="s">
        <v>9519</v>
      </c>
      <c r="I466" s="1" t="s">
        <v>9520</v>
      </c>
      <c r="J466" s="1">
        <v>7736336037</v>
      </c>
      <c r="K466" s="1" t="s">
        <v>196</v>
      </c>
      <c r="L466" s="1" t="s">
        <v>9521</v>
      </c>
      <c r="M466" s="1" t="s">
        <v>87</v>
      </c>
      <c r="N466" s="1" t="s">
        <v>9522</v>
      </c>
      <c r="O466" s="1" t="s">
        <v>9523</v>
      </c>
      <c r="P466" s="1" t="s">
        <v>669</v>
      </c>
      <c r="Q466" s="1">
        <v>680129449865</v>
      </c>
      <c r="R466" s="1" t="s">
        <v>9524</v>
      </c>
      <c r="S466" s="1">
        <v>9567506037</v>
      </c>
      <c r="T466" s="1" t="s">
        <v>9525</v>
      </c>
      <c r="U466" s="1" t="s">
        <v>9526</v>
      </c>
      <c r="V466" s="1">
        <v>9567781038</v>
      </c>
      <c r="W466" s="1" t="s">
        <v>9527</v>
      </c>
      <c r="X466" s="1" t="s">
        <v>9528</v>
      </c>
      <c r="Y466" s="1" t="s">
        <v>2963</v>
      </c>
      <c r="Z466" s="1" t="s">
        <v>392</v>
      </c>
      <c r="AA466" s="1" t="s">
        <v>9528</v>
      </c>
      <c r="AB466" s="1" t="s">
        <v>2963</v>
      </c>
      <c r="AC466" s="1" t="s">
        <v>392</v>
      </c>
      <c r="AD466" s="1" t="s">
        <v>98</v>
      </c>
      <c r="AE466" s="1" t="s">
        <v>98</v>
      </c>
      <c r="AF466" s="1" t="s">
        <v>9529</v>
      </c>
      <c r="AG466" s="1" t="s">
        <v>9530</v>
      </c>
      <c r="AH466" s="1" t="s">
        <v>141</v>
      </c>
      <c r="AI466" s="1" t="s">
        <v>102</v>
      </c>
      <c r="AJ466" s="1">
        <v>95.0</v>
      </c>
      <c r="AK466" s="1"/>
      <c r="AL466" s="1" t="s">
        <v>9529</v>
      </c>
      <c r="AM466" s="1" t="s">
        <v>9531</v>
      </c>
      <c r="AN466" s="1" t="s">
        <v>174</v>
      </c>
      <c r="AO466" s="1" t="s">
        <v>289</v>
      </c>
      <c r="AP466" s="1" t="s">
        <v>175</v>
      </c>
      <c r="AQ466" s="1">
        <v>97.25</v>
      </c>
      <c r="AR466" s="1"/>
      <c r="AS466" s="1"/>
      <c r="AT466" s="1"/>
      <c r="AU466" s="1"/>
      <c r="AV466" s="1"/>
      <c r="AW466" s="1"/>
      <c r="AX466" s="1"/>
      <c r="AY466" s="1" t="s">
        <v>2161</v>
      </c>
      <c r="AZ466" s="1" t="s">
        <v>9532</v>
      </c>
      <c r="BA466" s="1" t="s">
        <v>110</v>
      </c>
      <c r="BB466" s="1" t="s">
        <v>111</v>
      </c>
      <c r="BC466" s="1" t="s">
        <v>112</v>
      </c>
      <c r="BD466" s="1" t="s">
        <v>2544</v>
      </c>
      <c r="BE466" s="1">
        <v>73.18</v>
      </c>
      <c r="BF466" s="1">
        <v>7.32</v>
      </c>
      <c r="BG466" s="1"/>
      <c r="BH466" s="1"/>
      <c r="BI466" s="1"/>
      <c r="BJ466" s="1"/>
      <c r="BK466" s="1"/>
      <c r="BL466" s="1"/>
      <c r="BM466" s="1"/>
      <c r="BN466" s="1"/>
      <c r="BO466" s="1" t="s">
        <v>9533</v>
      </c>
      <c r="BP466" s="1"/>
      <c r="BQ466" s="1"/>
      <c r="BR466" s="1" t="s">
        <v>9534</v>
      </c>
      <c r="BS466" s="1">
        <v>37</v>
      </c>
      <c r="BT466" s="1" t="s">
        <v>9535</v>
      </c>
      <c r="BU466" s="1" t="str">
        <f>HYPERLINK("https://nconnect.nicmar.ac.in/storage/profile/6a868cd8d17dd.png","Download")</f>
        <v>0</v>
      </c>
      <c r="BV466" s="1" t="s">
        <v>118</v>
      </c>
      <c r="BW466" s="3"/>
      <c r="BX466" s="3"/>
    </row>
    <row r="467" spans="1:76">
      <c r="A467" s="1" t="s">
        <v>76</v>
      </c>
      <c r="B467" s="1" t="s">
        <v>77</v>
      </c>
      <c r="C467" s="1" t="s">
        <v>9536</v>
      </c>
      <c r="D467" s="1" t="s">
        <v>9537</v>
      </c>
      <c r="E467" s="1" t="s">
        <v>9538</v>
      </c>
      <c r="F467" s="1" t="s">
        <v>9539</v>
      </c>
      <c r="G467" s="1" t="s">
        <v>9540</v>
      </c>
      <c r="H467" s="1" t="s">
        <v>9541</v>
      </c>
      <c r="I467" s="1" t="s">
        <v>9542</v>
      </c>
      <c r="J467" s="1">
        <v>8080052936</v>
      </c>
      <c r="K467" s="1" t="s">
        <v>85</v>
      </c>
      <c r="L467" s="1" t="s">
        <v>9543</v>
      </c>
      <c r="M467" s="1" t="s">
        <v>87</v>
      </c>
      <c r="N467" s="1" t="s">
        <v>9544</v>
      </c>
      <c r="O467" s="1" t="s">
        <v>9545</v>
      </c>
      <c r="P467" s="1" t="s">
        <v>162</v>
      </c>
      <c r="Q467" s="1">
        <v>214899409135</v>
      </c>
      <c r="R467" s="1" t="s">
        <v>9546</v>
      </c>
      <c r="S467" s="1">
        <v>9422514642</v>
      </c>
      <c r="T467" s="1" t="s">
        <v>1888</v>
      </c>
      <c r="U467" s="1" t="s">
        <v>9547</v>
      </c>
      <c r="V467" s="1">
        <v>9028070666</v>
      </c>
      <c r="W467" s="1" t="s">
        <v>9548</v>
      </c>
      <c r="X467" s="1" t="s">
        <v>9549</v>
      </c>
      <c r="Y467" s="1" t="s">
        <v>205</v>
      </c>
      <c r="Z467" s="1" t="s">
        <v>97</v>
      </c>
      <c r="AA467" s="1" t="s">
        <v>9549</v>
      </c>
      <c r="AB467" s="1" t="s">
        <v>205</v>
      </c>
      <c r="AC467" s="1" t="s">
        <v>97</v>
      </c>
      <c r="AD467" s="1" t="s">
        <v>98</v>
      </c>
      <c r="AE467" s="1" t="s">
        <v>98</v>
      </c>
      <c r="AF467" s="1" t="s">
        <v>9550</v>
      </c>
      <c r="AG467" s="1" t="s">
        <v>9551</v>
      </c>
      <c r="AH467" s="1" t="s">
        <v>141</v>
      </c>
      <c r="AI467" s="1" t="s">
        <v>102</v>
      </c>
      <c r="AJ467" s="1">
        <v>86.67</v>
      </c>
      <c r="AK467" s="1"/>
      <c r="AL467" s="1"/>
      <c r="AM467" s="1"/>
      <c r="AN467" s="1"/>
      <c r="AO467" s="1"/>
      <c r="AP467" s="1"/>
      <c r="AQ467" s="1"/>
      <c r="AR467" s="1"/>
      <c r="AS467" s="1" t="s">
        <v>1067</v>
      </c>
      <c r="AT467" s="1" t="s">
        <v>9552</v>
      </c>
      <c r="AU467" s="1" t="s">
        <v>747</v>
      </c>
      <c r="AV467" s="1" t="s">
        <v>789</v>
      </c>
      <c r="AW467" s="1">
        <v>87.42</v>
      </c>
      <c r="AX467" s="1"/>
      <c r="AY467" s="1" t="s">
        <v>831</v>
      </c>
      <c r="AZ467" s="1" t="s">
        <v>9553</v>
      </c>
      <c r="BA467" s="1" t="s">
        <v>178</v>
      </c>
      <c r="BB467" s="1" t="s">
        <v>111</v>
      </c>
      <c r="BC467" s="1" t="s">
        <v>655</v>
      </c>
      <c r="BD467" s="1" t="s">
        <v>999</v>
      </c>
      <c r="BE467" s="1">
        <v>68.6</v>
      </c>
      <c r="BF467" s="1">
        <v>7.61</v>
      </c>
      <c r="BG467" s="1"/>
      <c r="BH467" s="1"/>
      <c r="BI467" s="1"/>
      <c r="BJ467" s="1"/>
      <c r="BK467" s="1"/>
      <c r="BL467" s="1"/>
      <c r="BM467" s="1"/>
      <c r="BN467" s="1"/>
      <c r="BO467" s="1" t="s">
        <v>9554</v>
      </c>
      <c r="BP467" s="1"/>
      <c r="BQ467" s="1"/>
      <c r="BR467" s="1" t="s">
        <v>9555</v>
      </c>
      <c r="BS467" s="1">
        <v>47</v>
      </c>
      <c r="BT467" s="1"/>
      <c r="BU467" s="1" t="str">
        <f>HYPERLINK("https://nconnect.nicmar.ac.in/storage/profile/6a85ee97cae97.png","Download")</f>
        <v>0</v>
      </c>
      <c r="BV467" s="1" t="s">
        <v>118</v>
      </c>
      <c r="BW467" s="3"/>
      <c r="BX467" s="3"/>
    </row>
    <row r="468" spans="1:76">
      <c r="A468" s="1" t="s">
        <v>76</v>
      </c>
      <c r="B468" s="1" t="s">
        <v>77</v>
      </c>
      <c r="C468" s="1" t="s">
        <v>9556</v>
      </c>
      <c r="D468" s="1" t="s">
        <v>9557</v>
      </c>
      <c r="E468" s="1"/>
      <c r="F468" s="1" t="s">
        <v>9558</v>
      </c>
      <c r="G468" s="1" t="s">
        <v>9559</v>
      </c>
      <c r="H468" s="1" t="s">
        <v>9560</v>
      </c>
      <c r="I468" s="1" t="s">
        <v>9561</v>
      </c>
      <c r="J468" s="1">
        <v>9816425822</v>
      </c>
      <c r="K468" s="1" t="s">
        <v>85</v>
      </c>
      <c r="L468" s="1" t="s">
        <v>2254</v>
      </c>
      <c r="M468" s="1" t="s">
        <v>87</v>
      </c>
      <c r="N468" s="1" t="s">
        <v>2175</v>
      </c>
      <c r="O468" s="1" t="s">
        <v>9562</v>
      </c>
      <c r="P468" s="1" t="s">
        <v>90</v>
      </c>
      <c r="Q468" s="1">
        <v>475419360320</v>
      </c>
      <c r="R468" s="1" t="s">
        <v>9563</v>
      </c>
      <c r="S468" s="1">
        <v>9418189187</v>
      </c>
      <c r="T468" s="1" t="s">
        <v>9564</v>
      </c>
      <c r="U468" s="1" t="s">
        <v>9565</v>
      </c>
      <c r="V468" s="1">
        <v>9464117576</v>
      </c>
      <c r="W468" s="1" t="s">
        <v>9566</v>
      </c>
      <c r="X468" s="1" t="s">
        <v>9567</v>
      </c>
      <c r="Y468" s="1" t="s">
        <v>9568</v>
      </c>
      <c r="Z468" s="1" t="s">
        <v>2881</v>
      </c>
      <c r="AA468" s="1" t="s">
        <v>9567</v>
      </c>
      <c r="AB468" s="1" t="s">
        <v>9568</v>
      </c>
      <c r="AC468" s="1" t="s">
        <v>2881</v>
      </c>
      <c r="AD468" s="1" t="s">
        <v>98</v>
      </c>
      <c r="AE468" s="1" t="s">
        <v>98</v>
      </c>
      <c r="AF468" s="1" t="s">
        <v>9569</v>
      </c>
      <c r="AG468" s="1" t="s">
        <v>9570</v>
      </c>
      <c r="AH468" s="1" t="s">
        <v>480</v>
      </c>
      <c r="AI468" s="1" t="s">
        <v>138</v>
      </c>
      <c r="AJ468" s="1">
        <v>81.4</v>
      </c>
      <c r="AK468" s="1"/>
      <c r="AL468" s="1" t="s">
        <v>9571</v>
      </c>
      <c r="AM468" s="1" t="s">
        <v>9572</v>
      </c>
      <c r="AN468" s="1" t="s">
        <v>105</v>
      </c>
      <c r="AO468" s="1" t="s">
        <v>142</v>
      </c>
      <c r="AP468" s="1" t="s">
        <v>532</v>
      </c>
      <c r="AQ468" s="1">
        <v>91.8</v>
      </c>
      <c r="AR468" s="1"/>
      <c r="AS468" s="1"/>
      <c r="AT468" s="1"/>
      <c r="AU468" s="1"/>
      <c r="AV468" s="1"/>
      <c r="AW468" s="1"/>
      <c r="AX468" s="1"/>
      <c r="AY468" s="1" t="s">
        <v>9573</v>
      </c>
      <c r="AZ468" s="1" t="s">
        <v>9574</v>
      </c>
      <c r="BA468" s="1" t="s">
        <v>110</v>
      </c>
      <c r="BB468" s="1" t="s">
        <v>111</v>
      </c>
      <c r="BC468" s="1" t="s">
        <v>179</v>
      </c>
      <c r="BD468" s="1" t="s">
        <v>344</v>
      </c>
      <c r="BE468" s="1">
        <v>64.38</v>
      </c>
      <c r="BF468" s="1">
        <v>6.44</v>
      </c>
      <c r="BG468" s="1"/>
      <c r="BH468" s="1"/>
      <c r="BI468" s="1"/>
      <c r="BJ468" s="1"/>
      <c r="BK468" s="1"/>
      <c r="BL468" s="1"/>
      <c r="BM468" s="1"/>
      <c r="BN468" s="1"/>
      <c r="BO468" s="1" t="s">
        <v>9575</v>
      </c>
      <c r="BP468" s="1"/>
      <c r="BQ468" s="1"/>
      <c r="BR468" s="1" t="s">
        <v>9576</v>
      </c>
      <c r="BS468" s="1">
        <v>35</v>
      </c>
      <c r="BT468" s="1"/>
      <c r="BU468" s="1" t="str">
        <f>HYPERLINK("https://nconnect.nicmar.ac.in/storage/profile/6a85f07c8ccbd.png","Download")</f>
        <v>0</v>
      </c>
      <c r="BV468" s="1" t="s">
        <v>118</v>
      </c>
      <c r="BW468" s="3"/>
      <c r="BX468" s="3"/>
    </row>
    <row r="469" spans="1:76">
      <c r="A469" s="1" t="s">
        <v>76</v>
      </c>
      <c r="B469" s="1" t="s">
        <v>77</v>
      </c>
      <c r="C469" s="1" t="s">
        <v>9577</v>
      </c>
      <c r="D469" s="1" t="s">
        <v>9578</v>
      </c>
      <c r="E469" s="1" t="s">
        <v>9579</v>
      </c>
      <c r="F469" s="1" t="s">
        <v>9580</v>
      </c>
      <c r="G469" s="1" t="s">
        <v>9581</v>
      </c>
      <c r="H469" s="1" t="s">
        <v>9582</v>
      </c>
      <c r="I469" s="1" t="s">
        <v>9583</v>
      </c>
      <c r="J469" s="1">
        <v>8249233212</v>
      </c>
      <c r="K469" s="1" t="s">
        <v>85</v>
      </c>
      <c r="L469" s="1" t="s">
        <v>7852</v>
      </c>
      <c r="M469" s="1" t="s">
        <v>87</v>
      </c>
      <c r="N469" s="1" t="s">
        <v>9584</v>
      </c>
      <c r="O469" s="1" t="s">
        <v>9585</v>
      </c>
      <c r="P469" s="1" t="s">
        <v>90</v>
      </c>
      <c r="Q469" s="1">
        <v>286948280657</v>
      </c>
      <c r="R469" s="1" t="s">
        <v>9586</v>
      </c>
      <c r="S469" s="1">
        <v>8093336521</v>
      </c>
      <c r="T469" s="1" t="s">
        <v>9587</v>
      </c>
      <c r="U469" s="1" t="s">
        <v>9588</v>
      </c>
      <c r="V469" s="1">
        <v>8658028021</v>
      </c>
      <c r="W469" s="1" t="s">
        <v>3239</v>
      </c>
      <c r="X469" s="1" t="s">
        <v>9589</v>
      </c>
      <c r="Y469" s="1" t="s">
        <v>1733</v>
      </c>
      <c r="Z469" s="1" t="s">
        <v>308</v>
      </c>
      <c r="AA469" s="1" t="s">
        <v>9590</v>
      </c>
      <c r="AB469" s="1" t="s">
        <v>1733</v>
      </c>
      <c r="AC469" s="1" t="s">
        <v>308</v>
      </c>
      <c r="AD469" s="1" t="s">
        <v>98</v>
      </c>
      <c r="AE469" s="1" t="s">
        <v>98</v>
      </c>
      <c r="AF469" s="1" t="s">
        <v>9591</v>
      </c>
      <c r="AG469" s="1" t="s">
        <v>9592</v>
      </c>
      <c r="AH469" s="1" t="s">
        <v>138</v>
      </c>
      <c r="AI469" s="1" t="s">
        <v>102</v>
      </c>
      <c r="AJ469" s="1">
        <v>67</v>
      </c>
      <c r="AK469" s="1"/>
      <c r="AL469" s="1"/>
      <c r="AM469" s="1"/>
      <c r="AN469" s="1"/>
      <c r="AO469" s="1"/>
      <c r="AP469" s="1"/>
      <c r="AQ469" s="1"/>
      <c r="AR469" s="1"/>
      <c r="AS469" s="1" t="s">
        <v>4949</v>
      </c>
      <c r="AT469" s="1" t="s">
        <v>9593</v>
      </c>
      <c r="AU469" s="1" t="s">
        <v>747</v>
      </c>
      <c r="AV469" s="1" t="s">
        <v>484</v>
      </c>
      <c r="AW469" s="1">
        <v>89.44</v>
      </c>
      <c r="AX469" s="1"/>
      <c r="AY469" s="1" t="s">
        <v>9594</v>
      </c>
      <c r="AZ469" s="1" t="s">
        <v>9595</v>
      </c>
      <c r="BA469" s="1" t="s">
        <v>110</v>
      </c>
      <c r="BB469" s="1" t="s">
        <v>111</v>
      </c>
      <c r="BC469" s="1" t="s">
        <v>373</v>
      </c>
      <c r="BD469" s="1" t="s">
        <v>319</v>
      </c>
      <c r="BE469" s="1">
        <v>79</v>
      </c>
      <c r="BF469" s="1">
        <v>8.4</v>
      </c>
      <c r="BG469" s="1"/>
      <c r="BH469" s="1"/>
      <c r="BI469" s="1"/>
      <c r="BJ469" s="1"/>
      <c r="BK469" s="1"/>
      <c r="BL469" s="1"/>
      <c r="BM469" s="1"/>
      <c r="BN469" s="1"/>
      <c r="BO469" s="1" t="s">
        <v>9596</v>
      </c>
      <c r="BP469" s="1"/>
      <c r="BQ469" s="1"/>
      <c r="BR469" s="1" t="s">
        <v>9597</v>
      </c>
      <c r="BS469" s="1">
        <v>165</v>
      </c>
      <c r="BT469" s="1" t="s">
        <v>9598</v>
      </c>
      <c r="BU469" s="1" t="str">
        <f>HYPERLINK("https://nconnect.nicmar.ac.in/storage/profile/6aa3e46377d02.png","Download")</f>
        <v>0</v>
      </c>
      <c r="BV469" s="1" t="s">
        <v>118</v>
      </c>
      <c r="BW469" s="3"/>
      <c r="BX469" s="3"/>
    </row>
    <row r="470" spans="1:76">
      <c r="A470" s="1" t="s">
        <v>76</v>
      </c>
      <c r="B470" s="1" t="s">
        <v>77</v>
      </c>
      <c r="C470" s="1" t="s">
        <v>9599</v>
      </c>
      <c r="D470" s="1" t="s">
        <v>9600</v>
      </c>
      <c r="E470" s="1" t="s">
        <v>9601</v>
      </c>
      <c r="F470" s="1" t="s">
        <v>9602</v>
      </c>
      <c r="G470" s="1" t="s">
        <v>9603</v>
      </c>
      <c r="H470" s="1" t="s">
        <v>9604</v>
      </c>
      <c r="I470" s="1" t="s">
        <v>9605</v>
      </c>
      <c r="J470" s="1">
        <v>7767881818</v>
      </c>
      <c r="K470" s="1" t="s">
        <v>85</v>
      </c>
      <c r="L470" s="1" t="s">
        <v>9606</v>
      </c>
      <c r="M470" s="1" t="s">
        <v>87</v>
      </c>
      <c r="N470" s="1" t="s">
        <v>9607</v>
      </c>
      <c r="O470" s="1" t="s">
        <v>9608</v>
      </c>
      <c r="P470" s="1" t="s">
        <v>162</v>
      </c>
      <c r="Q470" s="1" t="s">
        <v>9609</v>
      </c>
      <c r="R470" s="1" t="s">
        <v>9610</v>
      </c>
      <c r="S470" s="1">
        <v>9175261560</v>
      </c>
      <c r="T470" s="1" t="s">
        <v>619</v>
      </c>
      <c r="U470" s="1" t="s">
        <v>9611</v>
      </c>
      <c r="V470" s="1">
        <v>9860662222</v>
      </c>
      <c r="W470" s="1" t="s">
        <v>283</v>
      </c>
      <c r="X470" s="1" t="s">
        <v>9612</v>
      </c>
      <c r="Y470" s="1" t="s">
        <v>205</v>
      </c>
      <c r="Z470" s="1" t="s">
        <v>97</v>
      </c>
      <c r="AA470" s="1" t="s">
        <v>9612</v>
      </c>
      <c r="AB470" s="1" t="s">
        <v>205</v>
      </c>
      <c r="AC470" s="1" t="s">
        <v>97</v>
      </c>
      <c r="AD470" s="1" t="s">
        <v>98</v>
      </c>
      <c r="AE470" s="1" t="s">
        <v>98</v>
      </c>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t="str">
        <f>HYPERLINK("https://nconnect.nicmar.ac.in/storage/profile/6ac32fe7579cc.png","Download")</f>
        <v>0</v>
      </c>
      <c r="BV470" s="1" t="s">
        <v>188</v>
      </c>
      <c r="BW470" s="3"/>
      <c r="BX470" s="3"/>
    </row>
    <row r="471" spans="1:76">
      <c r="A471" s="1" t="s">
        <v>76</v>
      </c>
      <c r="B471" s="1" t="s">
        <v>77</v>
      </c>
      <c r="C471" s="1" t="s">
        <v>9613</v>
      </c>
      <c r="D471" s="1" t="s">
        <v>3023</v>
      </c>
      <c r="E471" s="1" t="s">
        <v>9614</v>
      </c>
      <c r="F471" s="1" t="s">
        <v>9615</v>
      </c>
      <c r="G471" s="1" t="s">
        <v>9616</v>
      </c>
      <c r="H471" s="1" t="s">
        <v>9617</v>
      </c>
      <c r="I471" s="1" t="s">
        <v>9618</v>
      </c>
      <c r="J471" s="1">
        <v>9762790768</v>
      </c>
      <c r="K471" s="1" t="s">
        <v>85</v>
      </c>
      <c r="L471" s="1" t="s">
        <v>3413</v>
      </c>
      <c r="M471" s="1" t="s">
        <v>87</v>
      </c>
      <c r="N471" s="1" t="s">
        <v>9619</v>
      </c>
      <c r="O471" s="1" t="s">
        <v>9620</v>
      </c>
      <c r="P471" s="1" t="s">
        <v>162</v>
      </c>
      <c r="Q471" s="1">
        <v>572718281455</v>
      </c>
      <c r="R471" s="1" t="s">
        <v>9614</v>
      </c>
      <c r="S471" s="1">
        <v>7758846743</v>
      </c>
      <c r="T471" s="1" t="s">
        <v>805</v>
      </c>
      <c r="U471" s="1" t="s">
        <v>9621</v>
      </c>
      <c r="V471" s="1">
        <v>8857060589</v>
      </c>
      <c r="W471" s="1" t="s">
        <v>131</v>
      </c>
      <c r="X471" s="1" t="s">
        <v>9622</v>
      </c>
      <c r="Y471" s="1" t="s">
        <v>877</v>
      </c>
      <c r="Z471" s="1" t="s">
        <v>97</v>
      </c>
      <c r="AA471" s="1" t="s">
        <v>9622</v>
      </c>
      <c r="AB471" s="1" t="s">
        <v>877</v>
      </c>
      <c r="AC471" s="1" t="s">
        <v>97</v>
      </c>
      <c r="AD471" s="1" t="s">
        <v>98</v>
      </c>
      <c r="AE471" s="1" t="s">
        <v>98</v>
      </c>
      <c r="AF471" s="1" t="s">
        <v>9623</v>
      </c>
      <c r="AG471" s="1" t="s">
        <v>9624</v>
      </c>
      <c r="AH471" s="1" t="s">
        <v>4415</v>
      </c>
      <c r="AI471" s="1" t="s">
        <v>766</v>
      </c>
      <c r="AJ471" s="1">
        <v>80.4</v>
      </c>
      <c r="AK471" s="1"/>
      <c r="AL471" s="1" t="s">
        <v>9625</v>
      </c>
      <c r="AM471" s="1" t="s">
        <v>9624</v>
      </c>
      <c r="AN471" s="1" t="s">
        <v>105</v>
      </c>
      <c r="AO471" s="1" t="s">
        <v>1551</v>
      </c>
      <c r="AP471" s="1" t="s">
        <v>1385</v>
      </c>
      <c r="AQ471" s="1">
        <v>60.31</v>
      </c>
      <c r="AR471" s="1"/>
      <c r="AS471" s="1"/>
      <c r="AT471" s="1"/>
      <c r="AU471" s="1"/>
      <c r="AV471" s="1"/>
      <c r="AW471" s="1"/>
      <c r="AX471" s="1"/>
      <c r="AY471" s="1" t="s">
        <v>212</v>
      </c>
      <c r="AZ471" s="1" t="s">
        <v>9626</v>
      </c>
      <c r="BA471" s="1" t="s">
        <v>178</v>
      </c>
      <c r="BB471" s="1" t="s">
        <v>111</v>
      </c>
      <c r="BC471" s="1" t="s">
        <v>479</v>
      </c>
      <c r="BD471" s="1" t="s">
        <v>107</v>
      </c>
      <c r="BE471" s="1">
        <v>60.53</v>
      </c>
      <c r="BF471" s="1">
        <v>6.75</v>
      </c>
      <c r="BG471" s="1"/>
      <c r="BH471" s="1"/>
      <c r="BI471" s="1"/>
      <c r="BJ471" s="1"/>
      <c r="BK471" s="1"/>
      <c r="BL471" s="1"/>
      <c r="BM471" s="1"/>
      <c r="BN471" s="1"/>
      <c r="BO471" s="1" t="s">
        <v>9627</v>
      </c>
      <c r="BP471" s="1" t="s">
        <v>9628</v>
      </c>
      <c r="BQ471" s="1" t="s">
        <v>9629</v>
      </c>
      <c r="BR471" s="1" t="s">
        <v>9630</v>
      </c>
      <c r="BS471" s="1">
        <v>19</v>
      </c>
      <c r="BT471" s="1" t="s">
        <v>9631</v>
      </c>
      <c r="BU471" s="1" t="str">
        <f>HYPERLINK("https://nconnect.nicmar.ac.in/storage/profile/6a85f085626f5.png","Download")</f>
        <v>0</v>
      </c>
      <c r="BV471" s="1" t="s">
        <v>118</v>
      </c>
      <c r="BW471" s="3"/>
      <c r="BX471" s="3"/>
    </row>
    <row r="472" spans="1:76">
      <c r="A472" s="1" t="s">
        <v>76</v>
      </c>
      <c r="B472" s="1" t="s">
        <v>77</v>
      </c>
      <c r="C472" s="1" t="s">
        <v>9632</v>
      </c>
      <c r="D472" s="1" t="s">
        <v>9633</v>
      </c>
      <c r="E472" s="1" t="s">
        <v>9634</v>
      </c>
      <c r="F472" s="1" t="s">
        <v>4443</v>
      </c>
      <c r="G472" s="1" t="s">
        <v>9635</v>
      </c>
      <c r="H472" s="1" t="s">
        <v>9636</v>
      </c>
      <c r="I472" s="1" t="s">
        <v>9637</v>
      </c>
      <c r="J472" s="1">
        <v>9322429909</v>
      </c>
      <c r="K472" s="1" t="s">
        <v>85</v>
      </c>
      <c r="L472" s="1" t="s">
        <v>9638</v>
      </c>
      <c r="M472" s="1" t="s">
        <v>87</v>
      </c>
      <c r="N472" s="1" t="s">
        <v>2915</v>
      </c>
      <c r="O472" s="1" t="s">
        <v>9639</v>
      </c>
      <c r="P472" s="1" t="s">
        <v>90</v>
      </c>
      <c r="Q472" s="1">
        <v>243532036820</v>
      </c>
      <c r="R472" s="1" t="s">
        <v>9634</v>
      </c>
      <c r="S472" s="1" t="s">
        <v>3473</v>
      </c>
      <c r="T472" s="1" t="s">
        <v>4158</v>
      </c>
      <c r="U472" s="1" t="s">
        <v>9640</v>
      </c>
      <c r="V472" s="1">
        <v>7620060042</v>
      </c>
      <c r="W472" s="1" t="s">
        <v>283</v>
      </c>
      <c r="X472" s="1" t="s">
        <v>9641</v>
      </c>
      <c r="Y472" s="1" t="s">
        <v>5478</v>
      </c>
      <c r="Z472" s="1" t="s">
        <v>97</v>
      </c>
      <c r="AA472" s="1" t="s">
        <v>9641</v>
      </c>
      <c r="AB472" s="1" t="s">
        <v>5478</v>
      </c>
      <c r="AC472" s="1" t="s">
        <v>97</v>
      </c>
      <c r="AD472" s="1" t="s">
        <v>98</v>
      </c>
      <c r="AE472" s="1" t="s">
        <v>98</v>
      </c>
      <c r="AF472" s="1" t="s">
        <v>9642</v>
      </c>
      <c r="AG472" s="1" t="s">
        <v>8570</v>
      </c>
      <c r="AH472" s="1" t="s">
        <v>106</v>
      </c>
      <c r="AI472" s="1" t="s">
        <v>395</v>
      </c>
      <c r="AJ472" s="1">
        <v>87.2</v>
      </c>
      <c r="AK472" s="1"/>
      <c r="AL472" s="1"/>
      <c r="AM472" s="1"/>
      <c r="AN472" s="1"/>
      <c r="AO472" s="1"/>
      <c r="AP472" s="1"/>
      <c r="AQ472" s="1"/>
      <c r="AR472" s="1"/>
      <c r="AS472" s="1" t="s">
        <v>111</v>
      </c>
      <c r="AT472" s="1" t="s">
        <v>1428</v>
      </c>
      <c r="AU472" s="1" t="s">
        <v>369</v>
      </c>
      <c r="AV472" s="1" t="s">
        <v>370</v>
      </c>
      <c r="AW472" s="1">
        <v>81.2</v>
      </c>
      <c r="AX472" s="1"/>
      <c r="AY472" s="1" t="s">
        <v>371</v>
      </c>
      <c r="AZ472" s="1" t="s">
        <v>9643</v>
      </c>
      <c r="BA472" s="1" t="s">
        <v>178</v>
      </c>
      <c r="BB472" s="1" t="s">
        <v>111</v>
      </c>
      <c r="BC472" s="1" t="s">
        <v>373</v>
      </c>
      <c r="BD472" s="1" t="s">
        <v>374</v>
      </c>
      <c r="BE472" s="1">
        <v>74.36</v>
      </c>
      <c r="BF472" s="1">
        <v>8.28</v>
      </c>
      <c r="BG472" s="1"/>
      <c r="BH472" s="1"/>
      <c r="BI472" s="1"/>
      <c r="BJ472" s="1"/>
      <c r="BK472" s="1"/>
      <c r="BL472" s="1"/>
      <c r="BM472" s="1"/>
      <c r="BN472" s="1"/>
      <c r="BO472" s="1" t="s">
        <v>9644</v>
      </c>
      <c r="BP472" s="1"/>
      <c r="BQ472" s="1"/>
      <c r="BR472" s="1"/>
      <c r="BS472" s="1"/>
      <c r="BT472" s="1" t="s">
        <v>9645</v>
      </c>
      <c r="BU472" s="1" t="str">
        <f>HYPERLINK("https://nconnect.nicmar.ac.in/storage/profile/6a8673f4a0b50.png","Download")</f>
        <v>0</v>
      </c>
      <c r="BV472" s="1" t="s">
        <v>118</v>
      </c>
      <c r="BW472" s="3"/>
      <c r="BX472" s="3"/>
    </row>
    <row r="473" spans="1:76">
      <c r="A473" s="1" t="s">
        <v>76</v>
      </c>
      <c r="B473" s="1" t="s">
        <v>77</v>
      </c>
      <c r="C473" s="1" t="s">
        <v>9646</v>
      </c>
      <c r="D473" s="1" t="s">
        <v>3614</v>
      </c>
      <c r="E473" s="1" t="s">
        <v>9647</v>
      </c>
      <c r="F473" s="1" t="s">
        <v>9648</v>
      </c>
      <c r="G473" s="1" t="s">
        <v>9649</v>
      </c>
      <c r="H473" s="1" t="s">
        <v>9650</v>
      </c>
      <c r="I473" s="1" t="s">
        <v>9651</v>
      </c>
      <c r="J473" s="1">
        <v>9552980029</v>
      </c>
      <c r="K473" s="1" t="s">
        <v>85</v>
      </c>
      <c r="L473" s="1" t="s">
        <v>9652</v>
      </c>
      <c r="M473" s="1" t="s">
        <v>87</v>
      </c>
      <c r="N473" s="1" t="s">
        <v>6478</v>
      </c>
      <c r="O473" s="1" t="s">
        <v>9653</v>
      </c>
      <c r="P473" s="1" t="s">
        <v>90</v>
      </c>
      <c r="Q473" s="1">
        <v>274742267237</v>
      </c>
      <c r="R473" s="1" t="s">
        <v>9647</v>
      </c>
      <c r="S473" s="1">
        <v>8408969030</v>
      </c>
      <c r="T473" s="1" t="s">
        <v>9654</v>
      </c>
      <c r="U473" s="1" t="s">
        <v>9655</v>
      </c>
      <c r="V473" s="1">
        <v>9527188462</v>
      </c>
      <c r="W473" s="1" t="s">
        <v>946</v>
      </c>
      <c r="X473" s="1" t="s">
        <v>9656</v>
      </c>
      <c r="Y473" s="1" t="s">
        <v>1424</v>
      </c>
      <c r="Z473" s="1" t="s">
        <v>97</v>
      </c>
      <c r="AA473" s="1" t="s">
        <v>9657</v>
      </c>
      <c r="AB473" s="1" t="s">
        <v>205</v>
      </c>
      <c r="AC473" s="1" t="s">
        <v>97</v>
      </c>
      <c r="AD473" s="1" t="s">
        <v>98</v>
      </c>
      <c r="AE473" s="1" t="s">
        <v>98</v>
      </c>
      <c r="AF473" s="1" t="s">
        <v>9658</v>
      </c>
      <c r="AG473" s="1" t="s">
        <v>4207</v>
      </c>
      <c r="AH473" s="1" t="s">
        <v>141</v>
      </c>
      <c r="AI473" s="1" t="s">
        <v>106</v>
      </c>
      <c r="AJ473" s="1">
        <v>75.8</v>
      </c>
      <c r="AK473" s="1"/>
      <c r="AL473" s="1" t="s">
        <v>9659</v>
      </c>
      <c r="AM473" s="1" t="s">
        <v>4207</v>
      </c>
      <c r="AN473" s="1" t="s">
        <v>174</v>
      </c>
      <c r="AO473" s="1" t="s">
        <v>239</v>
      </c>
      <c r="AP473" s="1" t="s">
        <v>175</v>
      </c>
      <c r="AQ473" s="1">
        <v>90.83</v>
      </c>
      <c r="AR473" s="1"/>
      <c r="AS473" s="1"/>
      <c r="AT473" s="1"/>
      <c r="AU473" s="1"/>
      <c r="AV473" s="1"/>
      <c r="AW473" s="1"/>
      <c r="AX473" s="1"/>
      <c r="AY473" s="1" t="s">
        <v>9660</v>
      </c>
      <c r="AZ473" s="1" t="s">
        <v>9661</v>
      </c>
      <c r="BA473" s="1" t="s">
        <v>178</v>
      </c>
      <c r="BB473" s="1" t="s">
        <v>111</v>
      </c>
      <c r="BC473" s="1" t="s">
        <v>145</v>
      </c>
      <c r="BD473" s="1" t="s">
        <v>344</v>
      </c>
      <c r="BE473" s="1">
        <v>61.9</v>
      </c>
      <c r="BF473" s="1"/>
      <c r="BG473" s="1"/>
      <c r="BH473" s="1"/>
      <c r="BI473" s="1"/>
      <c r="BJ473" s="1"/>
      <c r="BK473" s="1"/>
      <c r="BL473" s="1"/>
      <c r="BM473" s="1"/>
      <c r="BN473" s="1"/>
      <c r="BO473" s="1" t="s">
        <v>9662</v>
      </c>
      <c r="BP473" s="1"/>
      <c r="BQ473" s="1"/>
      <c r="BR473" s="1" t="s">
        <v>9663</v>
      </c>
      <c r="BS473" s="1">
        <v>11</v>
      </c>
      <c r="BT473" s="1" t="s">
        <v>9664</v>
      </c>
      <c r="BU473" s="1" t="str">
        <f>HYPERLINK("https://nconnect.nicmar.ac.in/storage/profile/6a872111164b7.png","Download")</f>
        <v>0</v>
      </c>
      <c r="BV473" s="1" t="s">
        <v>118</v>
      </c>
      <c r="BW473" s="3"/>
      <c r="BX473" s="3"/>
    </row>
    <row r="474" spans="1:76">
      <c r="A474" s="1" t="s">
        <v>76</v>
      </c>
      <c r="B474" s="1" t="s">
        <v>77</v>
      </c>
      <c r="C474" s="1" t="s">
        <v>9665</v>
      </c>
      <c r="D474" s="1" t="s">
        <v>9666</v>
      </c>
      <c r="E474" s="1" t="s">
        <v>4547</v>
      </c>
      <c r="F474" s="1" t="s">
        <v>9667</v>
      </c>
      <c r="G474" s="1" t="s">
        <v>9668</v>
      </c>
      <c r="H474" s="1" t="s">
        <v>9669</v>
      </c>
      <c r="I474" s="1" t="s">
        <v>9670</v>
      </c>
      <c r="J474" s="1">
        <v>9371553000</v>
      </c>
      <c r="K474" s="1" t="s">
        <v>85</v>
      </c>
      <c r="L474" s="1" t="s">
        <v>3115</v>
      </c>
      <c r="M474" s="1" t="s">
        <v>87</v>
      </c>
      <c r="N474" s="1" t="s">
        <v>412</v>
      </c>
      <c r="O474" s="1" t="s">
        <v>9671</v>
      </c>
      <c r="P474" s="1" t="s">
        <v>90</v>
      </c>
      <c r="Q474" s="1" t="s">
        <v>9672</v>
      </c>
      <c r="R474" s="1" t="s">
        <v>9673</v>
      </c>
      <c r="S474" s="1">
        <v>9119553000</v>
      </c>
      <c r="T474" s="1" t="s">
        <v>163</v>
      </c>
      <c r="U474" s="1" t="s">
        <v>9674</v>
      </c>
      <c r="V474" s="1">
        <v>9422225071</v>
      </c>
      <c r="W474" s="1" t="s">
        <v>6056</v>
      </c>
      <c r="X474" s="1" t="s">
        <v>9675</v>
      </c>
      <c r="Y474" s="1" t="s">
        <v>1424</v>
      </c>
      <c r="Z474" s="1" t="s">
        <v>97</v>
      </c>
      <c r="AA474" s="1" t="s">
        <v>9676</v>
      </c>
      <c r="AB474" s="1" t="s">
        <v>205</v>
      </c>
      <c r="AC474" s="1" t="s">
        <v>97</v>
      </c>
      <c r="AD474" s="1" t="s">
        <v>98</v>
      </c>
      <c r="AE474" s="1" t="s">
        <v>98</v>
      </c>
      <c r="AF474" s="1" t="s">
        <v>9677</v>
      </c>
      <c r="AG474" s="1" t="s">
        <v>9678</v>
      </c>
      <c r="AH474" s="1" t="s">
        <v>106</v>
      </c>
      <c r="AI474" s="1" t="s">
        <v>395</v>
      </c>
      <c r="AJ474" s="1">
        <v>77.2</v>
      </c>
      <c r="AK474" s="1"/>
      <c r="AL474" s="1" t="s">
        <v>9679</v>
      </c>
      <c r="AM474" s="1" t="s">
        <v>9680</v>
      </c>
      <c r="AN474" s="1" t="s">
        <v>105</v>
      </c>
      <c r="AO474" s="1" t="s">
        <v>107</v>
      </c>
      <c r="AP474" s="1" t="s">
        <v>398</v>
      </c>
      <c r="AQ474" s="1">
        <v>63.0</v>
      </c>
      <c r="AR474" s="1"/>
      <c r="AS474" s="1"/>
      <c r="AT474" s="1"/>
      <c r="AU474" s="1"/>
      <c r="AV474" s="1"/>
      <c r="AW474" s="1"/>
      <c r="AX474" s="1"/>
      <c r="AY474" s="1" t="s">
        <v>9681</v>
      </c>
      <c r="AZ474" s="1" t="s">
        <v>9682</v>
      </c>
      <c r="BA474" s="1" t="s">
        <v>178</v>
      </c>
      <c r="BB474" s="1" t="s">
        <v>111</v>
      </c>
      <c r="BC474" s="1" t="s">
        <v>401</v>
      </c>
      <c r="BD474" s="1" t="s">
        <v>374</v>
      </c>
      <c r="BE474" s="1">
        <v>65.9</v>
      </c>
      <c r="BF474" s="1">
        <v>7.34</v>
      </c>
      <c r="BG474" s="1"/>
      <c r="BH474" s="1"/>
      <c r="BI474" s="1"/>
      <c r="BJ474" s="1"/>
      <c r="BK474" s="1"/>
      <c r="BL474" s="1"/>
      <c r="BM474" s="1"/>
      <c r="BN474" s="1"/>
      <c r="BO474" s="1" t="s">
        <v>9683</v>
      </c>
      <c r="BP474" s="1"/>
      <c r="BQ474" s="1"/>
      <c r="BR474" s="1" t="s">
        <v>9684</v>
      </c>
      <c r="BS474" s="1">
        <v>5</v>
      </c>
      <c r="BT474" s="1" t="s">
        <v>9685</v>
      </c>
      <c r="BU474" s="1" t="str">
        <f>HYPERLINK("https://nconnect.nicmar.ac.in/storage/profile/6aa4f9c84ff39.png","Download")</f>
        <v>0</v>
      </c>
      <c r="BV474" s="1" t="s">
        <v>118</v>
      </c>
      <c r="BW474" s="3"/>
      <c r="BX474" s="3"/>
    </row>
    <row r="475" spans="1:76">
      <c r="A475" s="1" t="s">
        <v>76</v>
      </c>
      <c r="B475" s="1" t="s">
        <v>77</v>
      </c>
      <c r="C475" s="1" t="s">
        <v>9686</v>
      </c>
      <c r="D475" s="1" t="s">
        <v>9687</v>
      </c>
      <c r="E475" s="1" t="s">
        <v>888</v>
      </c>
      <c r="F475" s="1" t="s">
        <v>9688</v>
      </c>
      <c r="G475" s="1" t="s">
        <v>9689</v>
      </c>
      <c r="H475" s="1" t="s">
        <v>9690</v>
      </c>
      <c r="I475" s="1" t="s">
        <v>9691</v>
      </c>
      <c r="J475" s="1">
        <v>9975640277</v>
      </c>
      <c r="K475" s="1" t="s">
        <v>85</v>
      </c>
      <c r="L475" s="1" t="s">
        <v>9692</v>
      </c>
      <c r="M475" s="1" t="s">
        <v>87</v>
      </c>
      <c r="N475" s="1" t="s">
        <v>7271</v>
      </c>
      <c r="O475" s="1" t="s">
        <v>9693</v>
      </c>
      <c r="P475" s="1" t="s">
        <v>669</v>
      </c>
      <c r="Q475" s="1">
        <v>917814028103</v>
      </c>
      <c r="R475" s="1" t="s">
        <v>9694</v>
      </c>
      <c r="S475" s="1">
        <v>8698088192</v>
      </c>
      <c r="T475" s="1" t="s">
        <v>9695</v>
      </c>
      <c r="U475" s="1" t="s">
        <v>9696</v>
      </c>
      <c r="V475" s="1">
        <v>9284894926</v>
      </c>
      <c r="W475" s="1" t="s">
        <v>283</v>
      </c>
      <c r="X475" s="1" t="s">
        <v>9697</v>
      </c>
      <c r="Y475" s="1" t="s">
        <v>1381</v>
      </c>
      <c r="Z475" s="1" t="s">
        <v>97</v>
      </c>
      <c r="AA475" s="1" t="s">
        <v>9697</v>
      </c>
      <c r="AB475" s="1" t="s">
        <v>1381</v>
      </c>
      <c r="AC475" s="1" t="s">
        <v>97</v>
      </c>
      <c r="AD475" s="1" t="s">
        <v>98</v>
      </c>
      <c r="AE475" s="1" t="s">
        <v>98</v>
      </c>
      <c r="AF475" s="1" t="s">
        <v>9698</v>
      </c>
      <c r="AG475" s="1" t="s">
        <v>9699</v>
      </c>
      <c r="AH475" s="1" t="s">
        <v>106</v>
      </c>
      <c r="AI475" s="1" t="s">
        <v>395</v>
      </c>
      <c r="AJ475" s="1">
        <v>88.4</v>
      </c>
      <c r="AK475" s="1"/>
      <c r="AL475" s="1" t="s">
        <v>9700</v>
      </c>
      <c r="AM475" s="1" t="s">
        <v>9701</v>
      </c>
      <c r="AN475" s="1" t="s">
        <v>105</v>
      </c>
      <c r="AO475" s="1" t="s">
        <v>107</v>
      </c>
      <c r="AP475" s="1" t="s">
        <v>398</v>
      </c>
      <c r="AQ475" s="1">
        <v>60.67</v>
      </c>
      <c r="AR475" s="1"/>
      <c r="AS475" s="1"/>
      <c r="AT475" s="1"/>
      <c r="AU475" s="1"/>
      <c r="AV475" s="1"/>
      <c r="AW475" s="1"/>
      <c r="AX475" s="1"/>
      <c r="AY475" s="1" t="s">
        <v>507</v>
      </c>
      <c r="AZ475" s="1" t="s">
        <v>9702</v>
      </c>
      <c r="BA475" s="1" t="s">
        <v>110</v>
      </c>
      <c r="BB475" s="1" t="s">
        <v>9703</v>
      </c>
      <c r="BC475" s="1" t="s">
        <v>401</v>
      </c>
      <c r="BD475" s="1" t="s">
        <v>813</v>
      </c>
      <c r="BE475" s="1">
        <v>65.4</v>
      </c>
      <c r="BF475" s="1">
        <v>7.04</v>
      </c>
      <c r="BG475" s="1"/>
      <c r="BH475" s="1"/>
      <c r="BI475" s="1"/>
      <c r="BJ475" s="1"/>
      <c r="BK475" s="1"/>
      <c r="BL475" s="1"/>
      <c r="BM475" s="1"/>
      <c r="BN475" s="1"/>
      <c r="BO475" s="1" t="s">
        <v>3705</v>
      </c>
      <c r="BP475" s="1"/>
      <c r="BQ475" s="1"/>
      <c r="BR475" s="1" t="s">
        <v>9704</v>
      </c>
      <c r="BS475" s="1">
        <v>8</v>
      </c>
      <c r="BT475" s="1"/>
      <c r="BU475" s="1" t="str">
        <f>HYPERLINK("https://nconnect.nicmar.ac.in/storage/profile/6a87423daff9b.png","Download")</f>
        <v>0</v>
      </c>
      <c r="BV475" s="1" t="s">
        <v>118</v>
      </c>
      <c r="BW475" s="3"/>
      <c r="BX475" s="3"/>
    </row>
    <row r="476" spans="1:76">
      <c r="A476" s="1" t="s">
        <v>76</v>
      </c>
      <c r="B476" s="1" t="s">
        <v>77</v>
      </c>
      <c r="C476" s="1" t="s">
        <v>9705</v>
      </c>
      <c r="D476" s="1" t="s">
        <v>9706</v>
      </c>
      <c r="E476" s="1" t="s">
        <v>9707</v>
      </c>
      <c r="F476" s="1" t="s">
        <v>9708</v>
      </c>
      <c r="G476" s="1" t="s">
        <v>9709</v>
      </c>
      <c r="H476" s="1" t="s">
        <v>9710</v>
      </c>
      <c r="I476" s="1" t="s">
        <v>9711</v>
      </c>
      <c r="J476" s="1">
        <v>9284554181</v>
      </c>
      <c r="K476" s="1" t="s">
        <v>85</v>
      </c>
      <c r="L476" s="1" t="s">
        <v>9712</v>
      </c>
      <c r="M476" s="1" t="s">
        <v>87</v>
      </c>
      <c r="N476" s="1" t="s">
        <v>9713</v>
      </c>
      <c r="O476" s="1" t="s">
        <v>9714</v>
      </c>
      <c r="P476" s="1" t="s">
        <v>90</v>
      </c>
      <c r="Q476" s="1">
        <v>565994088013</v>
      </c>
      <c r="R476" s="1" t="s">
        <v>9707</v>
      </c>
      <c r="S476" s="1">
        <v>8766809323</v>
      </c>
      <c r="T476" s="1" t="s">
        <v>9715</v>
      </c>
      <c r="U476" s="1" t="s">
        <v>9716</v>
      </c>
      <c r="V476" s="1">
        <v>9158044015</v>
      </c>
      <c r="W476" s="1" t="s">
        <v>3536</v>
      </c>
      <c r="X476" s="1" t="s">
        <v>9717</v>
      </c>
      <c r="Y476" s="1" t="s">
        <v>877</v>
      </c>
      <c r="Z476" s="1" t="s">
        <v>97</v>
      </c>
      <c r="AA476" s="1" t="s">
        <v>9717</v>
      </c>
      <c r="AB476" s="1" t="s">
        <v>877</v>
      </c>
      <c r="AC476" s="1" t="s">
        <v>97</v>
      </c>
      <c r="AD476" s="1" t="s">
        <v>98</v>
      </c>
      <c r="AE476" s="1" t="s">
        <v>98</v>
      </c>
      <c r="AF476" s="1" t="s">
        <v>9718</v>
      </c>
      <c r="AG476" s="1" t="s">
        <v>2946</v>
      </c>
      <c r="AH476" s="1" t="s">
        <v>742</v>
      </c>
      <c r="AI476" s="1" t="s">
        <v>529</v>
      </c>
      <c r="AJ476" s="1">
        <v>63.8</v>
      </c>
      <c r="AK476" s="1">
        <v>6.6</v>
      </c>
      <c r="AL476" s="1" t="s">
        <v>9719</v>
      </c>
      <c r="AM476" s="1" t="s">
        <v>2946</v>
      </c>
      <c r="AN476" s="1" t="s">
        <v>174</v>
      </c>
      <c r="AO476" s="1" t="s">
        <v>480</v>
      </c>
      <c r="AP476" s="1" t="s">
        <v>1201</v>
      </c>
      <c r="AQ476" s="1">
        <v>69.08</v>
      </c>
      <c r="AR476" s="1">
        <v>7.2</v>
      </c>
      <c r="AS476" s="1"/>
      <c r="AT476" s="1"/>
      <c r="AU476" s="1"/>
      <c r="AV476" s="1"/>
      <c r="AW476" s="1"/>
      <c r="AX476" s="1"/>
      <c r="AY476" s="1" t="s">
        <v>9720</v>
      </c>
      <c r="AZ476" s="1" t="s">
        <v>9721</v>
      </c>
      <c r="BA476" s="1" t="s">
        <v>178</v>
      </c>
      <c r="BB476" s="1" t="s">
        <v>111</v>
      </c>
      <c r="BC476" s="1" t="s">
        <v>171</v>
      </c>
      <c r="BD476" s="1" t="s">
        <v>9722</v>
      </c>
      <c r="BE476" s="1">
        <v>61.67</v>
      </c>
      <c r="BF476" s="1">
        <v>7.02</v>
      </c>
      <c r="BG476" s="1"/>
      <c r="BH476" s="1"/>
      <c r="BI476" s="1"/>
      <c r="BJ476" s="1"/>
      <c r="BK476" s="1"/>
      <c r="BL476" s="1"/>
      <c r="BM476" s="1"/>
      <c r="BN476" s="1"/>
      <c r="BO476" s="1" t="s">
        <v>9723</v>
      </c>
      <c r="BP476" s="1" t="s">
        <v>9724</v>
      </c>
      <c r="BQ476" s="1" t="s">
        <v>149</v>
      </c>
      <c r="BR476" s="1"/>
      <c r="BS476" s="1"/>
      <c r="BT476" s="1"/>
      <c r="BU476" s="1" t="str">
        <f>HYPERLINK("https://nconnect.nicmar.ac.in/storage/profile/6a84a324e93a1.png","Download")</f>
        <v>0</v>
      </c>
      <c r="BV476" s="1" t="s">
        <v>118</v>
      </c>
      <c r="BW476" s="3"/>
      <c r="BX476" s="3"/>
    </row>
    <row r="477" spans="1:76">
      <c r="A477" s="1" t="s">
        <v>76</v>
      </c>
      <c r="B477" s="1" t="s">
        <v>77</v>
      </c>
      <c r="C477" s="1" t="s">
        <v>9725</v>
      </c>
      <c r="D477" s="1" t="s">
        <v>9726</v>
      </c>
      <c r="E477" s="1"/>
      <c r="F477" s="1" t="s">
        <v>1303</v>
      </c>
      <c r="G477" s="1" t="s">
        <v>9727</v>
      </c>
      <c r="H477" s="1" t="s">
        <v>9728</v>
      </c>
      <c r="I477" s="1" t="s">
        <v>9729</v>
      </c>
      <c r="J477" s="1">
        <v>7632923562</v>
      </c>
      <c r="K477" s="1" t="s">
        <v>85</v>
      </c>
      <c r="L477" s="1" t="s">
        <v>9730</v>
      </c>
      <c r="M477" s="1" t="s">
        <v>87</v>
      </c>
      <c r="N477" s="1" t="s">
        <v>9731</v>
      </c>
      <c r="O477" s="1" t="s">
        <v>9732</v>
      </c>
      <c r="P477" s="1" t="s">
        <v>4570</v>
      </c>
      <c r="Q477" s="1">
        <v>858852539421</v>
      </c>
      <c r="R477" s="1" t="s">
        <v>9733</v>
      </c>
      <c r="S477" s="1">
        <v>7004278425</v>
      </c>
      <c r="T477" s="1" t="s">
        <v>9734</v>
      </c>
      <c r="U477" s="1" t="s">
        <v>9735</v>
      </c>
      <c r="V477" s="1">
        <v>7654583261</v>
      </c>
      <c r="W477" s="1" t="s">
        <v>9736</v>
      </c>
      <c r="X477" s="1" t="s">
        <v>9737</v>
      </c>
      <c r="Y477" s="1" t="s">
        <v>1912</v>
      </c>
      <c r="Z477" s="1" t="s">
        <v>1913</v>
      </c>
      <c r="AA477" s="1" t="s">
        <v>9737</v>
      </c>
      <c r="AB477" s="1" t="s">
        <v>1912</v>
      </c>
      <c r="AC477" s="1" t="s">
        <v>1913</v>
      </c>
      <c r="AD477" s="1" t="s">
        <v>98</v>
      </c>
      <c r="AE477" s="1" t="s">
        <v>98</v>
      </c>
      <c r="AF477" s="1" t="s">
        <v>9738</v>
      </c>
      <c r="AG477" s="1" t="s">
        <v>9739</v>
      </c>
      <c r="AH477" s="1" t="s">
        <v>853</v>
      </c>
      <c r="AI477" s="1" t="s">
        <v>854</v>
      </c>
      <c r="AJ477" s="1">
        <v>95</v>
      </c>
      <c r="AK477" s="1">
        <v>10</v>
      </c>
      <c r="AL477" s="1" t="s">
        <v>9740</v>
      </c>
      <c r="AM477" s="1" t="s">
        <v>9741</v>
      </c>
      <c r="AN477" s="1" t="s">
        <v>105</v>
      </c>
      <c r="AO477" s="1" t="s">
        <v>480</v>
      </c>
      <c r="AP477" s="1" t="s">
        <v>101</v>
      </c>
      <c r="AQ477" s="1">
        <v>64.8</v>
      </c>
      <c r="AR477" s="1"/>
      <c r="AS477" s="1"/>
      <c r="AT477" s="1"/>
      <c r="AU477" s="1"/>
      <c r="AV477" s="1"/>
      <c r="AW477" s="1"/>
      <c r="AX477" s="1"/>
      <c r="AY477" s="1" t="s">
        <v>2617</v>
      </c>
      <c r="AZ477" s="1" t="s">
        <v>9742</v>
      </c>
      <c r="BA477" s="1" t="s">
        <v>178</v>
      </c>
      <c r="BB477" s="1" t="s">
        <v>111</v>
      </c>
      <c r="BC477" s="1" t="s">
        <v>654</v>
      </c>
      <c r="BD477" s="1" t="s">
        <v>318</v>
      </c>
      <c r="BE477" s="1">
        <v>62.7</v>
      </c>
      <c r="BF477" s="1">
        <v>7.02</v>
      </c>
      <c r="BG477" s="1"/>
      <c r="BH477" s="1"/>
      <c r="BI477" s="1"/>
      <c r="BJ477" s="1"/>
      <c r="BK477" s="1"/>
      <c r="BL477" s="1"/>
      <c r="BM477" s="1"/>
      <c r="BN477" s="1"/>
      <c r="BO477" s="1" t="s">
        <v>9743</v>
      </c>
      <c r="BP477" s="1"/>
      <c r="BQ477" s="1"/>
      <c r="BR477" s="1" t="s">
        <v>9744</v>
      </c>
      <c r="BS477" s="1">
        <v>6</v>
      </c>
      <c r="BT477" s="1"/>
      <c r="BU477" s="1" t="str">
        <f>HYPERLINK("https://nconnect.nicmar.ac.in/storage/profile/6a86fcd5ac866.png","Download")</f>
        <v>0</v>
      </c>
      <c r="BV477" s="1" t="s">
        <v>118</v>
      </c>
      <c r="BW477" s="3"/>
      <c r="BX477" s="3"/>
    </row>
    <row r="478" spans="1:76">
      <c r="A478" s="1" t="s">
        <v>76</v>
      </c>
      <c r="B478" s="1" t="s">
        <v>77</v>
      </c>
      <c r="C478" s="1" t="s">
        <v>9745</v>
      </c>
      <c r="D478" s="1" t="s">
        <v>9746</v>
      </c>
      <c r="E478" s="1"/>
      <c r="F478" s="1" t="s">
        <v>9747</v>
      </c>
      <c r="G478" s="1" t="s">
        <v>9748</v>
      </c>
      <c r="H478" s="1" t="s">
        <v>9749</v>
      </c>
      <c r="I478" s="1" t="s">
        <v>9749</v>
      </c>
      <c r="J478" s="1">
        <v>9542584455</v>
      </c>
      <c r="K478" s="1" t="s">
        <v>85</v>
      </c>
      <c r="L478" s="1" t="s">
        <v>9750</v>
      </c>
      <c r="M478" s="1" t="s">
        <v>87</v>
      </c>
      <c r="N478" s="1" t="s">
        <v>9751</v>
      </c>
      <c r="O478" s="1" t="s">
        <v>9752</v>
      </c>
      <c r="P478" s="1" t="s">
        <v>162</v>
      </c>
      <c r="Q478" s="1" t="s">
        <v>9753</v>
      </c>
      <c r="R478" s="1" t="s">
        <v>9754</v>
      </c>
      <c r="S478" s="1">
        <v>9393252526</v>
      </c>
      <c r="T478" s="1" t="s">
        <v>3436</v>
      </c>
      <c r="U478" s="1" t="s">
        <v>9755</v>
      </c>
      <c r="V478" s="1">
        <v>9394507553</v>
      </c>
      <c r="W478" s="1" t="s">
        <v>470</v>
      </c>
      <c r="X478" s="1" t="s">
        <v>9756</v>
      </c>
      <c r="Y478" s="1" t="s">
        <v>3303</v>
      </c>
      <c r="Z478" s="1" t="s">
        <v>1574</v>
      </c>
      <c r="AA478" s="1" t="s">
        <v>9756</v>
      </c>
      <c r="AB478" s="1" t="s">
        <v>3303</v>
      </c>
      <c r="AC478" s="1" t="s">
        <v>1574</v>
      </c>
      <c r="AD478" s="1" t="s">
        <v>98</v>
      </c>
      <c r="AE478" s="1" t="s">
        <v>98</v>
      </c>
      <c r="AF478" s="1" t="s">
        <v>9757</v>
      </c>
      <c r="AG478" s="1" t="s">
        <v>3950</v>
      </c>
      <c r="AH478" s="1" t="s">
        <v>138</v>
      </c>
      <c r="AI478" s="1" t="s">
        <v>102</v>
      </c>
      <c r="AJ478" s="1">
        <v>63.2</v>
      </c>
      <c r="AK478" s="1"/>
      <c r="AL478" s="1" t="s">
        <v>9758</v>
      </c>
      <c r="AM478" s="1" t="s">
        <v>9759</v>
      </c>
      <c r="AN478" s="1" t="s">
        <v>105</v>
      </c>
      <c r="AO478" s="1" t="s">
        <v>102</v>
      </c>
      <c r="AP478" s="1" t="s">
        <v>107</v>
      </c>
      <c r="AQ478" s="1">
        <v>59.8</v>
      </c>
      <c r="AR478" s="1"/>
      <c r="AS478" s="1"/>
      <c r="AT478" s="1"/>
      <c r="AU478" s="1"/>
      <c r="AV478" s="1"/>
      <c r="AW478" s="1"/>
      <c r="AX478" s="1"/>
      <c r="AY478" s="1" t="s">
        <v>5948</v>
      </c>
      <c r="AZ478" s="1" t="s">
        <v>9760</v>
      </c>
      <c r="BA478" s="1" t="s">
        <v>266</v>
      </c>
      <c r="BB478" s="1" t="s">
        <v>453</v>
      </c>
      <c r="BC478" s="1" t="s">
        <v>292</v>
      </c>
      <c r="BD478" s="1" t="s">
        <v>374</v>
      </c>
      <c r="BE478" s="1">
        <v>72.8</v>
      </c>
      <c r="BF478" s="1"/>
      <c r="BG478" s="1"/>
      <c r="BH478" s="1"/>
      <c r="BI478" s="1"/>
      <c r="BJ478" s="1"/>
      <c r="BK478" s="1"/>
      <c r="BL478" s="1"/>
      <c r="BM478" s="1"/>
      <c r="BN478" s="1"/>
      <c r="BO478" s="1" t="s">
        <v>9761</v>
      </c>
      <c r="BP478" s="1"/>
      <c r="BQ478" s="1"/>
      <c r="BR478" s="1" t="s">
        <v>9762</v>
      </c>
      <c r="BS478" s="1"/>
      <c r="BT478" s="1"/>
      <c r="BU478" s="1" t="str">
        <f>HYPERLINK("https://nconnect.nicmar.ac.in/storage/profile/6a870b77efc4c.png","Download")</f>
        <v>0</v>
      </c>
      <c r="BV478" s="1" t="s">
        <v>188</v>
      </c>
      <c r="BW478" s="3"/>
      <c r="BX478" s="3"/>
    </row>
    <row r="479" spans="1:76">
      <c r="A479" s="1" t="s">
        <v>76</v>
      </c>
      <c r="B479" s="1" t="s">
        <v>77</v>
      </c>
      <c r="C479" s="1" t="s">
        <v>9763</v>
      </c>
      <c r="D479" s="1" t="s">
        <v>9764</v>
      </c>
      <c r="E479" s="1" t="s">
        <v>9765</v>
      </c>
      <c r="F479" s="1" t="s">
        <v>9766</v>
      </c>
      <c r="G479" s="1" t="s">
        <v>9767</v>
      </c>
      <c r="H479" s="1" t="s">
        <v>9768</v>
      </c>
      <c r="I479" s="1" t="s">
        <v>9769</v>
      </c>
      <c r="J479" s="1">
        <v>9481884357</v>
      </c>
      <c r="K479" s="1" t="s">
        <v>85</v>
      </c>
      <c r="L479" s="1" t="s">
        <v>9770</v>
      </c>
      <c r="M479" s="1" t="s">
        <v>87</v>
      </c>
      <c r="N479" s="1" t="s">
        <v>9771</v>
      </c>
      <c r="O479" s="1" t="s">
        <v>9772</v>
      </c>
      <c r="P479" s="1" t="s">
        <v>90</v>
      </c>
      <c r="Q479" s="1">
        <v>636397281496</v>
      </c>
      <c r="R479" s="1" t="s">
        <v>9773</v>
      </c>
      <c r="S479" s="1">
        <v>9480433357</v>
      </c>
      <c r="T479" s="1" t="s">
        <v>1752</v>
      </c>
      <c r="U479" s="1" t="s">
        <v>9774</v>
      </c>
      <c r="V479" s="1">
        <v>9972216039</v>
      </c>
      <c r="W479" s="1" t="s">
        <v>946</v>
      </c>
      <c r="X479" s="1" t="s">
        <v>9775</v>
      </c>
      <c r="Y479" s="1" t="s">
        <v>446</v>
      </c>
      <c r="Z479" s="1" t="s">
        <v>168</v>
      </c>
      <c r="AA479" s="1" t="s">
        <v>9775</v>
      </c>
      <c r="AB479" s="1" t="s">
        <v>446</v>
      </c>
      <c r="AC479" s="1" t="s">
        <v>168</v>
      </c>
      <c r="AD479" s="1" t="s">
        <v>98</v>
      </c>
      <c r="AE479" s="1" t="s">
        <v>98</v>
      </c>
      <c r="AF479" s="1" t="s">
        <v>9776</v>
      </c>
      <c r="AG479" s="1" t="s">
        <v>9777</v>
      </c>
      <c r="AH479" s="1" t="s">
        <v>4314</v>
      </c>
      <c r="AI479" s="1" t="s">
        <v>289</v>
      </c>
      <c r="AJ479" s="1">
        <v>66.56</v>
      </c>
      <c r="AK479" s="1">
        <v>7.0</v>
      </c>
      <c r="AL479" s="1" t="s">
        <v>9778</v>
      </c>
      <c r="AM479" s="1" t="s">
        <v>9779</v>
      </c>
      <c r="AN479" s="1" t="s">
        <v>174</v>
      </c>
      <c r="AO479" s="1" t="s">
        <v>239</v>
      </c>
      <c r="AP479" s="1" t="s">
        <v>655</v>
      </c>
      <c r="AQ479" s="1">
        <v>59.16</v>
      </c>
      <c r="AR479" s="1">
        <v>6.23</v>
      </c>
      <c r="AS479" s="1"/>
      <c r="AT479" s="1"/>
      <c r="AU479" s="1"/>
      <c r="AV479" s="1"/>
      <c r="AW479" s="1"/>
      <c r="AX479" s="1"/>
      <c r="AY479" s="1" t="s">
        <v>9780</v>
      </c>
      <c r="AZ479" s="1" t="s">
        <v>9781</v>
      </c>
      <c r="BA479" s="1" t="s">
        <v>178</v>
      </c>
      <c r="BB479" s="1" t="s">
        <v>111</v>
      </c>
      <c r="BC479" s="1" t="s">
        <v>905</v>
      </c>
      <c r="BD479" s="1" t="s">
        <v>319</v>
      </c>
      <c r="BE479" s="1">
        <v>67.1</v>
      </c>
      <c r="BF479" s="1">
        <v>6.71</v>
      </c>
      <c r="BG479" s="1"/>
      <c r="BH479" s="1"/>
      <c r="BI479" s="1"/>
      <c r="BJ479" s="1"/>
      <c r="BK479" s="1"/>
      <c r="BL479" s="1"/>
      <c r="BM479" s="1"/>
      <c r="BN479" s="1"/>
      <c r="BO479" s="1" t="s">
        <v>9782</v>
      </c>
      <c r="BP479" s="1"/>
      <c r="BQ479" s="1"/>
      <c r="BR479" s="1" t="s">
        <v>9783</v>
      </c>
      <c r="BS479" s="1">
        <v>14</v>
      </c>
      <c r="BT479" s="1" t="s">
        <v>9784</v>
      </c>
      <c r="BU479" s="1" t="str">
        <f>HYPERLINK("https://nconnect.nicmar.ac.in/storage/profile/6a85b789b45b9.png","Download")</f>
        <v>0</v>
      </c>
      <c r="BV479" s="1" t="s">
        <v>118</v>
      </c>
      <c r="BW479" s="3"/>
      <c r="BX479" s="3"/>
    </row>
    <row r="480" spans="1:76">
      <c r="A480" s="1" t="s">
        <v>76</v>
      </c>
      <c r="B480" s="1" t="s">
        <v>77</v>
      </c>
      <c r="C480" s="1" t="s">
        <v>9785</v>
      </c>
      <c r="D480" s="1" t="s">
        <v>752</v>
      </c>
      <c r="E480" s="1" t="s">
        <v>5504</v>
      </c>
      <c r="F480" s="1" t="s">
        <v>9786</v>
      </c>
      <c r="G480" s="1" t="s">
        <v>9787</v>
      </c>
      <c r="H480" s="1" t="s">
        <v>9788</v>
      </c>
      <c r="I480" s="1" t="s">
        <v>9789</v>
      </c>
      <c r="J480" s="1">
        <v>8830027400</v>
      </c>
      <c r="K480" s="1" t="s">
        <v>85</v>
      </c>
      <c r="L480" s="1" t="s">
        <v>9790</v>
      </c>
      <c r="M480" s="1" t="s">
        <v>87</v>
      </c>
      <c r="N480" s="1" t="s">
        <v>2217</v>
      </c>
      <c r="O480" s="1" t="s">
        <v>9791</v>
      </c>
      <c r="P480" s="1" t="s">
        <v>90</v>
      </c>
      <c r="Q480" s="1">
        <v>661071049341</v>
      </c>
      <c r="R480" s="1" t="s">
        <v>9786</v>
      </c>
      <c r="S480" s="1">
        <v>9764876388</v>
      </c>
      <c r="T480" s="1" t="s">
        <v>92</v>
      </c>
      <c r="U480" s="1" t="s">
        <v>9792</v>
      </c>
      <c r="V480" s="1">
        <v>9673934481</v>
      </c>
      <c r="W480" s="1" t="s">
        <v>92</v>
      </c>
      <c r="X480" s="1" t="s">
        <v>9793</v>
      </c>
      <c r="Y480" s="1" t="s">
        <v>2681</v>
      </c>
      <c r="Z480" s="1" t="s">
        <v>97</v>
      </c>
      <c r="AA480" s="1" t="s">
        <v>9793</v>
      </c>
      <c r="AB480" s="1" t="s">
        <v>2681</v>
      </c>
      <c r="AC480" s="1" t="s">
        <v>97</v>
      </c>
      <c r="AD480" s="1" t="s">
        <v>98</v>
      </c>
      <c r="AE480" s="1" t="s">
        <v>98</v>
      </c>
      <c r="AF480" s="1" t="s">
        <v>9794</v>
      </c>
      <c r="AG480" s="1" t="s">
        <v>9795</v>
      </c>
      <c r="AH480" s="1" t="s">
        <v>850</v>
      </c>
      <c r="AI480" s="1" t="s">
        <v>476</v>
      </c>
      <c r="AJ480" s="1">
        <v>73.4</v>
      </c>
      <c r="AK480" s="1"/>
      <c r="AL480" s="1" t="s">
        <v>9796</v>
      </c>
      <c r="AM480" s="1" t="s">
        <v>9795</v>
      </c>
      <c r="AN480" s="1" t="s">
        <v>105</v>
      </c>
      <c r="AO480" s="1" t="s">
        <v>477</v>
      </c>
      <c r="AP480" s="1" t="s">
        <v>854</v>
      </c>
      <c r="AQ480" s="1">
        <v>59.08</v>
      </c>
      <c r="AR480" s="1"/>
      <c r="AS480" s="1"/>
      <c r="AT480" s="1"/>
      <c r="AU480" s="1"/>
      <c r="AV480" s="1"/>
      <c r="AW480" s="1"/>
      <c r="AX480" s="1"/>
      <c r="AY480" s="1" t="s">
        <v>371</v>
      </c>
      <c r="AZ480" s="1" t="s">
        <v>9797</v>
      </c>
      <c r="BA480" s="1" t="s">
        <v>178</v>
      </c>
      <c r="BB480" s="1" t="s">
        <v>111</v>
      </c>
      <c r="BC480" s="1" t="s">
        <v>3015</v>
      </c>
      <c r="BD480" s="1" t="s">
        <v>655</v>
      </c>
      <c r="BE480" s="1">
        <v>64.02</v>
      </c>
      <c r="BF480" s="1">
        <v>7.17</v>
      </c>
      <c r="BG480" s="1"/>
      <c r="BH480" s="1"/>
      <c r="BI480" s="1"/>
      <c r="BJ480" s="1"/>
      <c r="BK480" s="1"/>
      <c r="BL480" s="1"/>
      <c r="BM480" s="1"/>
      <c r="BN480" s="1"/>
      <c r="BO480" s="1" t="s">
        <v>6468</v>
      </c>
      <c r="BP480" s="1" t="s">
        <v>9798</v>
      </c>
      <c r="BQ480" s="1" t="s">
        <v>6508</v>
      </c>
      <c r="BR480" s="1"/>
      <c r="BS480" s="1"/>
      <c r="BT480" s="1"/>
      <c r="BU480" s="1" t="str">
        <f>HYPERLINK("https://nconnect.nicmar.ac.in/storage/profile/6a873fe979648.png","Download")</f>
        <v>0</v>
      </c>
      <c r="BV480" s="1" t="s">
        <v>118</v>
      </c>
      <c r="BW480" s="3"/>
      <c r="BX480" s="3"/>
    </row>
    <row r="481" spans="1:76">
      <c r="A481" s="1" t="s">
        <v>76</v>
      </c>
      <c r="B481" s="1" t="s">
        <v>77</v>
      </c>
      <c r="C481" s="1" t="s">
        <v>9799</v>
      </c>
      <c r="D481" s="1" t="s">
        <v>9800</v>
      </c>
      <c r="E481" s="1" t="s">
        <v>222</v>
      </c>
      <c r="F481" s="1" t="s">
        <v>9801</v>
      </c>
      <c r="G481" s="1" t="s">
        <v>9802</v>
      </c>
      <c r="H481" s="1" t="s">
        <v>9803</v>
      </c>
      <c r="I481" s="1" t="s">
        <v>9804</v>
      </c>
      <c r="J481" s="1">
        <v>7020275623</v>
      </c>
      <c r="K481" s="1" t="s">
        <v>85</v>
      </c>
      <c r="L481" s="1" t="s">
        <v>9805</v>
      </c>
      <c r="M481" s="1" t="s">
        <v>87</v>
      </c>
      <c r="N481" s="1" t="s">
        <v>9806</v>
      </c>
      <c r="O481" s="1" t="s">
        <v>9807</v>
      </c>
      <c r="P481" s="1" t="s">
        <v>162</v>
      </c>
      <c r="Q481" s="1">
        <v>233004073528</v>
      </c>
      <c r="R481" s="1" t="s">
        <v>9808</v>
      </c>
      <c r="S481" s="1">
        <v>9552597909</v>
      </c>
      <c r="T481" s="1" t="s">
        <v>3436</v>
      </c>
      <c r="U481" s="1" t="s">
        <v>9809</v>
      </c>
      <c r="V481" s="1">
        <v>9822637909</v>
      </c>
      <c r="W481" s="1" t="s">
        <v>3436</v>
      </c>
      <c r="X481" s="1" t="s">
        <v>9810</v>
      </c>
      <c r="Y481" s="1" t="s">
        <v>205</v>
      </c>
      <c r="Z481" s="1" t="s">
        <v>97</v>
      </c>
      <c r="AA481" s="1" t="s">
        <v>9810</v>
      </c>
      <c r="AB481" s="1" t="s">
        <v>205</v>
      </c>
      <c r="AC481" s="1" t="s">
        <v>97</v>
      </c>
      <c r="AD481" s="1" t="s">
        <v>98</v>
      </c>
      <c r="AE481" s="1" t="s">
        <v>98</v>
      </c>
      <c r="AF481" s="1" t="s">
        <v>9811</v>
      </c>
      <c r="AG481" s="1" t="s">
        <v>3845</v>
      </c>
      <c r="AH481" s="1" t="s">
        <v>421</v>
      </c>
      <c r="AI481" s="1" t="s">
        <v>101</v>
      </c>
      <c r="AJ481" s="1">
        <v>76.2</v>
      </c>
      <c r="AK481" s="1"/>
      <c r="AL481" s="1" t="s">
        <v>9812</v>
      </c>
      <c r="AM481" s="1" t="s">
        <v>3845</v>
      </c>
      <c r="AN481" s="1" t="s">
        <v>105</v>
      </c>
      <c r="AO481" s="1" t="s">
        <v>425</v>
      </c>
      <c r="AP481" s="1" t="s">
        <v>1069</v>
      </c>
      <c r="AQ481" s="1">
        <v>59.38</v>
      </c>
      <c r="AR481" s="1"/>
      <c r="AS481" s="1"/>
      <c r="AT481" s="1"/>
      <c r="AU481" s="1"/>
      <c r="AV481" s="1"/>
      <c r="AW481" s="1"/>
      <c r="AX481" s="1"/>
      <c r="AY481" s="1" t="s">
        <v>371</v>
      </c>
      <c r="AZ481" s="1" t="s">
        <v>9813</v>
      </c>
      <c r="BA481" s="1" t="s">
        <v>178</v>
      </c>
      <c r="BB481" s="1" t="s">
        <v>111</v>
      </c>
      <c r="BC481" s="1" t="s">
        <v>1069</v>
      </c>
      <c r="BD481" s="1" t="s">
        <v>1047</v>
      </c>
      <c r="BE481" s="1">
        <v>70.5</v>
      </c>
      <c r="BF481" s="1">
        <v>7.75</v>
      </c>
      <c r="BG481" s="1"/>
      <c r="BH481" s="1"/>
      <c r="BI481" s="1"/>
      <c r="BJ481" s="1"/>
      <c r="BK481" s="1"/>
      <c r="BL481" s="1"/>
      <c r="BM481" s="1"/>
      <c r="BN481" s="1"/>
      <c r="BO481" s="1" t="s">
        <v>9814</v>
      </c>
      <c r="BP481" s="1"/>
      <c r="BQ481" s="1"/>
      <c r="BR481" s="1" t="s">
        <v>9815</v>
      </c>
      <c r="BS481" s="1">
        <v>8</v>
      </c>
      <c r="BT481" s="1" t="s">
        <v>9816</v>
      </c>
      <c r="BU481" s="1" t="str">
        <f>HYPERLINK("https://nconnect.nicmar.ac.in/storage/profile/6a870b5c76897.png","Download")</f>
        <v>0</v>
      </c>
      <c r="BV481" s="1" t="s">
        <v>118</v>
      </c>
      <c r="BW481" s="3"/>
      <c r="BX481" s="3"/>
    </row>
    <row r="482" spans="1:76">
      <c r="A482" s="1" t="s">
        <v>76</v>
      </c>
      <c r="B482" s="1" t="s">
        <v>77</v>
      </c>
      <c r="C482" s="1" t="s">
        <v>9817</v>
      </c>
      <c r="D482" s="1" t="s">
        <v>9818</v>
      </c>
      <c r="E482" s="1" t="s">
        <v>9819</v>
      </c>
      <c r="F482" s="1" t="s">
        <v>9820</v>
      </c>
      <c r="G482" s="1" t="s">
        <v>9821</v>
      </c>
      <c r="H482" s="1" t="s">
        <v>9822</v>
      </c>
      <c r="I482" s="1" t="s">
        <v>9823</v>
      </c>
      <c r="J482" s="1">
        <v>8080780421</v>
      </c>
      <c r="K482" s="1" t="s">
        <v>85</v>
      </c>
      <c r="L482" s="1" t="s">
        <v>9824</v>
      </c>
      <c r="M482" s="1" t="s">
        <v>87</v>
      </c>
      <c r="N482" s="1" t="s">
        <v>9825</v>
      </c>
      <c r="O482" s="1" t="s">
        <v>9826</v>
      </c>
      <c r="P482" s="1" t="s">
        <v>90</v>
      </c>
      <c r="Q482" s="1">
        <v>490221983812</v>
      </c>
      <c r="R482" s="1" t="s">
        <v>9827</v>
      </c>
      <c r="S482" s="1">
        <v>9890932766</v>
      </c>
      <c r="T482" s="1" t="s">
        <v>9828</v>
      </c>
      <c r="U482" s="1" t="s">
        <v>9829</v>
      </c>
      <c r="V482" s="1">
        <v>7276145200</v>
      </c>
      <c r="W482" s="1" t="s">
        <v>283</v>
      </c>
      <c r="X482" s="1" t="s">
        <v>9830</v>
      </c>
      <c r="Y482" s="1" t="s">
        <v>847</v>
      </c>
      <c r="Z482" s="1" t="s">
        <v>97</v>
      </c>
      <c r="AA482" s="1" t="s">
        <v>9830</v>
      </c>
      <c r="AB482" s="1" t="s">
        <v>847</v>
      </c>
      <c r="AC482" s="1" t="s">
        <v>97</v>
      </c>
      <c r="AD482" s="1" t="s">
        <v>98</v>
      </c>
      <c r="AE482" s="1" t="s">
        <v>98</v>
      </c>
      <c r="AF482" s="1" t="s">
        <v>9831</v>
      </c>
      <c r="AG482" s="1" t="s">
        <v>2659</v>
      </c>
      <c r="AH482" s="1" t="s">
        <v>2223</v>
      </c>
      <c r="AI482" s="1" t="s">
        <v>529</v>
      </c>
      <c r="AJ482" s="1">
        <v>80.6</v>
      </c>
      <c r="AK482" s="1"/>
      <c r="AL482" s="1"/>
      <c r="AM482" s="1"/>
      <c r="AN482" s="1"/>
      <c r="AO482" s="1"/>
      <c r="AP482" s="1"/>
      <c r="AQ482" s="1"/>
      <c r="AR482" s="1"/>
      <c r="AS482" s="1" t="s">
        <v>111</v>
      </c>
      <c r="AT482" s="1" t="s">
        <v>9832</v>
      </c>
      <c r="AU482" s="1" t="s">
        <v>421</v>
      </c>
      <c r="AV482" s="1" t="s">
        <v>239</v>
      </c>
      <c r="AW482" s="1">
        <v>92.16</v>
      </c>
      <c r="AX482" s="1"/>
      <c r="AY482" s="1" t="s">
        <v>9833</v>
      </c>
      <c r="AZ482" s="1" t="s">
        <v>9834</v>
      </c>
      <c r="BA482" s="1" t="s">
        <v>110</v>
      </c>
      <c r="BB482" s="1" t="s">
        <v>111</v>
      </c>
      <c r="BC482" s="1" t="s">
        <v>289</v>
      </c>
      <c r="BD482" s="1" t="s">
        <v>484</v>
      </c>
      <c r="BE482" s="1">
        <v>86.5</v>
      </c>
      <c r="BF482" s="1">
        <v>9.15</v>
      </c>
      <c r="BG482" s="1"/>
      <c r="BH482" s="1"/>
      <c r="BI482" s="1"/>
      <c r="BJ482" s="1"/>
      <c r="BK482" s="1"/>
      <c r="BL482" s="1"/>
      <c r="BM482" s="1"/>
      <c r="BN482" s="1"/>
      <c r="BO482" s="1" t="s">
        <v>9835</v>
      </c>
      <c r="BP482" s="1" t="s">
        <v>9836</v>
      </c>
      <c r="BQ482" s="1" t="s">
        <v>1986</v>
      </c>
      <c r="BR482" s="1"/>
      <c r="BS482" s="1"/>
      <c r="BT482" s="1"/>
      <c r="BU482" s="1" t="str">
        <f>HYPERLINK("https://nconnect.nicmar.ac.in/storage/profile/6a87479700b9f.png","Download")</f>
        <v>0</v>
      </c>
      <c r="BV482" s="1" t="s">
        <v>118</v>
      </c>
      <c r="BW482" s="3"/>
      <c r="BX482" s="3"/>
    </row>
    <row r="483" spans="1:76">
      <c r="A483" s="1" t="s">
        <v>76</v>
      </c>
      <c r="B483" s="1" t="s">
        <v>77</v>
      </c>
      <c r="C483" s="1" t="s">
        <v>9837</v>
      </c>
      <c r="D483" s="1" t="s">
        <v>351</v>
      </c>
      <c r="E483" s="1"/>
      <c r="F483" s="1" t="s">
        <v>9838</v>
      </c>
      <c r="G483" s="1" t="s">
        <v>9839</v>
      </c>
      <c r="H483" s="1" t="s">
        <v>9840</v>
      </c>
      <c r="I483" s="1" t="s">
        <v>9841</v>
      </c>
      <c r="J483" s="1">
        <v>9980713505</v>
      </c>
      <c r="K483" s="1" t="s">
        <v>196</v>
      </c>
      <c r="L483" s="1" t="s">
        <v>9842</v>
      </c>
      <c r="M483" s="1" t="s">
        <v>87</v>
      </c>
      <c r="N483" s="1" t="s">
        <v>9843</v>
      </c>
      <c r="O483" s="1" t="s">
        <v>9844</v>
      </c>
      <c r="P483" s="1" t="s">
        <v>90</v>
      </c>
      <c r="Q483" s="1">
        <v>317878498666</v>
      </c>
      <c r="R483" s="1" t="s">
        <v>9845</v>
      </c>
      <c r="S483" s="1">
        <v>9980699001</v>
      </c>
      <c r="T483" s="1" t="s">
        <v>9846</v>
      </c>
      <c r="U483" s="1" t="s">
        <v>9847</v>
      </c>
      <c r="V483" s="1">
        <v>9980799001</v>
      </c>
      <c r="W483" s="1" t="s">
        <v>94</v>
      </c>
      <c r="X483" s="1" t="s">
        <v>9848</v>
      </c>
      <c r="Y483" s="1" t="s">
        <v>2634</v>
      </c>
      <c r="Z483" s="1" t="s">
        <v>168</v>
      </c>
      <c r="AA483" s="1" t="s">
        <v>9848</v>
      </c>
      <c r="AB483" s="1" t="s">
        <v>2634</v>
      </c>
      <c r="AC483" s="1" t="s">
        <v>168</v>
      </c>
      <c r="AD483" s="1" t="s">
        <v>98</v>
      </c>
      <c r="AE483" s="1" t="s">
        <v>98</v>
      </c>
      <c r="AF483" s="1" t="s">
        <v>9849</v>
      </c>
      <c r="AG483" s="1" t="s">
        <v>9850</v>
      </c>
      <c r="AH483" s="1" t="s">
        <v>9851</v>
      </c>
      <c r="AI483" s="1" t="s">
        <v>289</v>
      </c>
      <c r="AJ483" s="1">
        <v>92.64</v>
      </c>
      <c r="AK483" s="1"/>
      <c r="AL483" s="1" t="s">
        <v>9852</v>
      </c>
      <c r="AM483" s="1" t="s">
        <v>9850</v>
      </c>
      <c r="AN483" s="1" t="s">
        <v>174</v>
      </c>
      <c r="AO483" s="1" t="s">
        <v>289</v>
      </c>
      <c r="AP483" s="1" t="s">
        <v>1690</v>
      </c>
      <c r="AQ483" s="1">
        <v>84.66</v>
      </c>
      <c r="AR483" s="1"/>
      <c r="AS483" s="1"/>
      <c r="AT483" s="1"/>
      <c r="AU483" s="1"/>
      <c r="AV483" s="1"/>
      <c r="AW483" s="1"/>
      <c r="AX483" s="1"/>
      <c r="AY483" s="1" t="s">
        <v>2617</v>
      </c>
      <c r="AZ483" s="1" t="s">
        <v>9853</v>
      </c>
      <c r="BA483" s="1" t="s">
        <v>178</v>
      </c>
      <c r="BB483" s="1" t="s">
        <v>111</v>
      </c>
      <c r="BC483" s="1" t="s">
        <v>905</v>
      </c>
      <c r="BD483" s="1" t="s">
        <v>813</v>
      </c>
      <c r="BE483" s="1">
        <v>97.5</v>
      </c>
      <c r="BF483" s="1">
        <v>9.75</v>
      </c>
      <c r="BG483" s="1"/>
      <c r="BH483" s="1"/>
      <c r="BI483" s="1"/>
      <c r="BJ483" s="1"/>
      <c r="BK483" s="1"/>
      <c r="BL483" s="1"/>
      <c r="BM483" s="1"/>
      <c r="BN483" s="1"/>
      <c r="BO483" s="1" t="s">
        <v>9854</v>
      </c>
      <c r="BP483" s="1"/>
      <c r="BQ483" s="1"/>
      <c r="BR483" s="1"/>
      <c r="BS483" s="1"/>
      <c r="BT483" s="1" t="s">
        <v>9855</v>
      </c>
      <c r="BU483" s="1" t="str">
        <f>HYPERLINK("https://nconnect.nicmar.ac.in/storage/profile/6a873b1b535dc.png","Download")</f>
        <v>0</v>
      </c>
      <c r="BV483" s="1" t="s">
        <v>118</v>
      </c>
      <c r="BW483" s="3"/>
      <c r="BX483" s="3"/>
    </row>
    <row r="484" spans="1:76">
      <c r="A484" s="1" t="s">
        <v>76</v>
      </c>
      <c r="B484" s="1" t="s">
        <v>77</v>
      </c>
      <c r="C484" s="1" t="s">
        <v>9856</v>
      </c>
      <c r="D484" s="1" t="s">
        <v>9857</v>
      </c>
      <c r="E484" s="1"/>
      <c r="F484" s="1" t="s">
        <v>685</v>
      </c>
      <c r="G484" s="1" t="s">
        <v>9858</v>
      </c>
      <c r="H484" s="1" t="s">
        <v>9859</v>
      </c>
      <c r="I484" s="1" t="s">
        <v>9860</v>
      </c>
      <c r="J484" s="1">
        <v>8299431337</v>
      </c>
      <c r="K484" s="1" t="s">
        <v>85</v>
      </c>
      <c r="L484" s="1" t="s">
        <v>9861</v>
      </c>
      <c r="M484" s="1" t="s">
        <v>87</v>
      </c>
      <c r="N484" s="1" t="s">
        <v>9862</v>
      </c>
      <c r="O484" s="1" t="s">
        <v>9863</v>
      </c>
      <c r="P484" s="1" t="s">
        <v>669</v>
      </c>
      <c r="Q484" s="1" t="s">
        <v>9864</v>
      </c>
      <c r="R484" s="1" t="s">
        <v>7779</v>
      </c>
      <c r="S484" s="1">
        <v>9415123143</v>
      </c>
      <c r="T484" s="1" t="s">
        <v>163</v>
      </c>
      <c r="U484" s="1" t="s">
        <v>9865</v>
      </c>
      <c r="V484" s="1">
        <v>9415710991</v>
      </c>
      <c r="W484" s="1" t="s">
        <v>283</v>
      </c>
      <c r="X484" s="1" t="s">
        <v>9866</v>
      </c>
      <c r="Y484" s="1" t="s">
        <v>9867</v>
      </c>
      <c r="Z484" s="1" t="s">
        <v>697</v>
      </c>
      <c r="AA484" s="1" t="s">
        <v>9868</v>
      </c>
      <c r="AB484" s="1" t="s">
        <v>205</v>
      </c>
      <c r="AC484" s="1" t="s">
        <v>97</v>
      </c>
      <c r="AD484" s="1" t="s">
        <v>98</v>
      </c>
      <c r="AE484" s="1" t="s">
        <v>98</v>
      </c>
      <c r="AF484" s="1" t="s">
        <v>9869</v>
      </c>
      <c r="AG484" s="1" t="s">
        <v>9870</v>
      </c>
      <c r="AH484" s="1" t="s">
        <v>262</v>
      </c>
      <c r="AI484" s="1" t="s">
        <v>289</v>
      </c>
      <c r="AJ484" s="1">
        <v>62</v>
      </c>
      <c r="AK484" s="1"/>
      <c r="AL484" s="1" t="s">
        <v>9871</v>
      </c>
      <c r="AM484" s="1" t="s">
        <v>9872</v>
      </c>
      <c r="AN484" s="1" t="s">
        <v>105</v>
      </c>
      <c r="AO484" s="1" t="s">
        <v>532</v>
      </c>
      <c r="AP484" s="1" t="s">
        <v>398</v>
      </c>
      <c r="AQ484" s="1">
        <v>67.2</v>
      </c>
      <c r="AR484" s="1"/>
      <c r="AS484" s="1"/>
      <c r="AT484" s="1"/>
      <c r="AU484" s="1"/>
      <c r="AV484" s="1"/>
      <c r="AW484" s="1"/>
      <c r="AX484" s="1"/>
      <c r="AY484" s="1" t="s">
        <v>9873</v>
      </c>
      <c r="AZ484" s="1" t="s">
        <v>9874</v>
      </c>
      <c r="BA484" s="1" t="s">
        <v>110</v>
      </c>
      <c r="BB484" s="1" t="s">
        <v>111</v>
      </c>
      <c r="BC484" s="1" t="s">
        <v>318</v>
      </c>
      <c r="BD484" s="1" t="s">
        <v>319</v>
      </c>
      <c r="BE484" s="1">
        <v>71.8</v>
      </c>
      <c r="BF484" s="1">
        <v>7.18</v>
      </c>
      <c r="BG484" s="1"/>
      <c r="BH484" s="1"/>
      <c r="BI484" s="1"/>
      <c r="BJ484" s="1"/>
      <c r="BK484" s="1"/>
      <c r="BL484" s="1"/>
      <c r="BM484" s="1"/>
      <c r="BN484" s="1"/>
      <c r="BO484" s="1" t="s">
        <v>9875</v>
      </c>
      <c r="BP484" s="1"/>
      <c r="BQ484" s="1"/>
      <c r="BR484" s="1" t="s">
        <v>9876</v>
      </c>
      <c r="BS484" s="1">
        <v>3</v>
      </c>
      <c r="BT484" s="1" t="s">
        <v>9877</v>
      </c>
      <c r="BU484" s="1" t="str">
        <f>HYPERLINK("https://nconnect.nicmar.ac.in/storage/profile/6a82c3b30ab4a.png","Download")</f>
        <v>0</v>
      </c>
      <c r="BV484" s="1" t="s">
        <v>118</v>
      </c>
      <c r="BW484" s="3"/>
      <c r="BX484" s="3"/>
    </row>
    <row r="485" spans="1:76">
      <c r="A485" s="1" t="s">
        <v>76</v>
      </c>
      <c r="B485" s="1" t="s">
        <v>77</v>
      </c>
      <c r="C485" s="1" t="s">
        <v>9878</v>
      </c>
      <c r="D485" s="1" t="s">
        <v>9879</v>
      </c>
      <c r="E485" s="1"/>
      <c r="F485" s="1" t="s">
        <v>9880</v>
      </c>
      <c r="G485" s="1" t="s">
        <v>9881</v>
      </c>
      <c r="H485" s="1" t="s">
        <v>9882</v>
      </c>
      <c r="I485" s="1" t="s">
        <v>9883</v>
      </c>
      <c r="J485" s="1">
        <v>9130057318</v>
      </c>
      <c r="K485" s="1" t="s">
        <v>85</v>
      </c>
      <c r="L485" s="1" t="s">
        <v>9884</v>
      </c>
      <c r="M485" s="1" t="s">
        <v>87</v>
      </c>
      <c r="N485" s="1" t="s">
        <v>3215</v>
      </c>
      <c r="O485" s="1" t="s">
        <v>9885</v>
      </c>
      <c r="P485" s="1" t="s">
        <v>669</v>
      </c>
      <c r="Q485" s="1">
        <v>357321734987</v>
      </c>
      <c r="R485" s="1" t="s">
        <v>1096</v>
      </c>
      <c r="S485" s="1">
        <v>9096863462</v>
      </c>
      <c r="T485" s="1" t="s">
        <v>9886</v>
      </c>
      <c r="U485" s="1" t="s">
        <v>4969</v>
      </c>
      <c r="V485" s="1">
        <v>8421273804</v>
      </c>
      <c r="W485" s="1" t="s">
        <v>4969</v>
      </c>
      <c r="X485" s="1" t="s">
        <v>9887</v>
      </c>
      <c r="Y485" s="1" t="s">
        <v>2747</v>
      </c>
      <c r="Z485" s="1" t="s">
        <v>97</v>
      </c>
      <c r="AA485" s="1" t="s">
        <v>9887</v>
      </c>
      <c r="AB485" s="1" t="s">
        <v>2747</v>
      </c>
      <c r="AC485" s="1" t="s">
        <v>97</v>
      </c>
      <c r="AD485" s="1" t="s">
        <v>98</v>
      </c>
      <c r="AE485" s="1" t="s">
        <v>98</v>
      </c>
      <c r="AF485" s="1" t="s">
        <v>9888</v>
      </c>
      <c r="AG485" s="1" t="s">
        <v>9889</v>
      </c>
      <c r="AH485" s="1" t="s">
        <v>9890</v>
      </c>
      <c r="AI485" s="1" t="s">
        <v>854</v>
      </c>
      <c r="AJ485" s="1">
        <v>64.6</v>
      </c>
      <c r="AK485" s="1">
        <v>6.8</v>
      </c>
      <c r="AL485" s="1"/>
      <c r="AM485" s="1"/>
      <c r="AN485" s="1"/>
      <c r="AO485" s="1"/>
      <c r="AP485" s="1"/>
      <c r="AQ485" s="1"/>
      <c r="AR485" s="1"/>
      <c r="AS485" s="1" t="s">
        <v>700</v>
      </c>
      <c r="AT485" s="1" t="s">
        <v>9891</v>
      </c>
      <c r="AU485" s="1" t="s">
        <v>3015</v>
      </c>
      <c r="AV485" s="1" t="s">
        <v>211</v>
      </c>
      <c r="AW485" s="1">
        <v>77.32</v>
      </c>
      <c r="AX485" s="1"/>
      <c r="AY485" s="1" t="s">
        <v>9892</v>
      </c>
      <c r="AZ485" s="1" t="s">
        <v>9893</v>
      </c>
      <c r="BA485" s="1" t="s">
        <v>178</v>
      </c>
      <c r="BB485" s="1" t="s">
        <v>111</v>
      </c>
      <c r="BC485" s="1" t="s">
        <v>264</v>
      </c>
      <c r="BD485" s="1" t="s">
        <v>370</v>
      </c>
      <c r="BE485" s="1">
        <v>60.3</v>
      </c>
      <c r="BF485" s="1">
        <v>6.78</v>
      </c>
      <c r="BG485" s="1"/>
      <c r="BH485" s="1"/>
      <c r="BI485" s="1"/>
      <c r="BJ485" s="1"/>
      <c r="BK485" s="1"/>
      <c r="BL485" s="1"/>
      <c r="BM485" s="1"/>
      <c r="BN485" s="1"/>
      <c r="BO485" s="1" t="s">
        <v>9894</v>
      </c>
      <c r="BP485" s="1" t="s">
        <v>9895</v>
      </c>
      <c r="BQ485" s="1" t="s">
        <v>1252</v>
      </c>
      <c r="BR485" s="1" t="s">
        <v>9896</v>
      </c>
      <c r="BS485" s="1">
        <v>8</v>
      </c>
      <c r="BT485" s="1"/>
      <c r="BU485" s="1" t="str">
        <f>HYPERLINK("https://nconnect.nicmar.ac.in/storage/profile/6a85afb5ddfc6.png","Download")</f>
        <v>0</v>
      </c>
      <c r="BV485" s="1" t="s">
        <v>118</v>
      </c>
      <c r="BW485" s="3"/>
      <c r="BX485" s="3"/>
    </row>
    <row r="486" spans="1:76">
      <c r="A486" s="1" t="s">
        <v>76</v>
      </c>
      <c r="B486" s="1" t="s">
        <v>77</v>
      </c>
      <c r="C486" s="1" t="s">
        <v>9897</v>
      </c>
      <c r="D486" s="1" t="s">
        <v>9898</v>
      </c>
      <c r="E486" s="1" t="s">
        <v>9899</v>
      </c>
      <c r="F486" s="1" t="s">
        <v>9900</v>
      </c>
      <c r="G486" s="1" t="s">
        <v>9901</v>
      </c>
      <c r="H486" s="1" t="s">
        <v>9902</v>
      </c>
      <c r="I486" s="1" t="s">
        <v>9903</v>
      </c>
      <c r="J486" s="1">
        <v>9881022587</v>
      </c>
      <c r="K486" s="1" t="s">
        <v>85</v>
      </c>
      <c r="L486" s="1" t="s">
        <v>9904</v>
      </c>
      <c r="M486" s="1" t="s">
        <v>87</v>
      </c>
      <c r="N486" s="1" t="s">
        <v>465</v>
      </c>
      <c r="O486" s="1" t="s">
        <v>9905</v>
      </c>
      <c r="P486" s="1" t="s">
        <v>669</v>
      </c>
      <c r="Q486" s="1">
        <v>999830920848</v>
      </c>
      <c r="R486" s="1" t="s">
        <v>9906</v>
      </c>
      <c r="S486" s="1">
        <v>8698503108</v>
      </c>
      <c r="T486" s="1" t="s">
        <v>163</v>
      </c>
      <c r="U486" s="1" t="s">
        <v>9907</v>
      </c>
      <c r="V486" s="1">
        <v>7776903191</v>
      </c>
      <c r="W486" s="1" t="s">
        <v>283</v>
      </c>
      <c r="X486" s="1" t="s">
        <v>9908</v>
      </c>
      <c r="Y486" s="1" t="s">
        <v>205</v>
      </c>
      <c r="Z486" s="1" t="s">
        <v>97</v>
      </c>
      <c r="AA486" s="1" t="s">
        <v>9908</v>
      </c>
      <c r="AB486" s="1" t="s">
        <v>205</v>
      </c>
      <c r="AC486" s="1" t="s">
        <v>97</v>
      </c>
      <c r="AD486" s="1" t="s">
        <v>98</v>
      </c>
      <c r="AE486" s="1" t="s">
        <v>98</v>
      </c>
      <c r="AF486" s="1" t="s">
        <v>9909</v>
      </c>
      <c r="AG486" s="1" t="s">
        <v>9910</v>
      </c>
      <c r="AH486" s="1" t="s">
        <v>854</v>
      </c>
      <c r="AI486" s="1" t="s">
        <v>421</v>
      </c>
      <c r="AJ486" s="1">
        <v>76.0</v>
      </c>
      <c r="AK486" s="1">
        <v>8</v>
      </c>
      <c r="AL486" s="1" t="s">
        <v>9911</v>
      </c>
      <c r="AM486" s="1" t="s">
        <v>9912</v>
      </c>
      <c r="AN486" s="1" t="s">
        <v>105</v>
      </c>
      <c r="AO486" s="1" t="s">
        <v>141</v>
      </c>
      <c r="AP486" s="1" t="s">
        <v>102</v>
      </c>
      <c r="AQ486" s="1">
        <v>67.85</v>
      </c>
      <c r="AR486" s="1"/>
      <c r="AS486" s="1"/>
      <c r="AT486" s="1"/>
      <c r="AU486" s="1"/>
      <c r="AV486" s="1"/>
      <c r="AW486" s="1"/>
      <c r="AX486" s="1"/>
      <c r="AY486" s="1" t="s">
        <v>831</v>
      </c>
      <c r="AZ486" s="1" t="s">
        <v>9913</v>
      </c>
      <c r="BA486" s="1" t="s">
        <v>266</v>
      </c>
      <c r="BB486" s="1" t="s">
        <v>453</v>
      </c>
      <c r="BC486" s="1" t="s">
        <v>747</v>
      </c>
      <c r="BD486" s="1" t="s">
        <v>1047</v>
      </c>
      <c r="BE486" s="1">
        <v>77.71</v>
      </c>
      <c r="BF486" s="1">
        <v>8.18</v>
      </c>
      <c r="BG486" s="1"/>
      <c r="BH486" s="1"/>
      <c r="BI486" s="1"/>
      <c r="BJ486" s="1"/>
      <c r="BK486" s="1"/>
      <c r="BL486" s="1"/>
      <c r="BM486" s="1"/>
      <c r="BN486" s="1"/>
      <c r="BO486" s="1" t="s">
        <v>9914</v>
      </c>
      <c r="BP486" s="1" t="s">
        <v>9915</v>
      </c>
      <c r="BQ486" s="1" t="s">
        <v>5984</v>
      </c>
      <c r="BR486" s="1" t="s">
        <v>9916</v>
      </c>
      <c r="BS486" s="1">
        <v>23</v>
      </c>
      <c r="BT486" s="1"/>
      <c r="BU486" s="1" t="str">
        <f>HYPERLINK("https://nconnect.nicmar.ac.in/storage/profile/6aa2c494deadf.png","Download")</f>
        <v>0</v>
      </c>
      <c r="BV486" s="1" t="s">
        <v>118</v>
      </c>
      <c r="BW486" s="3"/>
      <c r="BX486" s="3"/>
    </row>
    <row r="487" spans="1:76">
      <c r="A487" s="1" t="s">
        <v>76</v>
      </c>
      <c r="B487" s="1" t="s">
        <v>77</v>
      </c>
      <c r="C487" s="1" t="s">
        <v>9917</v>
      </c>
      <c r="D487" s="1"/>
      <c r="E487" s="1"/>
      <c r="F487" s="1"/>
      <c r="G487" s="1"/>
      <c r="H487" s="1" t="s">
        <v>9918</v>
      </c>
      <c r="I487" s="1" t="s">
        <v>9918</v>
      </c>
      <c r="J487" s="1"/>
      <c r="K487" s="1"/>
      <c r="L487" s="1"/>
      <c r="M487" s="1"/>
      <c r="N487" s="1"/>
      <c r="O487" s="1"/>
      <c r="P487" s="1"/>
      <c r="Q487" s="1"/>
      <c r="R487" s="1"/>
      <c r="S487" s="1"/>
      <c r="T487" s="1"/>
      <c r="U487" s="1"/>
      <c r="V487" s="1"/>
      <c r="W487" s="1"/>
      <c r="X487" s="1"/>
      <c r="Y487" s="1"/>
      <c r="Z487" s="1"/>
      <c r="AA487" s="1"/>
      <c r="AB487" s="1"/>
      <c r="AC487" s="1"/>
      <c r="AD487" s="1" t="s">
        <v>98</v>
      </c>
      <c r="AE487" s="1" t="s">
        <v>98</v>
      </c>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t="s">
        <v>187</v>
      </c>
      <c r="BV487" s="1" t="s">
        <v>188</v>
      </c>
      <c r="BW487" s="3"/>
      <c r="BX487" s="3"/>
    </row>
    <row r="488" spans="1:76">
      <c r="A488" s="1" t="s">
        <v>76</v>
      </c>
      <c r="B488" s="1" t="s">
        <v>77</v>
      </c>
      <c r="C488" s="1" t="s">
        <v>9919</v>
      </c>
      <c r="D488" s="1" t="s">
        <v>9920</v>
      </c>
      <c r="E488" s="1"/>
      <c r="F488" s="1" t="s">
        <v>9921</v>
      </c>
      <c r="G488" s="1" t="s">
        <v>9922</v>
      </c>
      <c r="H488" s="1" t="s">
        <v>9923</v>
      </c>
      <c r="I488" s="1" t="s">
        <v>9924</v>
      </c>
      <c r="J488" s="1">
        <v>7817065425</v>
      </c>
      <c r="K488" s="1" t="s">
        <v>85</v>
      </c>
      <c r="L488" s="1" t="s">
        <v>9925</v>
      </c>
      <c r="M488" s="1" t="s">
        <v>87</v>
      </c>
      <c r="N488" s="1" t="s">
        <v>9926</v>
      </c>
      <c r="O488" s="1" t="s">
        <v>9927</v>
      </c>
      <c r="P488" s="1" t="s">
        <v>162</v>
      </c>
      <c r="Q488" s="1">
        <v>721082998605</v>
      </c>
      <c r="R488" s="1" t="s">
        <v>9928</v>
      </c>
      <c r="S488" s="1">
        <v>9927144756</v>
      </c>
      <c r="T488" s="1" t="s">
        <v>9929</v>
      </c>
      <c r="U488" s="1" t="s">
        <v>9930</v>
      </c>
      <c r="V488" s="1">
        <v>8077758137</v>
      </c>
      <c r="W488" s="1" t="s">
        <v>1466</v>
      </c>
      <c r="X488" s="1" t="s">
        <v>9931</v>
      </c>
      <c r="Y488" s="1" t="s">
        <v>4409</v>
      </c>
      <c r="Z488" s="1" t="s">
        <v>697</v>
      </c>
      <c r="AA488" s="1" t="s">
        <v>9931</v>
      </c>
      <c r="AB488" s="1" t="s">
        <v>4409</v>
      </c>
      <c r="AC488" s="1" t="s">
        <v>697</v>
      </c>
      <c r="AD488" s="1" t="s">
        <v>98</v>
      </c>
      <c r="AE488" s="1" t="s">
        <v>98</v>
      </c>
      <c r="AF488" s="1" t="s">
        <v>9932</v>
      </c>
      <c r="AG488" s="1" t="s">
        <v>1623</v>
      </c>
      <c r="AH488" s="1" t="s">
        <v>2516</v>
      </c>
      <c r="AI488" s="1" t="s">
        <v>1868</v>
      </c>
      <c r="AJ488" s="1">
        <v>72.22</v>
      </c>
      <c r="AK488" s="1">
        <v>7.6</v>
      </c>
      <c r="AL488" s="1" t="s">
        <v>9933</v>
      </c>
      <c r="AM488" s="1" t="s">
        <v>1623</v>
      </c>
      <c r="AN488" s="1" t="s">
        <v>852</v>
      </c>
      <c r="AO488" s="1" t="s">
        <v>1936</v>
      </c>
      <c r="AP488" s="1" t="s">
        <v>853</v>
      </c>
      <c r="AQ488" s="1">
        <v>63.97</v>
      </c>
      <c r="AR488" s="1">
        <v>6.73</v>
      </c>
      <c r="AS488" s="1"/>
      <c r="AT488" s="1"/>
      <c r="AU488" s="1"/>
      <c r="AV488" s="1"/>
      <c r="AW488" s="1"/>
      <c r="AX488" s="1"/>
      <c r="AY488" s="1" t="s">
        <v>9934</v>
      </c>
      <c r="AZ488" s="1" t="s">
        <v>9935</v>
      </c>
      <c r="BA488" s="1" t="s">
        <v>110</v>
      </c>
      <c r="BB488" s="1" t="s">
        <v>111</v>
      </c>
      <c r="BC488" s="1" t="s">
        <v>3015</v>
      </c>
      <c r="BD488" s="1" t="s">
        <v>369</v>
      </c>
      <c r="BE488" s="1">
        <v>66.22</v>
      </c>
      <c r="BF488" s="1">
        <v>7.07</v>
      </c>
      <c r="BG488" s="1"/>
      <c r="BH488" s="1"/>
      <c r="BI488" s="1"/>
      <c r="BJ488" s="1"/>
      <c r="BK488" s="1"/>
      <c r="BL488" s="1"/>
      <c r="BM488" s="1"/>
      <c r="BN488" s="1"/>
      <c r="BO488" s="1" t="s">
        <v>9936</v>
      </c>
      <c r="BP488" s="1" t="s">
        <v>9937</v>
      </c>
      <c r="BQ488" s="1"/>
      <c r="BR488" s="1" t="s">
        <v>9938</v>
      </c>
      <c r="BS488" s="1">
        <v>4</v>
      </c>
      <c r="BT488" s="1" t="s">
        <v>3869</v>
      </c>
      <c r="BU488" s="1" t="str">
        <f>HYPERLINK("https://nconnect.nicmar.ac.in/storage/profile/6a85ea84656ef.png","Download")</f>
        <v>0</v>
      </c>
      <c r="BV488" s="1" t="s">
        <v>118</v>
      </c>
      <c r="BW488" s="3"/>
      <c r="BX488" s="3"/>
    </row>
    <row r="489" spans="1:76">
      <c r="A489" s="1" t="s">
        <v>76</v>
      </c>
      <c r="B489" s="1" t="s">
        <v>77</v>
      </c>
      <c r="C489" s="1" t="s">
        <v>9939</v>
      </c>
      <c r="D489" s="1" t="s">
        <v>4697</v>
      </c>
      <c r="E489" s="1" t="s">
        <v>1455</v>
      </c>
      <c r="F489" s="1" t="s">
        <v>9940</v>
      </c>
      <c r="G489" s="1" t="s">
        <v>9941</v>
      </c>
      <c r="H489" s="1" t="s">
        <v>9942</v>
      </c>
      <c r="I489" s="1" t="s">
        <v>9942</v>
      </c>
      <c r="J489" s="1">
        <v>8208997241</v>
      </c>
      <c r="K489" s="1" t="s">
        <v>85</v>
      </c>
      <c r="L489" s="1" t="s">
        <v>9943</v>
      </c>
      <c r="M489" s="1" t="s">
        <v>87</v>
      </c>
      <c r="N489" s="1" t="s">
        <v>9944</v>
      </c>
      <c r="O489" s="1" t="s">
        <v>9945</v>
      </c>
      <c r="P489" s="1" t="s">
        <v>360</v>
      </c>
      <c r="Q489" s="1">
        <v>842992067517</v>
      </c>
      <c r="R489" s="1" t="s">
        <v>9946</v>
      </c>
      <c r="S489" s="1">
        <v>9011863222</v>
      </c>
      <c r="T489" s="1" t="s">
        <v>3989</v>
      </c>
      <c r="U489" s="1" t="s">
        <v>9947</v>
      </c>
      <c r="V489" s="1">
        <v>9011863222</v>
      </c>
      <c r="W489" s="1" t="s">
        <v>257</v>
      </c>
      <c r="X489" s="1" t="s">
        <v>9948</v>
      </c>
      <c r="Y489" s="1" t="s">
        <v>2814</v>
      </c>
      <c r="Z489" s="1" t="s">
        <v>97</v>
      </c>
      <c r="AA489" s="1" t="s">
        <v>9949</v>
      </c>
      <c r="AB489" s="1" t="s">
        <v>205</v>
      </c>
      <c r="AC489" s="1" t="s">
        <v>97</v>
      </c>
      <c r="AD489" s="1" t="s">
        <v>98</v>
      </c>
      <c r="AE489" s="1" t="s">
        <v>98</v>
      </c>
      <c r="AF489" s="1" t="s">
        <v>9950</v>
      </c>
      <c r="AG489" s="1" t="s">
        <v>9951</v>
      </c>
      <c r="AH489" s="1" t="s">
        <v>1470</v>
      </c>
      <c r="AI489" s="1" t="s">
        <v>421</v>
      </c>
      <c r="AJ489" s="1">
        <v>80</v>
      </c>
      <c r="AK489" s="1"/>
      <c r="AL489" s="1"/>
      <c r="AM489" s="1"/>
      <c r="AN489" s="1"/>
      <c r="AO489" s="1"/>
      <c r="AP489" s="1"/>
      <c r="AQ489" s="1"/>
      <c r="AR489" s="1"/>
      <c r="AS489" s="1" t="s">
        <v>367</v>
      </c>
      <c r="AT489" s="1" t="s">
        <v>9952</v>
      </c>
      <c r="AU489" s="1" t="s">
        <v>1248</v>
      </c>
      <c r="AV489" s="1" t="s">
        <v>211</v>
      </c>
      <c r="AW489" s="1">
        <v>89.84</v>
      </c>
      <c r="AX489" s="1"/>
      <c r="AY489" s="1" t="s">
        <v>371</v>
      </c>
      <c r="AZ489" s="1" t="s">
        <v>9953</v>
      </c>
      <c r="BA489" s="1" t="s">
        <v>178</v>
      </c>
      <c r="BB489" s="1" t="s">
        <v>111</v>
      </c>
      <c r="BC489" s="1" t="s">
        <v>605</v>
      </c>
      <c r="BD489" s="1" t="s">
        <v>9954</v>
      </c>
      <c r="BE489" s="1">
        <v>79.66</v>
      </c>
      <c r="BF489" s="1">
        <v>8.39</v>
      </c>
      <c r="BG489" s="1"/>
      <c r="BH489" s="1"/>
      <c r="BI489" s="1"/>
      <c r="BJ489" s="1"/>
      <c r="BK489" s="1"/>
      <c r="BL489" s="1"/>
      <c r="BM489" s="1"/>
      <c r="BN489" s="1"/>
      <c r="BO489" s="1" t="s">
        <v>9955</v>
      </c>
      <c r="BP489" s="1" t="s">
        <v>9956</v>
      </c>
      <c r="BQ489" s="1" t="s">
        <v>2009</v>
      </c>
      <c r="BR489" s="1" t="s">
        <v>9957</v>
      </c>
      <c r="BS489" s="1">
        <v>10</v>
      </c>
      <c r="BT489" s="1" t="s">
        <v>5738</v>
      </c>
      <c r="BU489" s="1" t="str">
        <f>HYPERLINK("https://nconnect.nicmar.ac.in/storage/profile/6a85fe2ddbfc9.png","Download")</f>
        <v>0</v>
      </c>
      <c r="BV489" s="1" t="s">
        <v>118</v>
      </c>
      <c r="BW489" s="3"/>
      <c r="BX489" s="3"/>
    </row>
    <row r="490" spans="1:76">
      <c r="A490" s="1" t="s">
        <v>76</v>
      </c>
      <c r="B490" s="1" t="s">
        <v>77</v>
      </c>
      <c r="C490" s="1" t="s">
        <v>9958</v>
      </c>
      <c r="D490" s="1" t="s">
        <v>9959</v>
      </c>
      <c r="E490" s="1" t="s">
        <v>2646</v>
      </c>
      <c r="F490" s="1" t="s">
        <v>7046</v>
      </c>
      <c r="G490" s="1" t="s">
        <v>9960</v>
      </c>
      <c r="H490" s="1" t="s">
        <v>9961</v>
      </c>
      <c r="I490" s="1" t="s">
        <v>9962</v>
      </c>
      <c r="J490" s="1">
        <v>9146330972</v>
      </c>
      <c r="K490" s="1" t="s">
        <v>85</v>
      </c>
      <c r="L490" s="1" t="s">
        <v>9963</v>
      </c>
      <c r="M490" s="1" t="s">
        <v>87</v>
      </c>
      <c r="N490" s="1" t="s">
        <v>1885</v>
      </c>
      <c r="O490" s="1" t="s">
        <v>9964</v>
      </c>
      <c r="P490" s="1" t="s">
        <v>162</v>
      </c>
      <c r="Q490" s="1">
        <v>920056690590</v>
      </c>
      <c r="R490" s="1" t="s">
        <v>2646</v>
      </c>
      <c r="S490" s="1">
        <v>9822369830</v>
      </c>
      <c r="T490" s="1" t="s">
        <v>4785</v>
      </c>
      <c r="U490" s="1" t="s">
        <v>9965</v>
      </c>
      <c r="V490" s="1">
        <v>8888082479</v>
      </c>
      <c r="W490" s="1" t="s">
        <v>131</v>
      </c>
      <c r="X490" s="1" t="s">
        <v>9966</v>
      </c>
      <c r="Y490" s="1" t="s">
        <v>1268</v>
      </c>
      <c r="Z490" s="1" t="s">
        <v>97</v>
      </c>
      <c r="AA490" s="1" t="s">
        <v>9966</v>
      </c>
      <c r="AB490" s="1" t="s">
        <v>1268</v>
      </c>
      <c r="AC490" s="1" t="s">
        <v>97</v>
      </c>
      <c r="AD490" s="1" t="s">
        <v>98</v>
      </c>
      <c r="AE490" s="1" t="s">
        <v>98</v>
      </c>
      <c r="AF490" s="1" t="s">
        <v>9967</v>
      </c>
      <c r="AG490" s="1" t="s">
        <v>1426</v>
      </c>
      <c r="AH490" s="1" t="s">
        <v>850</v>
      </c>
      <c r="AI490" s="1" t="s">
        <v>476</v>
      </c>
      <c r="AJ490" s="1">
        <v>81.6</v>
      </c>
      <c r="AK490" s="1"/>
      <c r="AL490" s="1" t="s">
        <v>9968</v>
      </c>
      <c r="AM490" s="1" t="s">
        <v>1426</v>
      </c>
      <c r="AN490" s="1" t="s">
        <v>174</v>
      </c>
      <c r="AO490" s="1" t="s">
        <v>3763</v>
      </c>
      <c r="AP490" s="1" t="s">
        <v>854</v>
      </c>
      <c r="AQ490" s="1">
        <v>56.15</v>
      </c>
      <c r="AR490" s="1"/>
      <c r="AS490" s="1" t="s">
        <v>111</v>
      </c>
      <c r="AT490" s="1" t="s">
        <v>9969</v>
      </c>
      <c r="AU490" s="1" t="s">
        <v>208</v>
      </c>
      <c r="AV490" s="1" t="s">
        <v>106</v>
      </c>
      <c r="AW490" s="1">
        <v>76.55</v>
      </c>
      <c r="AX490" s="1"/>
      <c r="AY490" s="1" t="s">
        <v>9970</v>
      </c>
      <c r="AZ490" s="1" t="s">
        <v>4560</v>
      </c>
      <c r="BA490" s="1" t="s">
        <v>178</v>
      </c>
      <c r="BB490" s="1" t="s">
        <v>111</v>
      </c>
      <c r="BC490" s="1" t="s">
        <v>425</v>
      </c>
      <c r="BD490" s="1" t="s">
        <v>789</v>
      </c>
      <c r="BE490" s="1">
        <v>83.7</v>
      </c>
      <c r="BF490" s="1">
        <v>9.12</v>
      </c>
      <c r="BG490" s="1" t="s">
        <v>9970</v>
      </c>
      <c r="BH490" s="1" t="s">
        <v>9002</v>
      </c>
      <c r="BI490" s="1" t="s">
        <v>1022</v>
      </c>
      <c r="BJ490" s="1" t="s">
        <v>5363</v>
      </c>
      <c r="BK490" s="1" t="s">
        <v>628</v>
      </c>
      <c r="BL490" s="1" t="s">
        <v>978</v>
      </c>
      <c r="BM490" s="1">
        <v>89.8</v>
      </c>
      <c r="BN490" s="1">
        <v>9.73</v>
      </c>
      <c r="BO490" s="1" t="s">
        <v>9971</v>
      </c>
      <c r="BP490" s="1" t="s">
        <v>9972</v>
      </c>
      <c r="BQ490" s="1" t="s">
        <v>1002</v>
      </c>
      <c r="BR490" s="1" t="s">
        <v>9973</v>
      </c>
      <c r="BS490" s="1">
        <v>36</v>
      </c>
      <c r="BT490" s="1"/>
      <c r="BU490" s="1" t="str">
        <f>HYPERLINK("https://nconnect.nicmar.ac.in/storage/profile/6a871eb45caa3.png","Download")</f>
        <v>0</v>
      </c>
      <c r="BV490" s="1" t="s">
        <v>118</v>
      </c>
      <c r="BW490" s="3"/>
      <c r="BX490" s="3"/>
    </row>
    <row r="491" spans="1:76">
      <c r="A491" s="1" t="s">
        <v>76</v>
      </c>
      <c r="B491" s="1" t="s">
        <v>77</v>
      </c>
      <c r="C491" s="1" t="s">
        <v>9974</v>
      </c>
      <c r="D491" s="1" t="s">
        <v>9975</v>
      </c>
      <c r="E491" s="1"/>
      <c r="F491" s="1" t="s">
        <v>379</v>
      </c>
      <c r="G491" s="1" t="s">
        <v>9976</v>
      </c>
      <c r="H491" s="1" t="s">
        <v>9977</v>
      </c>
      <c r="I491" s="1" t="s">
        <v>9978</v>
      </c>
      <c r="J491" s="1">
        <v>9384967112</v>
      </c>
      <c r="K491" s="1" t="s">
        <v>85</v>
      </c>
      <c r="L491" s="1" t="s">
        <v>9979</v>
      </c>
      <c r="M491" s="1" t="s">
        <v>87</v>
      </c>
      <c r="N491" s="1" t="s">
        <v>9980</v>
      </c>
      <c r="O491" s="1" t="s">
        <v>9981</v>
      </c>
      <c r="P491" s="1" t="s">
        <v>90</v>
      </c>
      <c r="Q491" s="1" t="s">
        <v>9982</v>
      </c>
      <c r="R491" s="1" t="s">
        <v>9983</v>
      </c>
      <c r="S491" s="1">
        <v>9865327112</v>
      </c>
      <c r="T491" s="1" t="s">
        <v>619</v>
      </c>
      <c r="U491" s="1" t="s">
        <v>9984</v>
      </c>
      <c r="V491" s="1">
        <v>9865357122</v>
      </c>
      <c r="W491" s="1" t="s">
        <v>94</v>
      </c>
      <c r="X491" s="1" t="s">
        <v>9985</v>
      </c>
      <c r="Y491" s="1" t="s">
        <v>808</v>
      </c>
      <c r="Z491" s="1" t="s">
        <v>338</v>
      </c>
      <c r="AA491" s="1" t="s">
        <v>9985</v>
      </c>
      <c r="AB491" s="1" t="s">
        <v>808</v>
      </c>
      <c r="AC491" s="1" t="s">
        <v>338</v>
      </c>
      <c r="AD491" s="1" t="s">
        <v>98</v>
      </c>
      <c r="AE491" s="1" t="s">
        <v>98</v>
      </c>
      <c r="AF491" s="1" t="s">
        <v>9986</v>
      </c>
      <c r="AG491" s="1" t="s">
        <v>1623</v>
      </c>
      <c r="AH491" s="1" t="s">
        <v>425</v>
      </c>
      <c r="AI491" s="1" t="s">
        <v>239</v>
      </c>
      <c r="AJ491" s="1">
        <v>81</v>
      </c>
      <c r="AK491" s="1"/>
      <c r="AL491" s="1"/>
      <c r="AM491" s="1"/>
      <c r="AN491" s="1"/>
      <c r="AO491" s="1"/>
      <c r="AP491" s="1"/>
      <c r="AQ491" s="1"/>
      <c r="AR491" s="1"/>
      <c r="AS491" s="1" t="s">
        <v>111</v>
      </c>
      <c r="AT491" s="1" t="s">
        <v>9987</v>
      </c>
      <c r="AU491" s="1" t="s">
        <v>289</v>
      </c>
      <c r="AV491" s="1" t="s">
        <v>1070</v>
      </c>
      <c r="AW491" s="1">
        <v>95.29</v>
      </c>
      <c r="AX491" s="1"/>
      <c r="AY491" s="1" t="s">
        <v>558</v>
      </c>
      <c r="AZ491" s="1" t="s">
        <v>9988</v>
      </c>
      <c r="BA491" s="1" t="s">
        <v>178</v>
      </c>
      <c r="BB491" s="1" t="s">
        <v>111</v>
      </c>
      <c r="BC491" s="1" t="s">
        <v>426</v>
      </c>
      <c r="BD491" s="1" t="s">
        <v>268</v>
      </c>
      <c r="BE491" s="1">
        <v>82.3</v>
      </c>
      <c r="BF491" s="1">
        <v>8.23</v>
      </c>
      <c r="BG491" s="1"/>
      <c r="BH491" s="1"/>
      <c r="BI491" s="1"/>
      <c r="BJ491" s="1"/>
      <c r="BK491" s="1"/>
      <c r="BL491" s="1"/>
      <c r="BM491" s="1"/>
      <c r="BN491" s="1"/>
      <c r="BO491" s="1" t="s">
        <v>9989</v>
      </c>
      <c r="BP491" s="1"/>
      <c r="BQ491" s="1"/>
      <c r="BR491" s="1" t="s">
        <v>9990</v>
      </c>
      <c r="BS491" s="1">
        <v>5</v>
      </c>
      <c r="BT491" s="1" t="s">
        <v>9991</v>
      </c>
      <c r="BU491" s="1" t="str">
        <f>HYPERLINK("https://nconnect.nicmar.ac.in/storage/profile/6a87483c4096f.png","Download")</f>
        <v>0</v>
      </c>
      <c r="BV491" s="1" t="s">
        <v>118</v>
      </c>
      <c r="BW491" s="3"/>
      <c r="BX491" s="3"/>
    </row>
    <row r="492" spans="1:76">
      <c r="A492" s="1" t="s">
        <v>76</v>
      </c>
      <c r="B492" s="1" t="s">
        <v>77</v>
      </c>
      <c r="C492" s="1" t="s">
        <v>9992</v>
      </c>
      <c r="D492" s="1" t="s">
        <v>9993</v>
      </c>
      <c r="E492" s="1" t="s">
        <v>9994</v>
      </c>
      <c r="F492" s="1" t="s">
        <v>9995</v>
      </c>
      <c r="G492" s="1" t="s">
        <v>9996</v>
      </c>
      <c r="H492" s="1" t="s">
        <v>9997</v>
      </c>
      <c r="I492" s="1" t="s">
        <v>9998</v>
      </c>
      <c r="J492" s="1">
        <v>8008150823</v>
      </c>
      <c r="K492" s="1" t="s">
        <v>85</v>
      </c>
      <c r="L492" s="1" t="s">
        <v>9999</v>
      </c>
      <c r="M492" s="1" t="s">
        <v>87</v>
      </c>
      <c r="N492" s="1" t="s">
        <v>10000</v>
      </c>
      <c r="O492" s="1" t="s">
        <v>10001</v>
      </c>
      <c r="P492" s="1" t="s">
        <v>5293</v>
      </c>
      <c r="Q492" s="1">
        <v>887201781189</v>
      </c>
      <c r="R492" s="1" t="s">
        <v>10002</v>
      </c>
      <c r="S492" s="1">
        <v>9885190045</v>
      </c>
      <c r="T492" s="1" t="s">
        <v>924</v>
      </c>
      <c r="U492" s="1" t="s">
        <v>10003</v>
      </c>
      <c r="V492" s="1">
        <v>7013248211</v>
      </c>
      <c r="W492" s="1" t="s">
        <v>5133</v>
      </c>
      <c r="X492" s="1" t="s">
        <v>10004</v>
      </c>
      <c r="Y492" s="1" t="s">
        <v>133</v>
      </c>
      <c r="Z492" s="1" t="s">
        <v>134</v>
      </c>
      <c r="AA492" s="1" t="s">
        <v>10004</v>
      </c>
      <c r="AB492" s="1" t="s">
        <v>133</v>
      </c>
      <c r="AC492" s="1" t="s">
        <v>134</v>
      </c>
      <c r="AD492" s="1" t="s">
        <v>98</v>
      </c>
      <c r="AE492" s="1" t="s">
        <v>98</v>
      </c>
      <c r="AF492" s="1" t="s">
        <v>10005</v>
      </c>
      <c r="AG492" s="1" t="s">
        <v>10006</v>
      </c>
      <c r="AH492" s="1" t="s">
        <v>530</v>
      </c>
      <c r="AI492" s="1" t="s">
        <v>262</v>
      </c>
      <c r="AJ492" s="1">
        <v>97.0</v>
      </c>
      <c r="AK492" s="1">
        <v>9.7</v>
      </c>
      <c r="AL492" s="1" t="s">
        <v>10007</v>
      </c>
      <c r="AM492" s="1" t="s">
        <v>10008</v>
      </c>
      <c r="AN492" s="1" t="s">
        <v>105</v>
      </c>
      <c r="AO492" s="1" t="s">
        <v>262</v>
      </c>
      <c r="AP492" s="1" t="s">
        <v>240</v>
      </c>
      <c r="AQ492" s="1">
        <v>83.0</v>
      </c>
      <c r="AR492" s="1">
        <v>8.3</v>
      </c>
      <c r="AS492" s="1"/>
      <c r="AT492" s="1"/>
      <c r="AU492" s="1"/>
      <c r="AV492" s="1"/>
      <c r="AW492" s="1"/>
      <c r="AX492" s="1"/>
      <c r="AY492" s="1" t="s">
        <v>10009</v>
      </c>
      <c r="AZ492" s="1" t="s">
        <v>10010</v>
      </c>
      <c r="BA492" s="1" t="s">
        <v>178</v>
      </c>
      <c r="BB492" s="1" t="s">
        <v>111</v>
      </c>
      <c r="BC492" s="1" t="s">
        <v>179</v>
      </c>
      <c r="BD492" s="1" t="s">
        <v>113</v>
      </c>
      <c r="BE492" s="1">
        <v>75.97</v>
      </c>
      <c r="BF492" s="1">
        <v>7.59</v>
      </c>
      <c r="BG492" s="1"/>
      <c r="BH492" s="1"/>
      <c r="BI492" s="1"/>
      <c r="BJ492" s="1"/>
      <c r="BK492" s="1"/>
      <c r="BL492" s="1"/>
      <c r="BM492" s="1"/>
      <c r="BN492" s="1"/>
      <c r="BO492" s="1" t="s">
        <v>10011</v>
      </c>
      <c r="BP492" s="1"/>
      <c r="BQ492" s="1"/>
      <c r="BR492" s="1"/>
      <c r="BS492" s="1"/>
      <c r="BT492" s="1" t="s">
        <v>10012</v>
      </c>
      <c r="BU492" s="1" t="str">
        <f>HYPERLINK("https://nconnect.nicmar.ac.in/storage/profile/6a870a1b24a42.png","Download")</f>
        <v>0</v>
      </c>
      <c r="BV492" s="1" t="s">
        <v>118</v>
      </c>
      <c r="BW492" s="3"/>
      <c r="BX492" s="3"/>
    </row>
    <row r="493" spans="1:76">
      <c r="A493" s="1" t="s">
        <v>76</v>
      </c>
      <c r="B493" s="1" t="s">
        <v>77</v>
      </c>
      <c r="C493" s="1" t="s">
        <v>10013</v>
      </c>
      <c r="D493" s="1" t="s">
        <v>10014</v>
      </c>
      <c r="E493" s="1"/>
      <c r="F493" s="1" t="s">
        <v>10015</v>
      </c>
      <c r="G493" s="1" t="s">
        <v>10016</v>
      </c>
      <c r="H493" s="1" t="s">
        <v>10017</v>
      </c>
      <c r="I493" s="1" t="s">
        <v>10018</v>
      </c>
      <c r="J493" s="1">
        <v>8903683680</v>
      </c>
      <c r="K493" s="1" t="s">
        <v>85</v>
      </c>
      <c r="L493" s="1" t="s">
        <v>10019</v>
      </c>
      <c r="M493" s="1" t="s">
        <v>87</v>
      </c>
      <c r="N493" s="1" t="s">
        <v>10020</v>
      </c>
      <c r="O493" s="1" t="s">
        <v>10021</v>
      </c>
      <c r="P493" s="1" t="s">
        <v>90</v>
      </c>
      <c r="Q493" s="1">
        <v>218483342513</v>
      </c>
      <c r="R493" s="1" t="s">
        <v>10022</v>
      </c>
      <c r="S493" s="1">
        <v>8883456111</v>
      </c>
      <c r="T493" s="1" t="s">
        <v>10023</v>
      </c>
      <c r="U493" s="1" t="s">
        <v>10024</v>
      </c>
      <c r="V493" s="1">
        <v>8903673670</v>
      </c>
      <c r="W493" s="1" t="s">
        <v>203</v>
      </c>
      <c r="X493" s="1" t="s">
        <v>10025</v>
      </c>
      <c r="Y493" s="1" t="s">
        <v>10026</v>
      </c>
      <c r="Z493" s="1" t="s">
        <v>338</v>
      </c>
      <c r="AA493" s="1" t="s">
        <v>10025</v>
      </c>
      <c r="AB493" s="1" t="s">
        <v>10026</v>
      </c>
      <c r="AC493" s="1" t="s">
        <v>338</v>
      </c>
      <c r="AD493" s="1" t="s">
        <v>98</v>
      </c>
      <c r="AE493" s="1" t="s">
        <v>98</v>
      </c>
      <c r="AF493" s="1" t="s">
        <v>10027</v>
      </c>
      <c r="AG493" s="1" t="s">
        <v>10028</v>
      </c>
      <c r="AH493" s="1" t="s">
        <v>141</v>
      </c>
      <c r="AI493" s="1" t="s">
        <v>102</v>
      </c>
      <c r="AJ493" s="1">
        <v>91.4</v>
      </c>
      <c r="AK493" s="1"/>
      <c r="AL493" s="1" t="s">
        <v>10029</v>
      </c>
      <c r="AM493" s="1" t="s">
        <v>10030</v>
      </c>
      <c r="AN493" s="1" t="s">
        <v>105</v>
      </c>
      <c r="AO493" s="1" t="s">
        <v>239</v>
      </c>
      <c r="AP493" s="1" t="s">
        <v>175</v>
      </c>
      <c r="AQ493" s="1">
        <v>86.6</v>
      </c>
      <c r="AR493" s="1"/>
      <c r="AS493" s="1"/>
      <c r="AT493" s="1"/>
      <c r="AU493" s="1"/>
      <c r="AV493" s="1"/>
      <c r="AW493" s="1"/>
      <c r="AX493" s="1"/>
      <c r="AY493" s="1" t="s">
        <v>5078</v>
      </c>
      <c r="AZ493" s="1" t="s">
        <v>10031</v>
      </c>
      <c r="BA493" s="1" t="s">
        <v>178</v>
      </c>
      <c r="BB493" s="1" t="s">
        <v>111</v>
      </c>
      <c r="BC493" s="1" t="s">
        <v>112</v>
      </c>
      <c r="BD493" s="1" t="s">
        <v>344</v>
      </c>
      <c r="BE493" s="1">
        <v>71.82</v>
      </c>
      <c r="BF493" s="1">
        <v>7.18</v>
      </c>
      <c r="BG493" s="1"/>
      <c r="BH493" s="1"/>
      <c r="BI493" s="1"/>
      <c r="BJ493" s="1"/>
      <c r="BK493" s="1"/>
      <c r="BL493" s="1"/>
      <c r="BM493" s="1"/>
      <c r="BN493" s="1"/>
      <c r="BO493" s="1" t="s">
        <v>10032</v>
      </c>
      <c r="BP493" s="1" t="s">
        <v>10033</v>
      </c>
      <c r="BQ493" s="1" t="s">
        <v>862</v>
      </c>
      <c r="BR493" s="1" t="s">
        <v>10034</v>
      </c>
      <c r="BS493" s="1">
        <v>4</v>
      </c>
      <c r="BT493" s="1" t="s">
        <v>10035</v>
      </c>
      <c r="BU493" s="1" t="str">
        <f>HYPERLINK("https://nconnect.nicmar.ac.in/storage/profile/6a8682a1032aa.png","Download")</f>
        <v>0</v>
      </c>
      <c r="BV493" s="1" t="s">
        <v>118</v>
      </c>
      <c r="BW493" s="3"/>
      <c r="BX493" s="3"/>
    </row>
    <row r="494" spans="1:76">
      <c r="A494" s="1" t="s">
        <v>76</v>
      </c>
      <c r="B494" s="1" t="s">
        <v>77</v>
      </c>
      <c r="C494" s="1" t="s">
        <v>10036</v>
      </c>
      <c r="D494" s="1" t="s">
        <v>2996</v>
      </c>
      <c r="E494" s="1" t="s">
        <v>10037</v>
      </c>
      <c r="F494" s="1" t="s">
        <v>10038</v>
      </c>
      <c r="G494" s="1" t="s">
        <v>10039</v>
      </c>
      <c r="H494" s="1" t="s">
        <v>10040</v>
      </c>
      <c r="I494" s="1" t="s">
        <v>10041</v>
      </c>
      <c r="J494" s="1">
        <v>7083837420</v>
      </c>
      <c r="K494" s="1" t="s">
        <v>85</v>
      </c>
      <c r="L494" s="1" t="s">
        <v>10042</v>
      </c>
      <c r="M494" s="1" t="s">
        <v>87</v>
      </c>
      <c r="N494" s="1" t="s">
        <v>88</v>
      </c>
      <c r="O494" s="1" t="s">
        <v>10043</v>
      </c>
      <c r="P494" s="1" t="s">
        <v>669</v>
      </c>
      <c r="Q494" s="1">
        <v>578080591844</v>
      </c>
      <c r="R494" s="1" t="s">
        <v>10044</v>
      </c>
      <c r="S494" s="1">
        <v>9011983156</v>
      </c>
      <c r="T494" s="1" t="s">
        <v>92</v>
      </c>
      <c r="U494" s="1" t="s">
        <v>10045</v>
      </c>
      <c r="V494" s="1">
        <v>9067978572</v>
      </c>
      <c r="W494" s="1" t="s">
        <v>283</v>
      </c>
      <c r="X494" s="1" t="s">
        <v>10046</v>
      </c>
      <c r="Y494" s="1" t="s">
        <v>1381</v>
      </c>
      <c r="Z494" s="1" t="s">
        <v>97</v>
      </c>
      <c r="AA494" s="1" t="s">
        <v>10046</v>
      </c>
      <c r="AB494" s="1" t="s">
        <v>1381</v>
      </c>
      <c r="AC494" s="1" t="s">
        <v>97</v>
      </c>
      <c r="AD494" s="1" t="s">
        <v>98</v>
      </c>
      <c r="AE494" s="1" t="s">
        <v>98</v>
      </c>
      <c r="AF494" s="1" t="s">
        <v>10047</v>
      </c>
      <c r="AG494" s="1" t="s">
        <v>10048</v>
      </c>
      <c r="AH494" s="1" t="s">
        <v>421</v>
      </c>
      <c r="AI494" s="1" t="s">
        <v>530</v>
      </c>
      <c r="AJ494" s="1">
        <v>79.12</v>
      </c>
      <c r="AK494" s="1"/>
      <c r="AL494" s="1" t="s">
        <v>10049</v>
      </c>
      <c r="AM494" s="1" t="s">
        <v>10048</v>
      </c>
      <c r="AN494" s="1" t="s">
        <v>105</v>
      </c>
      <c r="AO494" s="1" t="s">
        <v>262</v>
      </c>
      <c r="AP494" s="1" t="s">
        <v>311</v>
      </c>
      <c r="AQ494" s="1">
        <v>70.0</v>
      </c>
      <c r="AR494" s="1"/>
      <c r="AS494" s="1"/>
      <c r="AT494" s="1"/>
      <c r="AU494" s="1"/>
      <c r="AV494" s="1"/>
      <c r="AW494" s="1"/>
      <c r="AX494" s="1"/>
      <c r="AY494" s="1" t="s">
        <v>10050</v>
      </c>
      <c r="AZ494" s="1" t="s">
        <v>10051</v>
      </c>
      <c r="BA494" s="1" t="s">
        <v>178</v>
      </c>
      <c r="BB494" s="1" t="s">
        <v>111</v>
      </c>
      <c r="BC494" s="1" t="s">
        <v>1069</v>
      </c>
      <c r="BD494" s="1" t="s">
        <v>146</v>
      </c>
      <c r="BE494" s="1">
        <v>65.1</v>
      </c>
      <c r="BF494" s="1">
        <v>7.26</v>
      </c>
      <c r="BG494" s="1"/>
      <c r="BH494" s="1"/>
      <c r="BI494" s="1"/>
      <c r="BJ494" s="1"/>
      <c r="BK494" s="1"/>
      <c r="BL494" s="1"/>
      <c r="BM494" s="1"/>
      <c r="BN494" s="1"/>
      <c r="BO494" s="1" t="s">
        <v>10052</v>
      </c>
      <c r="BP494" s="1" t="s">
        <v>10053</v>
      </c>
      <c r="BQ494" s="1" t="s">
        <v>5404</v>
      </c>
      <c r="BR494" s="1" t="s">
        <v>10054</v>
      </c>
      <c r="BS494" s="1">
        <v>3</v>
      </c>
      <c r="BT494" s="1" t="s">
        <v>10055</v>
      </c>
      <c r="BU494" s="1" t="str">
        <f>HYPERLINK("https://nconnect.nicmar.ac.in/storage/profile/6a86f58b44ea4.png","Download")</f>
        <v>0</v>
      </c>
      <c r="BV494" s="1" t="s">
        <v>118</v>
      </c>
      <c r="BW494" s="3"/>
      <c r="BX494" s="3"/>
    </row>
    <row r="495" spans="1:76">
      <c r="A495" s="1" t="s">
        <v>76</v>
      </c>
      <c r="B495" s="1" t="s">
        <v>77</v>
      </c>
      <c r="C495" s="1" t="s">
        <v>10056</v>
      </c>
      <c r="D495" s="1" t="s">
        <v>10057</v>
      </c>
      <c r="E495" s="1"/>
      <c r="F495" s="1" t="s">
        <v>1676</v>
      </c>
      <c r="G495" s="1" t="s">
        <v>10058</v>
      </c>
      <c r="H495" s="1" t="s">
        <v>10059</v>
      </c>
      <c r="I495" s="1" t="s">
        <v>10060</v>
      </c>
      <c r="J495" s="1">
        <v>9746950046</v>
      </c>
      <c r="K495" s="1" t="s">
        <v>85</v>
      </c>
      <c r="L495" s="1" t="s">
        <v>10061</v>
      </c>
      <c r="M495" s="1" t="s">
        <v>87</v>
      </c>
      <c r="N495" s="1" t="s">
        <v>10062</v>
      </c>
      <c r="O495" s="1" t="s">
        <v>10063</v>
      </c>
      <c r="P495" s="1" t="s">
        <v>90</v>
      </c>
      <c r="Q495" s="1">
        <v>992024246183</v>
      </c>
      <c r="R495" s="1" t="s">
        <v>10064</v>
      </c>
      <c r="S495" s="1">
        <v>9605911771</v>
      </c>
      <c r="T495" s="1" t="s">
        <v>10065</v>
      </c>
      <c r="U495" s="1" t="s">
        <v>10066</v>
      </c>
      <c r="V495" s="1">
        <v>9744072789</v>
      </c>
      <c r="W495" s="1" t="s">
        <v>10067</v>
      </c>
      <c r="X495" s="1" t="s">
        <v>10068</v>
      </c>
      <c r="Y495" s="1" t="s">
        <v>1546</v>
      </c>
      <c r="Z495" s="1" t="s">
        <v>392</v>
      </c>
      <c r="AA495" s="1" t="s">
        <v>10068</v>
      </c>
      <c r="AB495" s="1" t="s">
        <v>1546</v>
      </c>
      <c r="AC495" s="1" t="s">
        <v>392</v>
      </c>
      <c r="AD495" s="1" t="s">
        <v>98</v>
      </c>
      <c r="AE495" s="1" t="s">
        <v>98</v>
      </c>
      <c r="AF495" s="1" t="s">
        <v>10069</v>
      </c>
      <c r="AG495" s="1" t="s">
        <v>10070</v>
      </c>
      <c r="AH495" s="1" t="s">
        <v>477</v>
      </c>
      <c r="AI495" s="1" t="s">
        <v>2223</v>
      </c>
      <c r="AJ495" s="1">
        <v>94.92</v>
      </c>
      <c r="AK495" s="1"/>
      <c r="AL495" s="1"/>
      <c r="AM495" s="1"/>
      <c r="AN495" s="1"/>
      <c r="AO495" s="1"/>
      <c r="AP495" s="1"/>
      <c r="AQ495" s="1"/>
      <c r="AR495" s="1"/>
      <c r="AS495" s="1" t="s">
        <v>700</v>
      </c>
      <c r="AT495" s="1" t="s">
        <v>10071</v>
      </c>
      <c r="AU495" s="1" t="s">
        <v>208</v>
      </c>
      <c r="AV495" s="1" t="s">
        <v>171</v>
      </c>
      <c r="AW495" s="1">
        <v>79.87</v>
      </c>
      <c r="AX495" s="1">
        <v>8.41</v>
      </c>
      <c r="AY495" s="1" t="s">
        <v>3995</v>
      </c>
      <c r="AZ495" s="1" t="s">
        <v>10072</v>
      </c>
      <c r="BA495" s="1" t="s">
        <v>110</v>
      </c>
      <c r="BB495" s="1" t="s">
        <v>111</v>
      </c>
      <c r="BC495" s="1" t="s">
        <v>425</v>
      </c>
      <c r="BD495" s="1" t="s">
        <v>655</v>
      </c>
      <c r="BE495" s="1">
        <v>73.0</v>
      </c>
      <c r="BF495" s="1">
        <v>7.3</v>
      </c>
      <c r="BG495" s="1"/>
      <c r="BH495" s="1"/>
      <c r="BI495" s="1"/>
      <c r="BJ495" s="1"/>
      <c r="BK495" s="1"/>
      <c r="BL495" s="1"/>
      <c r="BM495" s="1"/>
      <c r="BN495" s="1"/>
      <c r="BO495" s="1" t="s">
        <v>10073</v>
      </c>
      <c r="BP495" s="1"/>
      <c r="BQ495" s="1"/>
      <c r="BR495" s="1"/>
      <c r="BS495" s="1"/>
      <c r="BT495" s="1" t="s">
        <v>10074</v>
      </c>
      <c r="BU495" s="1" t="str">
        <f>HYPERLINK("https://nconnect.nicmar.ac.in/storage/profile/6a82f34d08e97.png","Download")</f>
        <v>0</v>
      </c>
      <c r="BV495" s="1" t="s">
        <v>118</v>
      </c>
      <c r="BW495" s="3"/>
      <c r="BX495" s="3"/>
    </row>
    <row r="496" spans="1:76">
      <c r="A496" s="1" t="s">
        <v>76</v>
      </c>
      <c r="B496" s="1" t="s">
        <v>77</v>
      </c>
      <c r="C496" s="1" t="s">
        <v>10075</v>
      </c>
      <c r="D496" s="1" t="s">
        <v>2146</v>
      </c>
      <c r="E496" s="1" t="s">
        <v>1991</v>
      </c>
      <c r="F496" s="1" t="s">
        <v>10076</v>
      </c>
      <c r="G496" s="1" t="s">
        <v>10077</v>
      </c>
      <c r="H496" s="1" t="s">
        <v>10078</v>
      </c>
      <c r="I496" s="1" t="s">
        <v>10079</v>
      </c>
      <c r="J496" s="1">
        <v>9049005998</v>
      </c>
      <c r="K496" s="1" t="s">
        <v>85</v>
      </c>
      <c r="L496" s="1" t="s">
        <v>10080</v>
      </c>
      <c r="M496" s="1" t="s">
        <v>87</v>
      </c>
      <c r="N496" s="1" t="s">
        <v>4069</v>
      </c>
      <c r="O496" s="1" t="s">
        <v>10081</v>
      </c>
      <c r="P496" s="1" t="s">
        <v>90</v>
      </c>
      <c r="Q496" s="1">
        <v>282238839823</v>
      </c>
      <c r="R496" s="1" t="s">
        <v>10082</v>
      </c>
      <c r="S496" s="1">
        <v>9423148679</v>
      </c>
      <c r="T496" s="1" t="s">
        <v>10083</v>
      </c>
      <c r="U496" s="1" t="s">
        <v>10084</v>
      </c>
      <c r="V496" s="1">
        <v>9049005999</v>
      </c>
      <c r="W496" s="1" t="s">
        <v>283</v>
      </c>
      <c r="X496" s="1" t="s">
        <v>10085</v>
      </c>
      <c r="Y496" s="1" t="s">
        <v>96</v>
      </c>
      <c r="Z496" s="1" t="s">
        <v>97</v>
      </c>
      <c r="AA496" s="1" t="s">
        <v>10085</v>
      </c>
      <c r="AB496" s="1" t="s">
        <v>96</v>
      </c>
      <c r="AC496" s="1" t="s">
        <v>97</v>
      </c>
      <c r="AD496" s="1" t="s">
        <v>98</v>
      </c>
      <c r="AE496" s="1" t="s">
        <v>98</v>
      </c>
      <c r="AF496" s="1" t="s">
        <v>10086</v>
      </c>
      <c r="AG496" s="1" t="s">
        <v>10087</v>
      </c>
      <c r="AH496" s="1" t="s">
        <v>742</v>
      </c>
      <c r="AI496" s="1" t="s">
        <v>480</v>
      </c>
      <c r="AJ496" s="1">
        <v>91.2</v>
      </c>
      <c r="AK496" s="1">
        <v>9.6</v>
      </c>
      <c r="AL496" s="1" t="s">
        <v>10088</v>
      </c>
      <c r="AM496" s="1" t="s">
        <v>10087</v>
      </c>
      <c r="AN496" s="1" t="s">
        <v>105</v>
      </c>
      <c r="AO496" s="1" t="s">
        <v>138</v>
      </c>
      <c r="AP496" s="1" t="s">
        <v>102</v>
      </c>
      <c r="AQ496" s="1">
        <v>60.2</v>
      </c>
      <c r="AR496" s="1"/>
      <c r="AS496" s="1"/>
      <c r="AT496" s="1"/>
      <c r="AU496" s="1"/>
      <c r="AV496" s="1"/>
      <c r="AW496" s="1"/>
      <c r="AX496" s="1"/>
      <c r="AY496" s="1" t="s">
        <v>371</v>
      </c>
      <c r="AZ496" s="1" t="s">
        <v>10089</v>
      </c>
      <c r="BA496" s="1" t="s">
        <v>178</v>
      </c>
      <c r="BB496" s="1" t="s">
        <v>111</v>
      </c>
      <c r="BC496" s="1" t="s">
        <v>747</v>
      </c>
      <c r="BD496" s="1" t="s">
        <v>374</v>
      </c>
      <c r="BE496" s="1">
        <v>70.4</v>
      </c>
      <c r="BF496" s="1">
        <v>7.79</v>
      </c>
      <c r="BG496" s="1"/>
      <c r="BH496" s="1"/>
      <c r="BI496" s="1"/>
      <c r="BJ496" s="1"/>
      <c r="BK496" s="1"/>
      <c r="BL496" s="1"/>
      <c r="BM496" s="1"/>
      <c r="BN496" s="1"/>
      <c r="BO496" s="1" t="s">
        <v>10090</v>
      </c>
      <c r="BP496" s="1"/>
      <c r="BQ496" s="1"/>
      <c r="BR496" s="1"/>
      <c r="BS496" s="1"/>
      <c r="BT496" s="1"/>
      <c r="BU496" s="1" t="str">
        <f>HYPERLINK("https://nconnect.nicmar.ac.in/storage/profile/6a8745a9642ac.png","Download")</f>
        <v>0</v>
      </c>
      <c r="BV496" s="1" t="s">
        <v>118</v>
      </c>
      <c r="BW496" s="3"/>
      <c r="BX496" s="3"/>
    </row>
    <row r="497" spans="1:76">
      <c r="A497" s="1" t="s">
        <v>76</v>
      </c>
      <c r="B497" s="1" t="s">
        <v>77</v>
      </c>
      <c r="C497" s="1" t="s">
        <v>10091</v>
      </c>
      <c r="D497" s="1" t="s">
        <v>10092</v>
      </c>
      <c r="E497" s="1" t="s">
        <v>10093</v>
      </c>
      <c r="F497" s="1" t="s">
        <v>10094</v>
      </c>
      <c r="G497" s="1" t="s">
        <v>10095</v>
      </c>
      <c r="H497" s="1" t="s">
        <v>10096</v>
      </c>
      <c r="I497" s="1" t="s">
        <v>10097</v>
      </c>
      <c r="J497" s="1">
        <v>9879743749</v>
      </c>
      <c r="K497" s="1" t="s">
        <v>85</v>
      </c>
      <c r="L497" s="1" t="s">
        <v>10098</v>
      </c>
      <c r="M497" s="1" t="s">
        <v>87</v>
      </c>
      <c r="N497" s="1" t="s">
        <v>10099</v>
      </c>
      <c r="O497" s="1" t="s">
        <v>10100</v>
      </c>
      <c r="P497" s="1" t="s">
        <v>90</v>
      </c>
      <c r="Q497" s="1">
        <v>347458936478</v>
      </c>
      <c r="R497" s="1" t="s">
        <v>10101</v>
      </c>
      <c r="S497" s="1">
        <v>9879543749</v>
      </c>
      <c r="T497" s="1" t="s">
        <v>10102</v>
      </c>
      <c r="U497" s="1" t="s">
        <v>10103</v>
      </c>
      <c r="V497" s="1">
        <v>8849407403</v>
      </c>
      <c r="W497" s="1" t="s">
        <v>6500</v>
      </c>
      <c r="X497" s="1" t="s">
        <v>10104</v>
      </c>
      <c r="Y497" s="1" t="s">
        <v>1665</v>
      </c>
      <c r="Z497" s="1" t="s">
        <v>577</v>
      </c>
      <c r="AA497" s="1" t="s">
        <v>10104</v>
      </c>
      <c r="AB497" s="1" t="s">
        <v>1665</v>
      </c>
      <c r="AC497" s="1" t="s">
        <v>577</v>
      </c>
      <c r="AD497" s="1" t="s">
        <v>98</v>
      </c>
      <c r="AE497" s="1" t="s">
        <v>98</v>
      </c>
      <c r="AF497" s="1" t="s">
        <v>10105</v>
      </c>
      <c r="AG497" s="1" t="s">
        <v>10106</v>
      </c>
      <c r="AH497" s="1" t="s">
        <v>106</v>
      </c>
      <c r="AI497" s="1" t="s">
        <v>395</v>
      </c>
      <c r="AJ497" s="1">
        <v>66.5</v>
      </c>
      <c r="AK497" s="1"/>
      <c r="AL497" s="1"/>
      <c r="AM497" s="1"/>
      <c r="AN497" s="1"/>
      <c r="AO497" s="1"/>
      <c r="AP497" s="1"/>
      <c r="AQ497" s="1"/>
      <c r="AR497" s="1"/>
      <c r="AS497" s="1" t="s">
        <v>4974</v>
      </c>
      <c r="AT497" s="1" t="s">
        <v>10107</v>
      </c>
      <c r="AU497" s="1" t="s">
        <v>1069</v>
      </c>
      <c r="AV497" s="1" t="s">
        <v>214</v>
      </c>
      <c r="AW497" s="1">
        <v>76.7</v>
      </c>
      <c r="AX497" s="1">
        <v>8.17</v>
      </c>
      <c r="AY497" s="1" t="s">
        <v>10108</v>
      </c>
      <c r="AZ497" s="1" t="s">
        <v>10109</v>
      </c>
      <c r="BA497" s="1" t="s">
        <v>178</v>
      </c>
      <c r="BB497" s="1" t="s">
        <v>111</v>
      </c>
      <c r="BC497" s="1" t="s">
        <v>426</v>
      </c>
      <c r="BD497" s="1" t="s">
        <v>319</v>
      </c>
      <c r="BE497" s="1">
        <v>70.9</v>
      </c>
      <c r="BF497" s="1">
        <v>7.59</v>
      </c>
      <c r="BG497" s="1"/>
      <c r="BH497" s="1"/>
      <c r="BI497" s="1"/>
      <c r="BJ497" s="1"/>
      <c r="BK497" s="1"/>
      <c r="BL497" s="1"/>
      <c r="BM497" s="1"/>
      <c r="BN497" s="1"/>
      <c r="BO497" s="1" t="s">
        <v>10110</v>
      </c>
      <c r="BP497" s="1"/>
      <c r="BQ497" s="1"/>
      <c r="BR497" s="1" t="s">
        <v>10111</v>
      </c>
      <c r="BS497" s="1">
        <v>25</v>
      </c>
      <c r="BT497" s="1"/>
      <c r="BU497" s="1" t="str">
        <f>HYPERLINK("https://nconnect.nicmar.ac.in/storage/profile/6a854d74b3695.png","Download")</f>
        <v>0</v>
      </c>
      <c r="BV497" s="1" t="s">
        <v>118</v>
      </c>
      <c r="BW497" s="3"/>
      <c r="BX497" s="3"/>
    </row>
    <row r="498" spans="1:76">
      <c r="A498" s="1" t="s">
        <v>76</v>
      </c>
      <c r="B498" s="1" t="s">
        <v>77</v>
      </c>
      <c r="C498" s="1" t="s">
        <v>10112</v>
      </c>
      <c r="D498" s="1" t="s">
        <v>10113</v>
      </c>
      <c r="E498" s="1" t="s">
        <v>10114</v>
      </c>
      <c r="F498" s="1" t="s">
        <v>10115</v>
      </c>
      <c r="G498" s="1" t="s">
        <v>10116</v>
      </c>
      <c r="H498" s="1" t="s">
        <v>10117</v>
      </c>
      <c r="I498" s="1" t="s">
        <v>10118</v>
      </c>
      <c r="J498" s="1">
        <v>9356056741</v>
      </c>
      <c r="K498" s="1" t="s">
        <v>196</v>
      </c>
      <c r="L498" s="1" t="s">
        <v>10119</v>
      </c>
      <c r="M498" s="1" t="s">
        <v>87</v>
      </c>
      <c r="N498" s="1" t="s">
        <v>2915</v>
      </c>
      <c r="O498" s="1" t="s">
        <v>10120</v>
      </c>
      <c r="P498" s="1" t="s">
        <v>669</v>
      </c>
      <c r="Q498" s="1">
        <v>343492187528</v>
      </c>
      <c r="R498" s="1" t="s">
        <v>10114</v>
      </c>
      <c r="S498" s="1">
        <v>9421278081</v>
      </c>
      <c r="T498" s="1" t="s">
        <v>203</v>
      </c>
      <c r="U498" s="1" t="s">
        <v>10121</v>
      </c>
      <c r="V498" s="1">
        <v>7385188081</v>
      </c>
      <c r="W498" s="1" t="s">
        <v>131</v>
      </c>
      <c r="X498" s="1" t="s">
        <v>10122</v>
      </c>
      <c r="Y498" s="1" t="s">
        <v>4535</v>
      </c>
      <c r="Z498" s="1" t="s">
        <v>97</v>
      </c>
      <c r="AA498" s="1" t="s">
        <v>10123</v>
      </c>
      <c r="AB498" s="1" t="s">
        <v>4535</v>
      </c>
      <c r="AC498" s="1" t="s">
        <v>97</v>
      </c>
      <c r="AD498" s="1" t="s">
        <v>98</v>
      </c>
      <c r="AE498" s="1" t="s">
        <v>98</v>
      </c>
      <c r="AF498" s="1" t="s">
        <v>10124</v>
      </c>
      <c r="AG498" s="1" t="s">
        <v>10125</v>
      </c>
      <c r="AH498" s="1" t="s">
        <v>421</v>
      </c>
      <c r="AI498" s="1" t="s">
        <v>141</v>
      </c>
      <c r="AJ498" s="1">
        <v>81.6</v>
      </c>
      <c r="AK498" s="1"/>
      <c r="AL498" s="1"/>
      <c r="AM498" s="1"/>
      <c r="AN498" s="1"/>
      <c r="AO498" s="1"/>
      <c r="AP498" s="1"/>
      <c r="AQ498" s="1"/>
      <c r="AR498" s="1"/>
      <c r="AS498" s="1" t="s">
        <v>367</v>
      </c>
      <c r="AT498" s="1" t="s">
        <v>10126</v>
      </c>
      <c r="AU498" s="1" t="s">
        <v>654</v>
      </c>
      <c r="AV498" s="1" t="s">
        <v>292</v>
      </c>
      <c r="AW498" s="1">
        <v>85.53</v>
      </c>
      <c r="AX498" s="1"/>
      <c r="AY498" s="1" t="s">
        <v>371</v>
      </c>
      <c r="AZ498" s="1" t="s">
        <v>10127</v>
      </c>
      <c r="BA498" s="1" t="s">
        <v>110</v>
      </c>
      <c r="BB498" s="1" t="s">
        <v>111</v>
      </c>
      <c r="BC498" s="1" t="s">
        <v>179</v>
      </c>
      <c r="BD498" s="1" t="s">
        <v>1047</v>
      </c>
      <c r="BE498" s="1">
        <v>81.9</v>
      </c>
      <c r="BF498" s="1">
        <v>8.94</v>
      </c>
      <c r="BG498" s="1"/>
      <c r="BH498" s="1"/>
      <c r="BI498" s="1"/>
      <c r="BJ498" s="1"/>
      <c r="BK498" s="1"/>
      <c r="BL498" s="1"/>
      <c r="BM498" s="1"/>
      <c r="BN498" s="1"/>
      <c r="BO498" s="1" t="s">
        <v>10128</v>
      </c>
      <c r="BP498" s="1"/>
      <c r="BQ498" s="1"/>
      <c r="BR498" s="1" t="s">
        <v>10129</v>
      </c>
      <c r="BS498" s="1">
        <v>26</v>
      </c>
      <c r="BT498" s="1" t="s">
        <v>5738</v>
      </c>
      <c r="BU498" s="1" t="str">
        <f>HYPERLINK("https://nconnect.nicmar.ac.in/storage/profile/6a8711f873fb8.png","Download")</f>
        <v>0</v>
      </c>
      <c r="BV498" s="1" t="s">
        <v>118</v>
      </c>
      <c r="BW498" s="3"/>
      <c r="BX498" s="3"/>
    </row>
    <row r="499" spans="1:76">
      <c r="A499" s="1" t="s">
        <v>76</v>
      </c>
      <c r="B499" s="1" t="s">
        <v>77</v>
      </c>
      <c r="C499" s="1" t="s">
        <v>10130</v>
      </c>
      <c r="D499" s="1" t="s">
        <v>433</v>
      </c>
      <c r="E499" s="1"/>
      <c r="F499" s="1" t="s">
        <v>6690</v>
      </c>
      <c r="G499" s="1" t="s">
        <v>10131</v>
      </c>
      <c r="H499" s="1" t="s">
        <v>10132</v>
      </c>
      <c r="I499" s="1" t="s">
        <v>10133</v>
      </c>
      <c r="J499" s="1">
        <v>9686873802</v>
      </c>
      <c r="K499" s="1" t="s">
        <v>85</v>
      </c>
      <c r="L499" s="1" t="s">
        <v>10134</v>
      </c>
      <c r="M499" s="1" t="s">
        <v>87</v>
      </c>
      <c r="N499" s="1" t="s">
        <v>10135</v>
      </c>
      <c r="O499" s="1" t="s">
        <v>10136</v>
      </c>
      <c r="P499" s="1" t="s">
        <v>90</v>
      </c>
      <c r="Q499" s="1">
        <v>341356564565</v>
      </c>
      <c r="R499" s="1" t="s">
        <v>10137</v>
      </c>
      <c r="S499" s="1">
        <v>9845115629</v>
      </c>
      <c r="T499" s="1" t="s">
        <v>10138</v>
      </c>
      <c r="U499" s="1" t="s">
        <v>10139</v>
      </c>
      <c r="V499" s="1">
        <v>8105732500</v>
      </c>
      <c r="W499" s="1" t="s">
        <v>597</v>
      </c>
      <c r="X499" s="1" t="s">
        <v>10140</v>
      </c>
      <c r="Y499" s="1" t="s">
        <v>446</v>
      </c>
      <c r="Z499" s="1" t="s">
        <v>168</v>
      </c>
      <c r="AA499" s="1" t="s">
        <v>10140</v>
      </c>
      <c r="AB499" s="1" t="s">
        <v>446</v>
      </c>
      <c r="AC499" s="1" t="s">
        <v>168</v>
      </c>
      <c r="AD499" s="1" t="s">
        <v>98</v>
      </c>
      <c r="AE499" s="1" t="s">
        <v>98</v>
      </c>
      <c r="AF499" s="1" t="s">
        <v>10141</v>
      </c>
      <c r="AG499" s="1" t="s">
        <v>10142</v>
      </c>
      <c r="AH499" s="1" t="s">
        <v>421</v>
      </c>
      <c r="AI499" s="1" t="s">
        <v>101</v>
      </c>
      <c r="AJ499" s="1">
        <v>83.67</v>
      </c>
      <c r="AK499" s="1"/>
      <c r="AL499" s="1" t="s">
        <v>10143</v>
      </c>
      <c r="AM499" s="1" t="s">
        <v>10142</v>
      </c>
      <c r="AN499" s="1" t="s">
        <v>105</v>
      </c>
      <c r="AO499" s="1" t="s">
        <v>425</v>
      </c>
      <c r="AP499" s="1" t="s">
        <v>289</v>
      </c>
      <c r="AQ499" s="1">
        <v>78</v>
      </c>
      <c r="AR499" s="1"/>
      <c r="AS499" s="1"/>
      <c r="AT499" s="1"/>
      <c r="AU499" s="1"/>
      <c r="AV499" s="1"/>
      <c r="AW499" s="1"/>
      <c r="AX499" s="1"/>
      <c r="AY499" s="1" t="s">
        <v>10144</v>
      </c>
      <c r="AZ499" s="1" t="s">
        <v>10142</v>
      </c>
      <c r="BA499" s="1" t="s">
        <v>178</v>
      </c>
      <c r="BB499" s="1" t="s">
        <v>111</v>
      </c>
      <c r="BC499" s="1" t="s">
        <v>369</v>
      </c>
      <c r="BD499" s="1" t="s">
        <v>978</v>
      </c>
      <c r="BE499" s="1">
        <v>66.4</v>
      </c>
      <c r="BF499" s="1">
        <v>7.4</v>
      </c>
      <c r="BG499" s="1"/>
      <c r="BH499" s="1"/>
      <c r="BI499" s="1"/>
      <c r="BJ499" s="1"/>
      <c r="BK499" s="1"/>
      <c r="BL499" s="1"/>
      <c r="BM499" s="1"/>
      <c r="BN499" s="1"/>
      <c r="BO499" s="1" t="s">
        <v>10145</v>
      </c>
      <c r="BP499" s="1" t="s">
        <v>10146</v>
      </c>
      <c r="BQ499" s="1"/>
      <c r="BR499" s="1"/>
      <c r="BS499" s="1"/>
      <c r="BT499" s="1"/>
      <c r="BU499" s="1" t="str">
        <f>HYPERLINK("https://nconnect.nicmar.ac.in/storage/profile/6a86d0bd2bd8f.png","Download")</f>
        <v>0</v>
      </c>
      <c r="BV499" s="1" t="s">
        <v>188</v>
      </c>
      <c r="BW499" s="3"/>
      <c r="BX499" s="3"/>
    </row>
    <row r="500" spans="1:76">
      <c r="A500" s="1" t="s">
        <v>76</v>
      </c>
      <c r="B500" s="1" t="s">
        <v>77</v>
      </c>
      <c r="C500" s="1" t="s">
        <v>10147</v>
      </c>
      <c r="D500" s="1" t="s">
        <v>7204</v>
      </c>
      <c r="E500" s="1" t="s">
        <v>10148</v>
      </c>
      <c r="F500" s="1" t="s">
        <v>10149</v>
      </c>
      <c r="G500" s="1" t="s">
        <v>10150</v>
      </c>
      <c r="H500" s="1" t="s">
        <v>10151</v>
      </c>
      <c r="I500" s="1" t="s">
        <v>10152</v>
      </c>
      <c r="J500" s="1">
        <v>7558780926</v>
      </c>
      <c r="K500" s="1" t="s">
        <v>85</v>
      </c>
      <c r="L500" s="1" t="s">
        <v>10153</v>
      </c>
      <c r="M500" s="1" t="s">
        <v>87</v>
      </c>
      <c r="N500" s="1" t="s">
        <v>1262</v>
      </c>
      <c r="O500" s="1" t="s">
        <v>10154</v>
      </c>
      <c r="P500" s="1" t="s">
        <v>162</v>
      </c>
      <c r="Q500" s="1">
        <v>988029927308</v>
      </c>
      <c r="R500" s="1" t="s">
        <v>10155</v>
      </c>
      <c r="S500" s="1">
        <v>9422780926</v>
      </c>
      <c r="T500" s="1" t="s">
        <v>10156</v>
      </c>
      <c r="U500" s="1" t="s">
        <v>10157</v>
      </c>
      <c r="V500" s="1">
        <v>9922807808</v>
      </c>
      <c r="W500" s="1" t="s">
        <v>1466</v>
      </c>
      <c r="X500" s="1" t="s">
        <v>10158</v>
      </c>
      <c r="Y500" s="1" t="s">
        <v>2681</v>
      </c>
      <c r="Z500" s="1" t="s">
        <v>97</v>
      </c>
      <c r="AA500" s="1" t="s">
        <v>10158</v>
      </c>
      <c r="AB500" s="1" t="s">
        <v>2681</v>
      </c>
      <c r="AC500" s="1" t="s">
        <v>97</v>
      </c>
      <c r="AD500" s="1" t="s">
        <v>98</v>
      </c>
      <c r="AE500" s="1" t="s">
        <v>98</v>
      </c>
      <c r="AF500" s="1" t="s">
        <v>10159</v>
      </c>
      <c r="AG500" s="1" t="s">
        <v>10160</v>
      </c>
      <c r="AH500" s="1" t="s">
        <v>106</v>
      </c>
      <c r="AI500" s="1" t="s">
        <v>289</v>
      </c>
      <c r="AJ500" s="1">
        <v>87.0</v>
      </c>
      <c r="AK500" s="1">
        <v>8.7</v>
      </c>
      <c r="AL500" s="1" t="s">
        <v>10161</v>
      </c>
      <c r="AM500" s="1" t="s">
        <v>10162</v>
      </c>
      <c r="AN500" s="1" t="s">
        <v>105</v>
      </c>
      <c r="AO500" s="1" t="s">
        <v>240</v>
      </c>
      <c r="AP500" s="1" t="s">
        <v>398</v>
      </c>
      <c r="AQ500" s="1">
        <v>83.17</v>
      </c>
      <c r="AR500" s="1">
        <v>8.31</v>
      </c>
      <c r="AS500" s="1"/>
      <c r="AT500" s="1"/>
      <c r="AU500" s="1"/>
      <c r="AV500" s="1"/>
      <c r="AW500" s="1"/>
      <c r="AX500" s="1"/>
      <c r="AY500" s="1" t="s">
        <v>212</v>
      </c>
      <c r="AZ500" s="1" t="s">
        <v>10163</v>
      </c>
      <c r="BA500" s="1" t="s">
        <v>110</v>
      </c>
      <c r="BB500" s="1" t="s">
        <v>111</v>
      </c>
      <c r="BC500" s="1" t="s">
        <v>401</v>
      </c>
      <c r="BD500" s="1" t="s">
        <v>319</v>
      </c>
      <c r="BE500" s="1">
        <v>64.6</v>
      </c>
      <c r="BF500" s="1">
        <v>7.21</v>
      </c>
      <c r="BG500" s="1"/>
      <c r="BH500" s="1"/>
      <c r="BI500" s="1"/>
      <c r="BJ500" s="1"/>
      <c r="BK500" s="1"/>
      <c r="BL500" s="1"/>
      <c r="BM500" s="1"/>
      <c r="BN500" s="1"/>
      <c r="BO500" s="1" t="s">
        <v>10164</v>
      </c>
      <c r="BP500" s="1"/>
      <c r="BQ500" s="1"/>
      <c r="BR500" s="1" t="s">
        <v>10165</v>
      </c>
      <c r="BS500" s="1">
        <v>17</v>
      </c>
      <c r="BT500" s="1"/>
      <c r="BU500" s="1" t="str">
        <f>HYPERLINK("https://nconnect.nicmar.ac.in/storage/profile/6a86ddcd1fdde.png","Download")</f>
        <v>0</v>
      </c>
      <c r="BV500" s="1" t="s">
        <v>118</v>
      </c>
      <c r="BW500" s="3"/>
      <c r="BX500" s="3"/>
    </row>
    <row r="501" spans="1:76">
      <c r="A501" s="1" t="s">
        <v>76</v>
      </c>
      <c r="B501" s="1" t="s">
        <v>77</v>
      </c>
      <c r="C501" s="1" t="s">
        <v>10166</v>
      </c>
      <c r="D501" s="1" t="s">
        <v>10167</v>
      </c>
      <c r="E501" s="1" t="s">
        <v>10168</v>
      </c>
      <c r="F501" s="1" t="s">
        <v>10169</v>
      </c>
      <c r="G501" s="1" t="s">
        <v>10170</v>
      </c>
      <c r="H501" s="1" t="s">
        <v>10171</v>
      </c>
      <c r="I501" s="1" t="s">
        <v>10172</v>
      </c>
      <c r="J501" s="1">
        <v>9689894772</v>
      </c>
      <c r="K501" s="1" t="s">
        <v>85</v>
      </c>
      <c r="L501" s="1" t="s">
        <v>10173</v>
      </c>
      <c r="M501" s="1" t="s">
        <v>87</v>
      </c>
      <c r="N501" s="1" t="s">
        <v>9806</v>
      </c>
      <c r="O501" s="1" t="s">
        <v>10174</v>
      </c>
      <c r="P501" s="1" t="s">
        <v>90</v>
      </c>
      <c r="Q501" s="1">
        <v>813355326702</v>
      </c>
      <c r="R501" s="1" t="s">
        <v>10175</v>
      </c>
      <c r="S501" s="1">
        <v>9689894777</v>
      </c>
      <c r="T501" s="1" t="s">
        <v>5317</v>
      </c>
      <c r="U501" s="1" t="s">
        <v>10176</v>
      </c>
      <c r="V501" s="1">
        <v>9689894771</v>
      </c>
      <c r="W501" s="1" t="s">
        <v>131</v>
      </c>
      <c r="X501" s="1" t="s">
        <v>10177</v>
      </c>
      <c r="Y501" s="1" t="s">
        <v>1381</v>
      </c>
      <c r="Z501" s="1" t="s">
        <v>97</v>
      </c>
      <c r="AA501" s="1" t="s">
        <v>10177</v>
      </c>
      <c r="AB501" s="1" t="s">
        <v>1381</v>
      </c>
      <c r="AC501" s="1" t="s">
        <v>97</v>
      </c>
      <c r="AD501" s="1" t="s">
        <v>98</v>
      </c>
      <c r="AE501" s="1" t="s">
        <v>98</v>
      </c>
      <c r="AF501" s="1" t="s">
        <v>10178</v>
      </c>
      <c r="AG501" s="1" t="s">
        <v>10179</v>
      </c>
      <c r="AH501" s="1" t="s">
        <v>171</v>
      </c>
      <c r="AI501" s="1" t="s">
        <v>289</v>
      </c>
      <c r="AJ501" s="1">
        <v>83.6</v>
      </c>
      <c r="AK501" s="1"/>
      <c r="AL501" s="1" t="s">
        <v>10180</v>
      </c>
      <c r="AM501" s="1" t="s">
        <v>10181</v>
      </c>
      <c r="AN501" s="1" t="s">
        <v>105</v>
      </c>
      <c r="AO501" s="1" t="s">
        <v>532</v>
      </c>
      <c r="AP501" s="1" t="s">
        <v>398</v>
      </c>
      <c r="AQ501" s="1">
        <v>74</v>
      </c>
      <c r="AR501" s="1"/>
      <c r="AS501" s="1"/>
      <c r="AT501" s="1"/>
      <c r="AU501" s="1"/>
      <c r="AV501" s="1"/>
      <c r="AW501" s="1"/>
      <c r="AX501" s="1"/>
      <c r="AY501" s="1" t="s">
        <v>10182</v>
      </c>
      <c r="AZ501" s="1" t="s">
        <v>10183</v>
      </c>
      <c r="BA501" s="1" t="s">
        <v>110</v>
      </c>
      <c r="BB501" s="1" t="s">
        <v>111</v>
      </c>
      <c r="BC501" s="1" t="s">
        <v>655</v>
      </c>
      <c r="BD501" s="1" t="s">
        <v>813</v>
      </c>
      <c r="BE501" s="1">
        <v>83.4</v>
      </c>
      <c r="BF501" s="1">
        <v>8.84</v>
      </c>
      <c r="BG501" s="1"/>
      <c r="BH501" s="1"/>
      <c r="BI501" s="1"/>
      <c r="BJ501" s="1"/>
      <c r="BK501" s="1"/>
      <c r="BL501" s="1"/>
      <c r="BM501" s="1"/>
      <c r="BN501" s="1"/>
      <c r="BO501" s="1" t="s">
        <v>10184</v>
      </c>
      <c r="BP501" s="1"/>
      <c r="BQ501" s="1"/>
      <c r="BR501" s="1" t="s">
        <v>10185</v>
      </c>
      <c r="BS501" s="1">
        <v>17</v>
      </c>
      <c r="BT501" s="1" t="s">
        <v>10186</v>
      </c>
      <c r="BU501" s="1" t="str">
        <f>HYPERLINK("https://nconnect.nicmar.ac.in/storage/profile/6a86e5b2dbc36.png","Download")</f>
        <v>0</v>
      </c>
      <c r="BV501" s="1" t="s">
        <v>118</v>
      </c>
      <c r="BW501" s="3"/>
      <c r="BX501" s="3"/>
    </row>
    <row r="502" spans="1:76">
      <c r="A502" s="1" t="s">
        <v>76</v>
      </c>
      <c r="B502" s="1" t="s">
        <v>77</v>
      </c>
      <c r="C502" s="1" t="s">
        <v>10187</v>
      </c>
      <c r="D502" s="1" t="s">
        <v>10188</v>
      </c>
      <c r="E502" s="1"/>
      <c r="F502" s="1" t="s">
        <v>1303</v>
      </c>
      <c r="G502" s="1" t="s">
        <v>10189</v>
      </c>
      <c r="H502" s="1" t="s">
        <v>10190</v>
      </c>
      <c r="I502" s="1" t="s">
        <v>10191</v>
      </c>
      <c r="J502" s="1">
        <v>8279680695</v>
      </c>
      <c r="K502" s="1" t="s">
        <v>85</v>
      </c>
      <c r="L502" s="1" t="s">
        <v>10192</v>
      </c>
      <c r="M502" s="1" t="s">
        <v>87</v>
      </c>
      <c r="N502" s="1" t="s">
        <v>1308</v>
      </c>
      <c r="O502" s="1" t="s">
        <v>10193</v>
      </c>
      <c r="P502" s="1" t="s">
        <v>2980</v>
      </c>
      <c r="Q502" s="1">
        <v>395185305796</v>
      </c>
      <c r="R502" s="1" t="s">
        <v>10194</v>
      </c>
      <c r="S502" s="1">
        <v>8954758979</v>
      </c>
      <c r="T502" s="1" t="s">
        <v>10195</v>
      </c>
      <c r="U502" s="1" t="s">
        <v>10196</v>
      </c>
      <c r="V502" s="1">
        <v>8954758979</v>
      </c>
      <c r="W502" s="1" t="s">
        <v>94</v>
      </c>
      <c r="X502" s="1" t="s">
        <v>10197</v>
      </c>
      <c r="Y502" s="1" t="s">
        <v>6302</v>
      </c>
      <c r="Z502" s="1" t="s">
        <v>6303</v>
      </c>
      <c r="AA502" s="1" t="s">
        <v>10197</v>
      </c>
      <c r="AB502" s="1" t="s">
        <v>6302</v>
      </c>
      <c r="AC502" s="1" t="s">
        <v>6303</v>
      </c>
      <c r="AD502" s="1" t="s">
        <v>98</v>
      </c>
      <c r="AE502" s="1" t="s">
        <v>98</v>
      </c>
      <c r="AF502" s="1" t="s">
        <v>10198</v>
      </c>
      <c r="AG502" s="1" t="s">
        <v>10199</v>
      </c>
      <c r="AH502" s="1" t="s">
        <v>766</v>
      </c>
      <c r="AI502" s="1" t="s">
        <v>1018</v>
      </c>
      <c r="AJ502" s="1">
        <v>62.7</v>
      </c>
      <c r="AK502" s="1">
        <v>6.6</v>
      </c>
      <c r="AL502" s="1" t="s">
        <v>10200</v>
      </c>
      <c r="AM502" s="1" t="s">
        <v>10199</v>
      </c>
      <c r="AN502" s="1" t="s">
        <v>105</v>
      </c>
      <c r="AO502" s="1" t="s">
        <v>2223</v>
      </c>
      <c r="AP502" s="1" t="s">
        <v>529</v>
      </c>
      <c r="AQ502" s="1">
        <v>53.33</v>
      </c>
      <c r="AR502" s="1"/>
      <c r="AS502" s="1" t="s">
        <v>367</v>
      </c>
      <c r="AT502" s="1" t="s">
        <v>10201</v>
      </c>
      <c r="AU502" s="1" t="s">
        <v>421</v>
      </c>
      <c r="AV502" s="1" t="s">
        <v>106</v>
      </c>
      <c r="AW502" s="1">
        <v>68.2</v>
      </c>
      <c r="AX502" s="1"/>
      <c r="AY502" s="1" t="s">
        <v>10202</v>
      </c>
      <c r="AZ502" s="1" t="s">
        <v>10203</v>
      </c>
      <c r="BA502" s="1" t="s">
        <v>110</v>
      </c>
      <c r="BB502" s="1" t="s">
        <v>111</v>
      </c>
      <c r="BC502" s="1" t="s">
        <v>106</v>
      </c>
      <c r="BD502" s="1" t="s">
        <v>883</v>
      </c>
      <c r="BE502" s="1">
        <v>83.33</v>
      </c>
      <c r="BF502" s="1">
        <v>8.33</v>
      </c>
      <c r="BG502" s="1"/>
      <c r="BH502" s="1"/>
      <c r="BI502" s="1"/>
      <c r="BJ502" s="1"/>
      <c r="BK502" s="1"/>
      <c r="BL502" s="1"/>
      <c r="BM502" s="1"/>
      <c r="BN502" s="1"/>
      <c r="BO502" s="1" t="s">
        <v>10204</v>
      </c>
      <c r="BP502" s="1" t="s">
        <v>10205</v>
      </c>
      <c r="BQ502" s="1" t="s">
        <v>6351</v>
      </c>
      <c r="BR502" s="1" t="s">
        <v>10206</v>
      </c>
      <c r="BS502" s="1">
        <v>3</v>
      </c>
      <c r="BT502" s="1" t="s">
        <v>10207</v>
      </c>
      <c r="BU502" s="1" t="str">
        <f>HYPERLINK("https://nconnect.nicmar.ac.in/storage/profile/6aa391ceefc5f.png","Download")</f>
        <v>0</v>
      </c>
      <c r="BV502" s="1" t="s">
        <v>118</v>
      </c>
      <c r="BW502" s="3"/>
      <c r="BX502" s="3"/>
    </row>
    <row r="503" spans="1:76">
      <c r="A503" s="1" t="s">
        <v>76</v>
      </c>
      <c r="B503" s="1" t="s">
        <v>77</v>
      </c>
      <c r="C503" s="1" t="s">
        <v>10208</v>
      </c>
      <c r="D503" s="1" t="s">
        <v>10209</v>
      </c>
      <c r="E503" s="1" t="s">
        <v>1855</v>
      </c>
      <c r="F503" s="1" t="s">
        <v>10210</v>
      </c>
      <c r="G503" s="1" t="s">
        <v>10211</v>
      </c>
      <c r="H503" s="1" t="s">
        <v>10212</v>
      </c>
      <c r="I503" s="1" t="s">
        <v>10213</v>
      </c>
      <c r="J503" s="1">
        <v>7887745057</v>
      </c>
      <c r="K503" s="1" t="s">
        <v>85</v>
      </c>
      <c r="L503" s="1" t="s">
        <v>10214</v>
      </c>
      <c r="M503" s="1" t="s">
        <v>87</v>
      </c>
      <c r="N503" s="1" t="s">
        <v>412</v>
      </c>
      <c r="O503" s="1" t="s">
        <v>10215</v>
      </c>
      <c r="P503" s="1" t="s">
        <v>4570</v>
      </c>
      <c r="Q503" s="1">
        <v>263961312571</v>
      </c>
      <c r="R503" s="1" t="s">
        <v>10216</v>
      </c>
      <c r="S503" s="1">
        <v>9767114881</v>
      </c>
      <c r="T503" s="1" t="s">
        <v>92</v>
      </c>
      <c r="U503" s="1" t="s">
        <v>10217</v>
      </c>
      <c r="V503" s="1">
        <v>7057994567</v>
      </c>
      <c r="W503" s="1" t="s">
        <v>283</v>
      </c>
      <c r="X503" s="1" t="s">
        <v>10218</v>
      </c>
      <c r="Y503" s="1" t="s">
        <v>1245</v>
      </c>
      <c r="Z503" s="1" t="s">
        <v>97</v>
      </c>
      <c r="AA503" s="1" t="s">
        <v>10219</v>
      </c>
      <c r="AB503" s="1" t="s">
        <v>205</v>
      </c>
      <c r="AC503" s="1" t="s">
        <v>97</v>
      </c>
      <c r="AD503" s="1" t="s">
        <v>98</v>
      </c>
      <c r="AE503" s="1" t="s">
        <v>98</v>
      </c>
      <c r="AF503" s="1" t="s">
        <v>10220</v>
      </c>
      <c r="AG503" s="1" t="s">
        <v>1623</v>
      </c>
      <c r="AH503" s="1" t="s">
        <v>208</v>
      </c>
      <c r="AI503" s="1" t="s">
        <v>480</v>
      </c>
      <c r="AJ503" s="1">
        <v>75.2</v>
      </c>
      <c r="AK503" s="1">
        <v>8.2</v>
      </c>
      <c r="AL503" s="1" t="s">
        <v>10221</v>
      </c>
      <c r="AM503" s="1" t="s">
        <v>10222</v>
      </c>
      <c r="AN503" s="1" t="s">
        <v>105</v>
      </c>
      <c r="AO503" s="1" t="s">
        <v>106</v>
      </c>
      <c r="AP503" s="1" t="s">
        <v>142</v>
      </c>
      <c r="AQ503" s="1">
        <v>84.46</v>
      </c>
      <c r="AR503" s="1"/>
      <c r="AS503" s="1"/>
      <c r="AT503" s="1"/>
      <c r="AU503" s="1"/>
      <c r="AV503" s="1"/>
      <c r="AW503" s="1"/>
      <c r="AX503" s="1"/>
      <c r="AY503" s="1" t="s">
        <v>10223</v>
      </c>
      <c r="AZ503" s="1" t="s">
        <v>10224</v>
      </c>
      <c r="BA503" s="1" t="s">
        <v>178</v>
      </c>
      <c r="BB503" s="1" t="s">
        <v>111</v>
      </c>
      <c r="BC503" s="1" t="s">
        <v>145</v>
      </c>
      <c r="BD503" s="1" t="s">
        <v>1047</v>
      </c>
      <c r="BE503" s="1">
        <v>78.44</v>
      </c>
      <c r="BF503" s="1">
        <v>8.62</v>
      </c>
      <c r="BG503" s="1"/>
      <c r="BH503" s="1"/>
      <c r="BI503" s="1"/>
      <c r="BJ503" s="1"/>
      <c r="BK503" s="1"/>
      <c r="BL503" s="1"/>
      <c r="BM503" s="1"/>
      <c r="BN503" s="1"/>
      <c r="BO503" s="1" t="s">
        <v>10225</v>
      </c>
      <c r="BP503" s="1" t="s">
        <v>10226</v>
      </c>
      <c r="BQ503" s="1" t="s">
        <v>2009</v>
      </c>
      <c r="BR503" s="1" t="s">
        <v>10227</v>
      </c>
      <c r="BS503" s="1">
        <v>4</v>
      </c>
      <c r="BT503" s="1"/>
      <c r="BU503" s="1" t="str">
        <f>HYPERLINK("https://nconnect.nicmar.ac.in/storage/profile/6a87183431153.png","Download")</f>
        <v>0</v>
      </c>
      <c r="BV503" s="1" t="s">
        <v>118</v>
      </c>
      <c r="BW503" s="3"/>
      <c r="BX503" s="3"/>
    </row>
    <row r="504" spans="1:76">
      <c r="A504" s="1" t="s">
        <v>76</v>
      </c>
      <c r="B504" s="1" t="s">
        <v>77</v>
      </c>
      <c r="C504" s="1" t="s">
        <v>10228</v>
      </c>
      <c r="D504" s="1" t="s">
        <v>10229</v>
      </c>
      <c r="E504" s="1" t="s">
        <v>10230</v>
      </c>
      <c r="F504" s="1" t="s">
        <v>10231</v>
      </c>
      <c r="G504" s="1" t="s">
        <v>10232</v>
      </c>
      <c r="H504" s="1" t="s">
        <v>10233</v>
      </c>
      <c r="I504" s="1" t="s">
        <v>10234</v>
      </c>
      <c r="J504" s="1">
        <v>9579918882</v>
      </c>
      <c r="K504" s="1" t="s">
        <v>85</v>
      </c>
      <c r="L504" s="1" t="s">
        <v>10235</v>
      </c>
      <c r="M504" s="1" t="s">
        <v>87</v>
      </c>
      <c r="N504" s="1" t="s">
        <v>2915</v>
      </c>
      <c r="O504" s="1" t="s">
        <v>10236</v>
      </c>
      <c r="P504" s="1" t="s">
        <v>669</v>
      </c>
      <c r="Q504" s="1">
        <v>440352647976</v>
      </c>
      <c r="R504" s="1" t="s">
        <v>10237</v>
      </c>
      <c r="S504" s="1">
        <v>8855922871</v>
      </c>
      <c r="T504" s="1" t="s">
        <v>10238</v>
      </c>
      <c r="U504" s="1" t="s">
        <v>10239</v>
      </c>
      <c r="V504" s="1">
        <v>9511236882</v>
      </c>
      <c r="W504" s="1" t="s">
        <v>283</v>
      </c>
      <c r="X504" s="1" t="s">
        <v>10240</v>
      </c>
      <c r="Y504" s="1" t="s">
        <v>847</v>
      </c>
      <c r="Z504" s="1" t="s">
        <v>97</v>
      </c>
      <c r="AA504" s="1" t="s">
        <v>10240</v>
      </c>
      <c r="AB504" s="1" t="s">
        <v>847</v>
      </c>
      <c r="AC504" s="1" t="s">
        <v>97</v>
      </c>
      <c r="AD504" s="1" t="s">
        <v>98</v>
      </c>
      <c r="AE504" s="1" t="s">
        <v>98</v>
      </c>
      <c r="AF504" s="1" t="s">
        <v>10241</v>
      </c>
      <c r="AG504" s="1" t="s">
        <v>4883</v>
      </c>
      <c r="AH504" s="1" t="s">
        <v>106</v>
      </c>
      <c r="AI504" s="1" t="s">
        <v>395</v>
      </c>
      <c r="AJ504" s="1">
        <v>90</v>
      </c>
      <c r="AK504" s="1"/>
      <c r="AL504" s="1" t="s">
        <v>10242</v>
      </c>
      <c r="AM504" s="1" t="s">
        <v>4883</v>
      </c>
      <c r="AN504" s="1" t="s">
        <v>105</v>
      </c>
      <c r="AO504" s="1" t="s">
        <v>107</v>
      </c>
      <c r="AP504" s="1" t="s">
        <v>398</v>
      </c>
      <c r="AQ504" s="1">
        <v>67.5</v>
      </c>
      <c r="AR504" s="1"/>
      <c r="AS504" s="1"/>
      <c r="AT504" s="1"/>
      <c r="AU504" s="1"/>
      <c r="AV504" s="1"/>
      <c r="AW504" s="1"/>
      <c r="AX504" s="1"/>
      <c r="AY504" s="1" t="s">
        <v>1117</v>
      </c>
      <c r="AZ504" s="1" t="s">
        <v>10243</v>
      </c>
      <c r="BA504" s="1" t="s">
        <v>110</v>
      </c>
      <c r="BB504" s="1" t="s">
        <v>111</v>
      </c>
      <c r="BC504" s="1" t="s">
        <v>318</v>
      </c>
      <c r="BD504" s="1" t="s">
        <v>374</v>
      </c>
      <c r="BE504" s="1">
        <v>67.6</v>
      </c>
      <c r="BF504" s="1">
        <v>7.26</v>
      </c>
      <c r="BG504" s="1"/>
      <c r="BH504" s="1"/>
      <c r="BI504" s="1"/>
      <c r="BJ504" s="1"/>
      <c r="BK504" s="1"/>
      <c r="BL504" s="1"/>
      <c r="BM504" s="1"/>
      <c r="BN504" s="1"/>
      <c r="BO504" s="1" t="s">
        <v>10244</v>
      </c>
      <c r="BP504" s="1"/>
      <c r="BQ504" s="1"/>
      <c r="BR504" s="1" t="s">
        <v>10245</v>
      </c>
      <c r="BS504" s="1">
        <v>16</v>
      </c>
      <c r="BT504" s="1" t="s">
        <v>10246</v>
      </c>
      <c r="BU504" s="1" t="str">
        <f>HYPERLINK("https://nconnect.nicmar.ac.in/storage/profile/6a85ee3d1e7c9.png","Download")</f>
        <v>0</v>
      </c>
      <c r="BV504" s="1" t="s">
        <v>118</v>
      </c>
      <c r="BW504" s="3"/>
      <c r="BX504" s="3"/>
    </row>
    <row r="505" spans="1:76">
      <c r="A505" s="1" t="s">
        <v>76</v>
      </c>
      <c r="B505" s="1" t="s">
        <v>77</v>
      </c>
      <c r="C505" s="1" t="s">
        <v>10247</v>
      </c>
      <c r="D505" s="1" t="s">
        <v>10248</v>
      </c>
      <c r="E505" s="1" t="s">
        <v>2997</v>
      </c>
      <c r="F505" s="1" t="s">
        <v>915</v>
      </c>
      <c r="G505" s="1" t="s">
        <v>10249</v>
      </c>
      <c r="H505" s="1" t="s">
        <v>10250</v>
      </c>
      <c r="I505" s="1" t="s">
        <v>10251</v>
      </c>
      <c r="J505" s="1">
        <v>8329811392</v>
      </c>
      <c r="K505" s="1" t="s">
        <v>196</v>
      </c>
      <c r="L505" s="1" t="s">
        <v>7108</v>
      </c>
      <c r="M505" s="1" t="s">
        <v>87</v>
      </c>
      <c r="N505" s="1" t="s">
        <v>10252</v>
      </c>
      <c r="O505" s="1" t="s">
        <v>10253</v>
      </c>
      <c r="P505" s="1" t="s">
        <v>669</v>
      </c>
      <c r="Q505" s="1">
        <v>350998852819</v>
      </c>
      <c r="R505" s="1" t="s">
        <v>10254</v>
      </c>
      <c r="S505" s="1">
        <v>8788706861</v>
      </c>
      <c r="T505" s="1" t="s">
        <v>10255</v>
      </c>
      <c r="U505" s="1" t="s">
        <v>10256</v>
      </c>
      <c r="V505" s="1">
        <v>8830680973</v>
      </c>
      <c r="W505" s="1" t="s">
        <v>283</v>
      </c>
      <c r="X505" s="1" t="s">
        <v>10257</v>
      </c>
      <c r="Y505" s="1" t="s">
        <v>826</v>
      </c>
      <c r="Z505" s="1" t="s">
        <v>97</v>
      </c>
      <c r="AA505" s="1" t="s">
        <v>10257</v>
      </c>
      <c r="AB505" s="1" t="s">
        <v>826</v>
      </c>
      <c r="AC505" s="1" t="s">
        <v>97</v>
      </c>
      <c r="AD505" s="1" t="s">
        <v>98</v>
      </c>
      <c r="AE505" s="1" t="s">
        <v>98</v>
      </c>
      <c r="AF505" s="1" t="s">
        <v>10258</v>
      </c>
      <c r="AG505" s="1" t="s">
        <v>10259</v>
      </c>
      <c r="AH505" s="1" t="s">
        <v>138</v>
      </c>
      <c r="AI505" s="1" t="s">
        <v>102</v>
      </c>
      <c r="AJ505" s="1">
        <v>83.0</v>
      </c>
      <c r="AK505" s="1"/>
      <c r="AL505" s="1" t="s">
        <v>10258</v>
      </c>
      <c r="AM505" s="1" t="s">
        <v>10259</v>
      </c>
      <c r="AN505" s="1" t="s">
        <v>105</v>
      </c>
      <c r="AO505" s="1" t="s">
        <v>314</v>
      </c>
      <c r="AP505" s="1" t="s">
        <v>175</v>
      </c>
      <c r="AQ505" s="1">
        <v>77.2</v>
      </c>
      <c r="AR505" s="1"/>
      <c r="AS505" s="1"/>
      <c r="AT505" s="1"/>
      <c r="AU505" s="1"/>
      <c r="AV505" s="1"/>
      <c r="AW505" s="1"/>
      <c r="AX505" s="1"/>
      <c r="AY505" s="1" t="s">
        <v>10260</v>
      </c>
      <c r="AZ505" s="1" t="s">
        <v>10261</v>
      </c>
      <c r="BA505" s="1" t="s">
        <v>178</v>
      </c>
      <c r="BB505" s="1" t="s">
        <v>111</v>
      </c>
      <c r="BC505" s="1" t="s">
        <v>179</v>
      </c>
      <c r="BD505" s="1" t="s">
        <v>344</v>
      </c>
      <c r="BE505" s="1">
        <v>60.61</v>
      </c>
      <c r="BF505" s="1">
        <v>6.81</v>
      </c>
      <c r="BG505" s="1"/>
      <c r="BH505" s="1"/>
      <c r="BI505" s="1"/>
      <c r="BJ505" s="1"/>
      <c r="BK505" s="1"/>
      <c r="BL505" s="1"/>
      <c r="BM505" s="1"/>
      <c r="BN505" s="1"/>
      <c r="BO505" s="1" t="s">
        <v>10262</v>
      </c>
      <c r="BP505" s="1" t="s">
        <v>10263</v>
      </c>
      <c r="BQ505" s="1" t="s">
        <v>862</v>
      </c>
      <c r="BR505" s="1" t="s">
        <v>10264</v>
      </c>
      <c r="BS505" s="1">
        <v>4</v>
      </c>
      <c r="BT505" s="1" t="s">
        <v>10265</v>
      </c>
      <c r="BU505" s="1" t="str">
        <f>HYPERLINK("https://nconnect.nicmar.ac.in/storage/profile/6a87125098278.png","Download")</f>
        <v>0</v>
      </c>
      <c r="BV505" s="1" t="s">
        <v>118</v>
      </c>
      <c r="BW505" s="3"/>
      <c r="BX505" s="3"/>
    </row>
    <row r="506" spans="1:76">
      <c r="A506" s="1" t="s">
        <v>76</v>
      </c>
      <c r="B506" s="1" t="s">
        <v>77</v>
      </c>
      <c r="C506" s="1" t="s">
        <v>10266</v>
      </c>
      <c r="D506" s="1" t="s">
        <v>10267</v>
      </c>
      <c r="E506" s="1"/>
      <c r="F506" s="1" t="s">
        <v>10268</v>
      </c>
      <c r="G506" s="1" t="s">
        <v>10269</v>
      </c>
      <c r="H506" s="1" t="s">
        <v>10270</v>
      </c>
      <c r="I506" s="1" t="s">
        <v>10271</v>
      </c>
      <c r="J506" s="1">
        <v>7735533496</v>
      </c>
      <c r="K506" s="1" t="s">
        <v>85</v>
      </c>
      <c r="L506" s="1" t="s">
        <v>10272</v>
      </c>
      <c r="M506" s="1" t="s">
        <v>87</v>
      </c>
      <c r="N506" s="1" t="s">
        <v>10273</v>
      </c>
      <c r="O506" s="1" t="s">
        <v>10274</v>
      </c>
      <c r="P506" s="1" t="s">
        <v>162</v>
      </c>
      <c r="Q506" s="1">
        <v>300400027019</v>
      </c>
      <c r="R506" s="1" t="s">
        <v>10275</v>
      </c>
      <c r="S506" s="1">
        <v>8114636805</v>
      </c>
      <c r="T506" s="1" t="s">
        <v>10276</v>
      </c>
      <c r="U506" s="1" t="s">
        <v>10277</v>
      </c>
      <c r="V506" s="1">
        <v>7751085027</v>
      </c>
      <c r="W506" s="1" t="s">
        <v>444</v>
      </c>
      <c r="X506" s="1" t="s">
        <v>10278</v>
      </c>
      <c r="Y506" s="1" t="s">
        <v>2791</v>
      </c>
      <c r="Z506" s="1" t="s">
        <v>308</v>
      </c>
      <c r="AA506" s="1" t="s">
        <v>10278</v>
      </c>
      <c r="AB506" s="1" t="s">
        <v>2791</v>
      </c>
      <c r="AC506" s="1" t="s">
        <v>308</v>
      </c>
      <c r="AD506" s="1" t="s">
        <v>98</v>
      </c>
      <c r="AE506" s="1" t="s">
        <v>98</v>
      </c>
      <c r="AF506" s="1" t="s">
        <v>10279</v>
      </c>
      <c r="AG506" s="1" t="s">
        <v>10280</v>
      </c>
      <c r="AH506" s="1" t="s">
        <v>208</v>
      </c>
      <c r="AI506" s="1" t="s">
        <v>101</v>
      </c>
      <c r="AJ506" s="1">
        <v>67.5</v>
      </c>
      <c r="AK506" s="1"/>
      <c r="AL506" s="1" t="s">
        <v>10281</v>
      </c>
      <c r="AM506" s="1" t="s">
        <v>10282</v>
      </c>
      <c r="AN506" s="1" t="s">
        <v>105</v>
      </c>
      <c r="AO506" s="1" t="s">
        <v>859</v>
      </c>
      <c r="AP506" s="1" t="s">
        <v>1069</v>
      </c>
      <c r="AQ506" s="1">
        <v>66.82</v>
      </c>
      <c r="AR506" s="1"/>
      <c r="AS506" s="1"/>
      <c r="AT506" s="1"/>
      <c r="AU506" s="1"/>
      <c r="AV506" s="1"/>
      <c r="AW506" s="1"/>
      <c r="AX506" s="1"/>
      <c r="AY506" s="1" t="s">
        <v>10283</v>
      </c>
      <c r="AZ506" s="1" t="s">
        <v>10284</v>
      </c>
      <c r="BA506" s="1" t="s">
        <v>110</v>
      </c>
      <c r="BB506" s="1" t="s">
        <v>111</v>
      </c>
      <c r="BC506" s="1" t="s">
        <v>211</v>
      </c>
      <c r="BD506" s="1" t="s">
        <v>536</v>
      </c>
      <c r="BE506" s="1">
        <v>73.3</v>
      </c>
      <c r="BF506" s="1">
        <v>7.83</v>
      </c>
      <c r="BG506" s="1"/>
      <c r="BH506" s="1"/>
      <c r="BI506" s="1"/>
      <c r="BJ506" s="1"/>
      <c r="BK506" s="1"/>
      <c r="BL506" s="1"/>
      <c r="BM506" s="1"/>
      <c r="BN506" s="1"/>
      <c r="BO506" s="1" t="s">
        <v>10285</v>
      </c>
      <c r="BP506" s="1" t="s">
        <v>10286</v>
      </c>
      <c r="BQ506" s="1" t="s">
        <v>862</v>
      </c>
      <c r="BR506" s="1" t="s">
        <v>10287</v>
      </c>
      <c r="BS506" s="1">
        <v>4</v>
      </c>
      <c r="BT506" s="1"/>
      <c r="BU506" s="1" t="str">
        <f>HYPERLINK("https://nconnect.nicmar.ac.in/storage/profile/6a85ea2b81900.png","Download")</f>
        <v>0</v>
      </c>
      <c r="BV506" s="1" t="s">
        <v>118</v>
      </c>
      <c r="BW506" s="3"/>
      <c r="BX506" s="3"/>
    </row>
    <row r="507" spans="1:76">
      <c r="A507" s="1" t="s">
        <v>76</v>
      </c>
      <c r="B507" s="1" t="s">
        <v>77</v>
      </c>
      <c r="C507" s="1" t="s">
        <v>10288</v>
      </c>
      <c r="D507" s="1" t="s">
        <v>79</v>
      </c>
      <c r="E507" s="1" t="s">
        <v>10289</v>
      </c>
      <c r="F507" s="1" t="s">
        <v>10290</v>
      </c>
      <c r="G507" s="1" t="s">
        <v>10291</v>
      </c>
      <c r="H507" s="1" t="s">
        <v>10292</v>
      </c>
      <c r="I507" s="1" t="s">
        <v>10293</v>
      </c>
      <c r="J507" s="1">
        <v>7205059179</v>
      </c>
      <c r="K507" s="1" t="s">
        <v>85</v>
      </c>
      <c r="L507" s="1" t="s">
        <v>10294</v>
      </c>
      <c r="M507" s="1" t="s">
        <v>87</v>
      </c>
      <c r="N507" s="1" t="s">
        <v>3531</v>
      </c>
      <c r="O507" s="1" t="s">
        <v>10295</v>
      </c>
      <c r="P507" s="1" t="s">
        <v>669</v>
      </c>
      <c r="Q507" s="1">
        <v>566190340774</v>
      </c>
      <c r="R507" s="1" t="s">
        <v>10296</v>
      </c>
      <c r="S507" s="1">
        <v>9437061214</v>
      </c>
      <c r="T507" s="1" t="s">
        <v>2467</v>
      </c>
      <c r="U507" s="1" t="s">
        <v>10297</v>
      </c>
      <c r="V507" s="1">
        <v>9437014168</v>
      </c>
      <c r="W507" s="1" t="s">
        <v>3536</v>
      </c>
      <c r="X507" s="1" t="s">
        <v>10298</v>
      </c>
      <c r="Y507" s="1" t="s">
        <v>3644</v>
      </c>
      <c r="Z507" s="1" t="s">
        <v>308</v>
      </c>
      <c r="AA507" s="1" t="s">
        <v>10298</v>
      </c>
      <c r="AB507" s="1" t="s">
        <v>3644</v>
      </c>
      <c r="AC507" s="1" t="s">
        <v>308</v>
      </c>
      <c r="AD507" s="1" t="s">
        <v>98</v>
      </c>
      <c r="AE507" s="1" t="s">
        <v>98</v>
      </c>
      <c r="AF507" s="1" t="s">
        <v>3647</v>
      </c>
      <c r="AG507" s="1" t="s">
        <v>10299</v>
      </c>
      <c r="AH507" s="1" t="s">
        <v>262</v>
      </c>
      <c r="AI507" s="1" t="s">
        <v>314</v>
      </c>
      <c r="AJ507" s="1">
        <v>79.83</v>
      </c>
      <c r="AK507" s="1"/>
      <c r="AL507" s="1" t="s">
        <v>3647</v>
      </c>
      <c r="AM507" s="1" t="s">
        <v>10299</v>
      </c>
      <c r="AN507" s="1" t="s">
        <v>105</v>
      </c>
      <c r="AO507" s="1" t="s">
        <v>240</v>
      </c>
      <c r="AP507" s="1" t="s">
        <v>1690</v>
      </c>
      <c r="AQ507" s="1">
        <v>88</v>
      </c>
      <c r="AR507" s="1"/>
      <c r="AS507" s="1"/>
      <c r="AT507" s="1"/>
      <c r="AU507" s="1"/>
      <c r="AV507" s="1"/>
      <c r="AW507" s="1"/>
      <c r="AX507" s="1"/>
      <c r="AY507" s="1" t="s">
        <v>10300</v>
      </c>
      <c r="AZ507" s="1" t="s">
        <v>10301</v>
      </c>
      <c r="BA507" s="1" t="s">
        <v>110</v>
      </c>
      <c r="BB507" s="1" t="s">
        <v>111</v>
      </c>
      <c r="BC507" s="1" t="s">
        <v>318</v>
      </c>
      <c r="BD507" s="1" t="s">
        <v>10302</v>
      </c>
      <c r="BE507" s="1">
        <v>76</v>
      </c>
      <c r="BF507" s="1">
        <v>7.6</v>
      </c>
      <c r="BG507" s="1"/>
      <c r="BH507" s="1"/>
      <c r="BI507" s="1"/>
      <c r="BJ507" s="1"/>
      <c r="BK507" s="1"/>
      <c r="BL507" s="1"/>
      <c r="BM507" s="1"/>
      <c r="BN507" s="1"/>
      <c r="BO507" s="1" t="s">
        <v>10303</v>
      </c>
      <c r="BP507" s="1"/>
      <c r="BQ507" s="1"/>
      <c r="BR507" s="1" t="s">
        <v>10304</v>
      </c>
      <c r="BS507" s="1">
        <v>16</v>
      </c>
      <c r="BT507" s="1"/>
      <c r="BU507" s="1" t="str">
        <f>HYPERLINK("https://nconnect.nicmar.ac.in/storage/profile/6a87045756341.png","Download")</f>
        <v>0</v>
      </c>
      <c r="BV507" s="1" t="s">
        <v>118</v>
      </c>
      <c r="BW507" s="3"/>
      <c r="BX507" s="3"/>
    </row>
    <row r="508" spans="1:76">
      <c r="A508" s="1" t="s">
        <v>76</v>
      </c>
      <c r="B508" s="1" t="s">
        <v>77</v>
      </c>
      <c r="C508" s="1" t="s">
        <v>10305</v>
      </c>
      <c r="D508" s="1" t="s">
        <v>10306</v>
      </c>
      <c r="E508" s="1"/>
      <c r="F508" s="1" t="s">
        <v>10307</v>
      </c>
      <c r="G508" s="1" t="s">
        <v>10308</v>
      </c>
      <c r="H508" s="1" t="s">
        <v>10309</v>
      </c>
      <c r="I508" s="1" t="s">
        <v>10310</v>
      </c>
      <c r="J508" s="1">
        <v>7012407901</v>
      </c>
      <c r="K508" s="1" t="s">
        <v>196</v>
      </c>
      <c r="L508" s="1" t="s">
        <v>4362</v>
      </c>
      <c r="M508" s="1" t="s">
        <v>87</v>
      </c>
      <c r="N508" s="1" t="s">
        <v>10311</v>
      </c>
      <c r="O508" s="1" t="s">
        <v>10312</v>
      </c>
      <c r="P508" s="1" t="s">
        <v>90</v>
      </c>
      <c r="Q508" s="1">
        <v>257483503526</v>
      </c>
      <c r="R508" s="1" t="s">
        <v>10313</v>
      </c>
      <c r="S508" s="1">
        <v>9962267185</v>
      </c>
      <c r="T508" s="1" t="s">
        <v>10314</v>
      </c>
      <c r="U508" s="1" t="s">
        <v>10315</v>
      </c>
      <c r="V508" s="1">
        <v>9961477185</v>
      </c>
      <c r="W508" s="1" t="s">
        <v>470</v>
      </c>
      <c r="X508" s="1" t="s">
        <v>10316</v>
      </c>
      <c r="Y508" s="1" t="s">
        <v>2963</v>
      </c>
      <c r="Z508" s="1" t="s">
        <v>392</v>
      </c>
      <c r="AA508" s="1" t="s">
        <v>10316</v>
      </c>
      <c r="AB508" s="1" t="s">
        <v>2963</v>
      </c>
      <c r="AC508" s="1" t="s">
        <v>392</v>
      </c>
      <c r="AD508" s="1" t="s">
        <v>98</v>
      </c>
      <c r="AE508" s="1" t="s">
        <v>98</v>
      </c>
      <c r="AF508" s="1" t="s">
        <v>10317</v>
      </c>
      <c r="AG508" s="1" t="s">
        <v>4578</v>
      </c>
      <c r="AH508" s="1" t="s">
        <v>171</v>
      </c>
      <c r="AI508" s="1" t="s">
        <v>142</v>
      </c>
      <c r="AJ508" s="1">
        <v>84.6</v>
      </c>
      <c r="AK508" s="1">
        <v>8.46</v>
      </c>
      <c r="AL508" s="1" t="s">
        <v>10317</v>
      </c>
      <c r="AM508" s="1" t="s">
        <v>4578</v>
      </c>
      <c r="AN508" s="1" t="s">
        <v>174</v>
      </c>
      <c r="AO508" s="1" t="s">
        <v>532</v>
      </c>
      <c r="AP508" s="1" t="s">
        <v>626</v>
      </c>
      <c r="AQ508" s="1">
        <v>88.8</v>
      </c>
      <c r="AR508" s="1">
        <v>8.88</v>
      </c>
      <c r="AS508" s="1"/>
      <c r="AT508" s="1"/>
      <c r="AU508" s="1"/>
      <c r="AV508" s="1"/>
      <c r="AW508" s="1"/>
      <c r="AX508" s="1"/>
      <c r="AY508" s="1" t="s">
        <v>3995</v>
      </c>
      <c r="AZ508" s="1" t="s">
        <v>10318</v>
      </c>
      <c r="BA508" s="1" t="s">
        <v>110</v>
      </c>
      <c r="BB508" s="1" t="s">
        <v>111</v>
      </c>
      <c r="BC508" s="1" t="s">
        <v>628</v>
      </c>
      <c r="BD508" s="1" t="s">
        <v>319</v>
      </c>
      <c r="BE508" s="1">
        <v>83.6</v>
      </c>
      <c r="BF508" s="1">
        <v>8.36</v>
      </c>
      <c r="BG508" s="1"/>
      <c r="BH508" s="1"/>
      <c r="BI508" s="1"/>
      <c r="BJ508" s="1"/>
      <c r="BK508" s="1"/>
      <c r="BL508" s="1"/>
      <c r="BM508" s="1"/>
      <c r="BN508" s="1"/>
      <c r="BO508" s="1" t="s">
        <v>10319</v>
      </c>
      <c r="BP508" s="1"/>
      <c r="BQ508" s="1"/>
      <c r="BR508" s="1" t="s">
        <v>10320</v>
      </c>
      <c r="BS508" s="1">
        <v>2</v>
      </c>
      <c r="BT508" s="1"/>
      <c r="BU508" s="1" t="str">
        <f>HYPERLINK("https://nconnect.nicmar.ac.in/storage/profile/6a870cad070b8.png","Download")</f>
        <v>0</v>
      </c>
      <c r="BV508" s="1" t="s">
        <v>118</v>
      </c>
      <c r="BW508" s="3"/>
      <c r="BX508" s="3"/>
    </row>
    <row r="509" spans="1:76">
      <c r="A509" s="1" t="s">
        <v>76</v>
      </c>
      <c r="B509" s="1" t="s">
        <v>77</v>
      </c>
      <c r="C509" s="1" t="s">
        <v>10321</v>
      </c>
      <c r="D509" s="1" t="s">
        <v>10322</v>
      </c>
      <c r="E509" s="1"/>
      <c r="F509" s="1" t="s">
        <v>10323</v>
      </c>
      <c r="G509" s="1" t="s">
        <v>10324</v>
      </c>
      <c r="H509" s="1" t="s">
        <v>10325</v>
      </c>
      <c r="I509" s="1" t="s">
        <v>10326</v>
      </c>
      <c r="J509" s="1">
        <v>7892687570</v>
      </c>
      <c r="K509" s="1" t="s">
        <v>85</v>
      </c>
      <c r="L509" s="1" t="s">
        <v>10327</v>
      </c>
      <c r="M509" s="1" t="s">
        <v>87</v>
      </c>
      <c r="N509" s="1" t="s">
        <v>10328</v>
      </c>
      <c r="O509" s="1" t="s">
        <v>10329</v>
      </c>
      <c r="P509" s="1" t="s">
        <v>669</v>
      </c>
      <c r="Q509" s="1" t="s">
        <v>10330</v>
      </c>
      <c r="R509" s="1" t="s">
        <v>10331</v>
      </c>
      <c r="S509" s="1">
        <v>9886733005</v>
      </c>
      <c r="T509" s="1" t="s">
        <v>10332</v>
      </c>
      <c r="U509" s="1" t="s">
        <v>10333</v>
      </c>
      <c r="V509" s="1">
        <v>9886452090</v>
      </c>
      <c r="W509" s="1" t="s">
        <v>10334</v>
      </c>
      <c r="X509" s="1" t="s">
        <v>10335</v>
      </c>
      <c r="Y509" s="1" t="s">
        <v>446</v>
      </c>
      <c r="Z509" s="1" t="s">
        <v>168</v>
      </c>
      <c r="AA509" s="1" t="s">
        <v>10335</v>
      </c>
      <c r="AB509" s="1" t="s">
        <v>446</v>
      </c>
      <c r="AC509" s="1" t="s">
        <v>168</v>
      </c>
      <c r="AD509" s="1" t="s">
        <v>98</v>
      </c>
      <c r="AE509" s="1" t="s">
        <v>98</v>
      </c>
      <c r="AF509" s="1" t="s">
        <v>10336</v>
      </c>
      <c r="AG509" s="1" t="s">
        <v>10337</v>
      </c>
      <c r="AH509" s="1" t="s">
        <v>10338</v>
      </c>
      <c r="AI509" s="1" t="s">
        <v>101</v>
      </c>
      <c r="AJ509" s="1">
        <v>79</v>
      </c>
      <c r="AK509" s="1">
        <v>8.31</v>
      </c>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t="s">
        <v>10339</v>
      </c>
      <c r="BP509" s="1" t="s">
        <v>10340</v>
      </c>
      <c r="BQ509" s="1"/>
      <c r="BR509" s="1"/>
      <c r="BS509" s="1"/>
      <c r="BT509" s="1"/>
      <c r="BU509" s="1" t="str">
        <f>HYPERLINK("https://nconnect.nicmar.ac.in/storage/profile/6a871a75eed7f.png","Download")</f>
        <v>0</v>
      </c>
      <c r="BV509" s="1" t="s">
        <v>188</v>
      </c>
      <c r="BW509" s="3"/>
      <c r="BX509" s="3"/>
    </row>
    <row r="510" spans="1:76">
      <c r="A510" s="1" t="s">
        <v>76</v>
      </c>
      <c r="B510" s="1" t="s">
        <v>77</v>
      </c>
      <c r="C510" s="1" t="s">
        <v>10341</v>
      </c>
      <c r="D510" s="1" t="s">
        <v>10342</v>
      </c>
      <c r="E510" s="1" t="s">
        <v>10343</v>
      </c>
      <c r="F510" s="1" t="s">
        <v>493</v>
      </c>
      <c r="G510" s="1" t="s">
        <v>10344</v>
      </c>
      <c r="H510" s="1" t="s">
        <v>10345</v>
      </c>
      <c r="I510" s="1" t="s">
        <v>10346</v>
      </c>
      <c r="J510" s="1">
        <v>8605927610</v>
      </c>
      <c r="K510" s="1" t="s">
        <v>85</v>
      </c>
      <c r="L510" s="1" t="s">
        <v>10347</v>
      </c>
      <c r="M510" s="1" t="s">
        <v>87</v>
      </c>
      <c r="N510" s="1" t="s">
        <v>10348</v>
      </c>
      <c r="O510" s="1" t="s">
        <v>10349</v>
      </c>
      <c r="P510" s="1" t="s">
        <v>162</v>
      </c>
      <c r="Q510" s="1">
        <v>859635841032</v>
      </c>
      <c r="R510" s="1" t="s">
        <v>10350</v>
      </c>
      <c r="S510" s="1">
        <v>8767492286</v>
      </c>
      <c r="T510" s="1" t="s">
        <v>92</v>
      </c>
      <c r="U510" s="1" t="s">
        <v>10351</v>
      </c>
      <c r="V510" s="1">
        <v>7821051939</v>
      </c>
      <c r="W510" s="1" t="s">
        <v>10352</v>
      </c>
      <c r="X510" s="1" t="s">
        <v>10353</v>
      </c>
      <c r="Y510" s="1" t="s">
        <v>1245</v>
      </c>
      <c r="Z510" s="1" t="s">
        <v>97</v>
      </c>
      <c r="AA510" s="1" t="s">
        <v>10353</v>
      </c>
      <c r="AB510" s="1" t="s">
        <v>1245</v>
      </c>
      <c r="AC510" s="1" t="s">
        <v>97</v>
      </c>
      <c r="AD510" s="1" t="s">
        <v>98</v>
      </c>
      <c r="AE510" s="1" t="s">
        <v>98</v>
      </c>
      <c r="AF510" s="1" t="s">
        <v>10354</v>
      </c>
      <c r="AG510" s="1" t="s">
        <v>10355</v>
      </c>
      <c r="AH510" s="1" t="s">
        <v>477</v>
      </c>
      <c r="AI510" s="1" t="s">
        <v>2223</v>
      </c>
      <c r="AJ510" s="1">
        <v>81.6</v>
      </c>
      <c r="AK510" s="1"/>
      <c r="AL510" s="1"/>
      <c r="AM510" s="1"/>
      <c r="AN510" s="1"/>
      <c r="AO510" s="1"/>
      <c r="AP510" s="1"/>
      <c r="AQ510" s="1"/>
      <c r="AR510" s="1"/>
      <c r="AS510" s="1" t="s">
        <v>649</v>
      </c>
      <c r="AT510" s="1" t="s">
        <v>650</v>
      </c>
      <c r="AU510" s="1" t="s">
        <v>209</v>
      </c>
      <c r="AV510" s="1" t="s">
        <v>211</v>
      </c>
      <c r="AW510" s="1">
        <v>88.16</v>
      </c>
      <c r="AX510" s="1"/>
      <c r="AY510" s="1" t="s">
        <v>10356</v>
      </c>
      <c r="AZ510" s="1" t="s">
        <v>10357</v>
      </c>
      <c r="BA510" s="1" t="s">
        <v>110</v>
      </c>
      <c r="BB510" s="1" t="s">
        <v>111</v>
      </c>
      <c r="BC510" s="1" t="s">
        <v>179</v>
      </c>
      <c r="BD510" s="1" t="s">
        <v>146</v>
      </c>
      <c r="BE510" s="1">
        <v>83.34</v>
      </c>
      <c r="BF510" s="1">
        <v>9.05</v>
      </c>
      <c r="BG510" s="1"/>
      <c r="BH510" s="1"/>
      <c r="BI510" s="1"/>
      <c r="BJ510" s="1"/>
      <c r="BK510" s="1"/>
      <c r="BL510" s="1"/>
      <c r="BM510" s="1"/>
      <c r="BN510" s="1"/>
      <c r="BO510" s="1" t="s">
        <v>98</v>
      </c>
      <c r="BP510" s="1" t="s">
        <v>10358</v>
      </c>
      <c r="BQ510" s="1" t="s">
        <v>2009</v>
      </c>
      <c r="BR510" s="1" t="s">
        <v>10359</v>
      </c>
      <c r="BS510" s="1">
        <v>31</v>
      </c>
      <c r="BT510" s="1"/>
      <c r="BU510" s="1" t="str">
        <f>HYPERLINK("https://nconnect.nicmar.ac.in/storage/profile/6a86f41682a87.png","Download")</f>
        <v>0</v>
      </c>
      <c r="BV510" s="1" t="s">
        <v>118</v>
      </c>
      <c r="BW510" s="3"/>
      <c r="BX510" s="3"/>
    </row>
    <row r="511" spans="1:76">
      <c r="A511" s="1" t="s">
        <v>76</v>
      </c>
      <c r="B511" s="1" t="s">
        <v>77</v>
      </c>
      <c r="C511" s="1" t="s">
        <v>10360</v>
      </c>
      <c r="D511" s="1" t="s">
        <v>1945</v>
      </c>
      <c r="E511" s="1" t="s">
        <v>8195</v>
      </c>
      <c r="F511" s="1" t="s">
        <v>6675</v>
      </c>
      <c r="G511" s="1" t="s">
        <v>10361</v>
      </c>
      <c r="H511" s="1" t="s">
        <v>10362</v>
      </c>
      <c r="I511" s="1" t="s">
        <v>10363</v>
      </c>
      <c r="J511" s="1">
        <v>8208337939</v>
      </c>
      <c r="K511" s="1" t="s">
        <v>85</v>
      </c>
      <c r="L511" s="1" t="s">
        <v>10364</v>
      </c>
      <c r="M511" s="1" t="s">
        <v>87</v>
      </c>
      <c r="N511" s="1" t="s">
        <v>5233</v>
      </c>
      <c r="O511" s="1" t="s">
        <v>10365</v>
      </c>
      <c r="P511" s="1" t="s">
        <v>90</v>
      </c>
      <c r="Q511" s="1">
        <v>857000142836</v>
      </c>
      <c r="R511" s="1" t="s">
        <v>8195</v>
      </c>
      <c r="S511" s="1">
        <v>9404254415</v>
      </c>
      <c r="T511" s="1" t="s">
        <v>163</v>
      </c>
      <c r="U511" s="1" t="s">
        <v>2909</v>
      </c>
      <c r="V511" s="1">
        <v>8275667317</v>
      </c>
      <c r="W511" s="1" t="s">
        <v>1194</v>
      </c>
      <c r="X511" s="1" t="s">
        <v>10366</v>
      </c>
      <c r="Y511" s="1" t="s">
        <v>1087</v>
      </c>
      <c r="Z511" s="1" t="s">
        <v>97</v>
      </c>
      <c r="AA511" s="1" t="s">
        <v>10366</v>
      </c>
      <c r="AB511" s="1" t="s">
        <v>1087</v>
      </c>
      <c r="AC511" s="1" t="s">
        <v>97</v>
      </c>
      <c r="AD511" s="1" t="s">
        <v>98</v>
      </c>
      <c r="AE511" s="1" t="s">
        <v>98</v>
      </c>
      <c r="AF511" s="1" t="s">
        <v>10367</v>
      </c>
      <c r="AG511" s="1" t="s">
        <v>1383</v>
      </c>
      <c r="AH511" s="1" t="s">
        <v>106</v>
      </c>
      <c r="AI511" s="1" t="s">
        <v>395</v>
      </c>
      <c r="AJ511" s="1">
        <v>92.4</v>
      </c>
      <c r="AK511" s="1"/>
      <c r="AL511" s="1" t="s">
        <v>6685</v>
      </c>
      <c r="AM511" s="1" t="s">
        <v>1383</v>
      </c>
      <c r="AN511" s="1" t="s">
        <v>105</v>
      </c>
      <c r="AO511" s="1" t="s">
        <v>107</v>
      </c>
      <c r="AP511" s="1" t="s">
        <v>398</v>
      </c>
      <c r="AQ511" s="1">
        <v>67.0</v>
      </c>
      <c r="AR511" s="1"/>
      <c r="AS511" s="1"/>
      <c r="AT511" s="1"/>
      <c r="AU511" s="1"/>
      <c r="AV511" s="1"/>
      <c r="AW511" s="1"/>
      <c r="AX511" s="1"/>
      <c r="AY511" s="1" t="s">
        <v>10368</v>
      </c>
      <c r="AZ511" s="1" t="s">
        <v>10369</v>
      </c>
      <c r="BA511" s="1" t="s">
        <v>110</v>
      </c>
      <c r="BB511" s="1" t="s">
        <v>111</v>
      </c>
      <c r="BC511" s="1" t="s">
        <v>401</v>
      </c>
      <c r="BD511" s="1" t="s">
        <v>319</v>
      </c>
      <c r="BE511" s="1">
        <v>71.7</v>
      </c>
      <c r="BF511" s="1">
        <v>7.92</v>
      </c>
      <c r="BG511" s="1"/>
      <c r="BH511" s="1"/>
      <c r="BI511" s="1"/>
      <c r="BJ511" s="1"/>
      <c r="BK511" s="1"/>
      <c r="BL511" s="1"/>
      <c r="BM511" s="1"/>
      <c r="BN511" s="1"/>
      <c r="BO511" s="1" t="s">
        <v>10370</v>
      </c>
      <c r="BP511" s="1"/>
      <c r="BQ511" s="1"/>
      <c r="BR511" s="1" t="s">
        <v>10371</v>
      </c>
      <c r="BS511" s="1">
        <v>16</v>
      </c>
      <c r="BT511" s="1" t="s">
        <v>10372</v>
      </c>
      <c r="BU511" s="1" t="str">
        <f>HYPERLINK("https://nconnect.nicmar.ac.in/storage/profile/6a85f3247f191.png","Download")</f>
        <v>0</v>
      </c>
      <c r="BV511" s="1" t="s">
        <v>118</v>
      </c>
      <c r="BW511" s="3"/>
      <c r="BX511" s="3"/>
    </row>
    <row r="512" spans="1:76">
      <c r="A512" s="1" t="s">
        <v>76</v>
      </c>
      <c r="B512" s="1" t="s">
        <v>77</v>
      </c>
      <c r="C512" s="1" t="s">
        <v>10373</v>
      </c>
      <c r="D512" s="1" t="s">
        <v>10374</v>
      </c>
      <c r="E512" s="1" t="s">
        <v>10375</v>
      </c>
      <c r="F512" s="1" t="s">
        <v>10376</v>
      </c>
      <c r="G512" s="1" t="s">
        <v>10377</v>
      </c>
      <c r="H512" s="1" t="s">
        <v>10378</v>
      </c>
      <c r="I512" s="1" t="s">
        <v>10379</v>
      </c>
      <c r="J512" s="1">
        <v>7757840699</v>
      </c>
      <c r="K512" s="1" t="s">
        <v>85</v>
      </c>
      <c r="L512" s="1" t="s">
        <v>10380</v>
      </c>
      <c r="M512" s="1" t="s">
        <v>87</v>
      </c>
      <c r="N512" s="1" t="s">
        <v>412</v>
      </c>
      <c r="O512" s="1" t="s">
        <v>10381</v>
      </c>
      <c r="P512" s="1" t="s">
        <v>162</v>
      </c>
      <c r="Q512" s="1">
        <v>796127976891</v>
      </c>
      <c r="R512" s="1" t="s">
        <v>10375</v>
      </c>
      <c r="S512" s="1">
        <v>9823053385</v>
      </c>
      <c r="T512" s="1" t="s">
        <v>92</v>
      </c>
      <c r="U512" s="1" t="s">
        <v>10382</v>
      </c>
      <c r="V512" s="1">
        <v>8600759807</v>
      </c>
      <c r="W512" s="1" t="s">
        <v>283</v>
      </c>
      <c r="X512" s="1" t="s">
        <v>10383</v>
      </c>
      <c r="Y512" s="1" t="s">
        <v>1268</v>
      </c>
      <c r="Z512" s="1" t="s">
        <v>97</v>
      </c>
      <c r="AA512" s="1" t="s">
        <v>10383</v>
      </c>
      <c r="AB512" s="1" t="s">
        <v>1268</v>
      </c>
      <c r="AC512" s="1" t="s">
        <v>97</v>
      </c>
      <c r="AD512" s="1" t="s">
        <v>98</v>
      </c>
      <c r="AE512" s="1" t="s">
        <v>98</v>
      </c>
      <c r="AF512" s="1" t="s">
        <v>10384</v>
      </c>
      <c r="AG512" s="1" t="s">
        <v>10385</v>
      </c>
      <c r="AH512" s="1" t="s">
        <v>850</v>
      </c>
      <c r="AI512" s="1" t="s">
        <v>766</v>
      </c>
      <c r="AJ512" s="1">
        <v>77.2</v>
      </c>
      <c r="AK512" s="1"/>
      <c r="AL512" s="1" t="s">
        <v>10386</v>
      </c>
      <c r="AM512" s="1" t="s">
        <v>10385</v>
      </c>
      <c r="AN512" s="1" t="s">
        <v>105</v>
      </c>
      <c r="AO512" s="1" t="s">
        <v>1551</v>
      </c>
      <c r="AP512" s="1" t="s">
        <v>1385</v>
      </c>
      <c r="AQ512" s="1">
        <v>63.54</v>
      </c>
      <c r="AR512" s="1"/>
      <c r="AS512" s="1"/>
      <c r="AT512" s="1"/>
      <c r="AU512" s="1"/>
      <c r="AV512" s="1"/>
      <c r="AW512" s="1"/>
      <c r="AX512" s="1"/>
      <c r="AY512" s="1" t="s">
        <v>10387</v>
      </c>
      <c r="AZ512" s="1" t="s">
        <v>10388</v>
      </c>
      <c r="BA512" s="1" t="s">
        <v>178</v>
      </c>
      <c r="BB512" s="1" t="s">
        <v>111</v>
      </c>
      <c r="BC512" s="1" t="s">
        <v>3015</v>
      </c>
      <c r="BD512" s="1" t="s">
        <v>292</v>
      </c>
      <c r="BE512" s="1">
        <v>71.9</v>
      </c>
      <c r="BF512" s="1">
        <v>7.94</v>
      </c>
      <c r="BG512" s="1"/>
      <c r="BH512" s="1"/>
      <c r="BI512" s="1"/>
      <c r="BJ512" s="1"/>
      <c r="BK512" s="1"/>
      <c r="BL512" s="1"/>
      <c r="BM512" s="1"/>
      <c r="BN512" s="1"/>
      <c r="BO512" s="1" t="s">
        <v>10389</v>
      </c>
      <c r="BP512" s="1"/>
      <c r="BQ512" s="1"/>
      <c r="BR512" s="1" t="s">
        <v>10390</v>
      </c>
      <c r="BS512" s="1">
        <v>26</v>
      </c>
      <c r="BT512" s="1" t="s">
        <v>10391</v>
      </c>
      <c r="BU512" s="1" t="str">
        <f>HYPERLINK("https://nconnect.nicmar.ac.in/storage/profile/6a86647b1386f.png","Download")</f>
        <v>0</v>
      </c>
      <c r="BV512" s="1" t="s">
        <v>118</v>
      </c>
      <c r="BW512" s="3"/>
      <c r="BX512" s="3"/>
    </row>
    <row r="513" spans="1:76">
      <c r="A513" s="1" t="s">
        <v>76</v>
      </c>
      <c r="B513" s="1" t="s">
        <v>77</v>
      </c>
      <c r="C513" s="1" t="s">
        <v>10392</v>
      </c>
      <c r="D513" s="1"/>
      <c r="E513" s="1"/>
      <c r="F513" s="1"/>
      <c r="G513" s="1"/>
      <c r="H513" s="1" t="s">
        <v>10393</v>
      </c>
      <c r="I513" s="1" t="s">
        <v>10393</v>
      </c>
      <c r="J513" s="1"/>
      <c r="K513" s="1"/>
      <c r="L513" s="1"/>
      <c r="M513" s="1"/>
      <c r="N513" s="1"/>
      <c r="O513" s="1"/>
      <c r="P513" s="1"/>
      <c r="Q513" s="1"/>
      <c r="R513" s="1"/>
      <c r="S513" s="1"/>
      <c r="T513" s="1"/>
      <c r="U513" s="1"/>
      <c r="V513" s="1"/>
      <c r="W513" s="1"/>
      <c r="X513" s="1"/>
      <c r="Y513" s="1"/>
      <c r="Z513" s="1"/>
      <c r="AA513" s="1"/>
      <c r="AB513" s="1"/>
      <c r="AC513" s="1"/>
      <c r="AD513" s="1" t="s">
        <v>98</v>
      </c>
      <c r="AE513" s="1" t="s">
        <v>98</v>
      </c>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t="s">
        <v>187</v>
      </c>
      <c r="BV513" s="1" t="s">
        <v>188</v>
      </c>
      <c r="BW513" s="3"/>
      <c r="BX513" s="3"/>
    </row>
    <row r="514" spans="1:76">
      <c r="A514" s="1" t="s">
        <v>76</v>
      </c>
      <c r="B514" s="1" t="s">
        <v>77</v>
      </c>
      <c r="C514" s="1" t="s">
        <v>10394</v>
      </c>
      <c r="D514" s="1" t="s">
        <v>10395</v>
      </c>
      <c r="E514" s="1" t="s">
        <v>10396</v>
      </c>
      <c r="F514" s="1" t="s">
        <v>10397</v>
      </c>
      <c r="G514" s="1" t="s">
        <v>10398</v>
      </c>
      <c r="H514" s="1" t="s">
        <v>10399</v>
      </c>
      <c r="I514" s="1" t="s">
        <v>10400</v>
      </c>
      <c r="J514" s="1">
        <v>8888186164</v>
      </c>
      <c r="K514" s="1" t="s">
        <v>85</v>
      </c>
      <c r="L514" s="1" t="s">
        <v>7429</v>
      </c>
      <c r="M514" s="1" t="s">
        <v>87</v>
      </c>
      <c r="N514" s="1" t="s">
        <v>10401</v>
      </c>
      <c r="O514" s="1" t="s">
        <v>10402</v>
      </c>
      <c r="P514" s="1" t="s">
        <v>162</v>
      </c>
      <c r="Q514" s="1">
        <v>345656489612</v>
      </c>
      <c r="R514" s="1" t="s">
        <v>10403</v>
      </c>
      <c r="S514" s="1">
        <v>9823836164</v>
      </c>
      <c r="T514" s="1" t="s">
        <v>1706</v>
      </c>
      <c r="U514" s="1" t="s">
        <v>10404</v>
      </c>
      <c r="V514" s="1">
        <v>9823263070</v>
      </c>
      <c r="W514" s="1" t="s">
        <v>1063</v>
      </c>
      <c r="X514" s="1" t="s">
        <v>10405</v>
      </c>
      <c r="Y514" s="1" t="s">
        <v>205</v>
      </c>
      <c r="Z514" s="1" t="s">
        <v>97</v>
      </c>
      <c r="AA514" s="1" t="s">
        <v>10405</v>
      </c>
      <c r="AB514" s="1" t="s">
        <v>205</v>
      </c>
      <c r="AC514" s="1" t="s">
        <v>97</v>
      </c>
      <c r="AD514" s="1" t="s">
        <v>98</v>
      </c>
      <c r="AE514" s="1" t="s">
        <v>98</v>
      </c>
      <c r="AF514" s="1" t="s">
        <v>10406</v>
      </c>
      <c r="AG514" s="1" t="s">
        <v>10407</v>
      </c>
      <c r="AH514" s="1" t="s">
        <v>106</v>
      </c>
      <c r="AI514" s="1" t="s">
        <v>395</v>
      </c>
      <c r="AJ514" s="1">
        <v>74</v>
      </c>
      <c r="AK514" s="1"/>
      <c r="AL514" s="1"/>
      <c r="AM514" s="1"/>
      <c r="AN514" s="1"/>
      <c r="AO514" s="1"/>
      <c r="AP514" s="1"/>
      <c r="AQ514" s="1"/>
      <c r="AR514" s="1"/>
      <c r="AS514" s="1" t="s">
        <v>10408</v>
      </c>
      <c r="AT514" s="1" t="s">
        <v>10409</v>
      </c>
      <c r="AU514" s="1" t="s">
        <v>240</v>
      </c>
      <c r="AV514" s="1" t="s">
        <v>370</v>
      </c>
      <c r="AW514" s="1">
        <v>82.22</v>
      </c>
      <c r="AX514" s="1"/>
      <c r="AY514" s="1" t="s">
        <v>1202</v>
      </c>
      <c r="AZ514" s="1" t="s">
        <v>10410</v>
      </c>
      <c r="BA514" s="1" t="s">
        <v>178</v>
      </c>
      <c r="BB514" s="1" t="s">
        <v>111</v>
      </c>
      <c r="BC514" s="1" t="s">
        <v>1047</v>
      </c>
      <c r="BD514" s="1" t="s">
        <v>374</v>
      </c>
      <c r="BE514" s="1">
        <v>72.8</v>
      </c>
      <c r="BF514" s="1">
        <v>8.03</v>
      </c>
      <c r="BG514" s="1"/>
      <c r="BH514" s="1"/>
      <c r="BI514" s="1"/>
      <c r="BJ514" s="1"/>
      <c r="BK514" s="1"/>
      <c r="BL514" s="1"/>
      <c r="BM514" s="1"/>
      <c r="BN514" s="1"/>
      <c r="BO514" s="1" t="s">
        <v>10411</v>
      </c>
      <c r="BP514" s="1"/>
      <c r="BQ514" s="1"/>
      <c r="BR514" s="1"/>
      <c r="BS514" s="1"/>
      <c r="BT514" s="1"/>
      <c r="BU514" s="1" t="str">
        <f>HYPERLINK("https://nconnect.nicmar.ac.in/storage/profile/6a8bcaf882076.png","Download")</f>
        <v>0</v>
      </c>
      <c r="BV514" s="1" t="s">
        <v>188</v>
      </c>
      <c r="BW514" s="3"/>
      <c r="BX514" s="3"/>
    </row>
    <row r="515" spans="1:76">
      <c r="A515" s="1" t="s">
        <v>76</v>
      </c>
      <c r="B515" s="1" t="s">
        <v>77</v>
      </c>
      <c r="C515" s="1" t="s">
        <v>10412</v>
      </c>
      <c r="D515" s="1" t="s">
        <v>10413</v>
      </c>
      <c r="E515" s="1"/>
      <c r="F515" s="1" t="s">
        <v>542</v>
      </c>
      <c r="G515" s="1" t="s">
        <v>10414</v>
      </c>
      <c r="H515" s="1" t="s">
        <v>10415</v>
      </c>
      <c r="I515" s="1" t="s">
        <v>10416</v>
      </c>
      <c r="J515" s="1">
        <v>7306930802</v>
      </c>
      <c r="K515" s="1" t="s">
        <v>85</v>
      </c>
      <c r="L515" s="1" t="s">
        <v>10417</v>
      </c>
      <c r="M515" s="1" t="s">
        <v>87</v>
      </c>
      <c r="N515" s="1" t="s">
        <v>10418</v>
      </c>
      <c r="O515" s="1" t="s">
        <v>10419</v>
      </c>
      <c r="P515" s="1" t="s">
        <v>90</v>
      </c>
      <c r="Q515" s="1">
        <v>299505458537</v>
      </c>
      <c r="R515" s="1" t="s">
        <v>10420</v>
      </c>
      <c r="S515" s="1">
        <v>9446616036</v>
      </c>
      <c r="T515" s="1" t="s">
        <v>10421</v>
      </c>
      <c r="U515" s="1" t="s">
        <v>10422</v>
      </c>
      <c r="V515" s="1">
        <v>8547102446</v>
      </c>
      <c r="W515" s="1" t="s">
        <v>2469</v>
      </c>
      <c r="X515" s="1" t="s">
        <v>10423</v>
      </c>
      <c r="Y515" s="1" t="s">
        <v>2963</v>
      </c>
      <c r="Z515" s="1" t="s">
        <v>392</v>
      </c>
      <c r="AA515" s="1" t="s">
        <v>10424</v>
      </c>
      <c r="AB515" s="1" t="s">
        <v>2963</v>
      </c>
      <c r="AC515" s="1" t="s">
        <v>392</v>
      </c>
      <c r="AD515" s="1" t="s">
        <v>98</v>
      </c>
      <c r="AE515" s="1" t="s">
        <v>98</v>
      </c>
      <c r="AF515" s="1" t="s">
        <v>10425</v>
      </c>
      <c r="AG515" s="1" t="s">
        <v>10426</v>
      </c>
      <c r="AH515" s="1" t="s">
        <v>477</v>
      </c>
      <c r="AI515" s="1" t="s">
        <v>421</v>
      </c>
      <c r="AJ515" s="1">
        <v>93.1</v>
      </c>
      <c r="AK515" s="1">
        <v>9.8</v>
      </c>
      <c r="AL515" s="1" t="s">
        <v>10427</v>
      </c>
      <c r="AM515" s="1" t="s">
        <v>10428</v>
      </c>
      <c r="AN515" s="1" t="s">
        <v>105</v>
      </c>
      <c r="AO515" s="1" t="s">
        <v>209</v>
      </c>
      <c r="AP515" s="1" t="s">
        <v>102</v>
      </c>
      <c r="AQ515" s="1">
        <v>81.97</v>
      </c>
      <c r="AR515" s="1"/>
      <c r="AS515" s="1"/>
      <c r="AT515" s="1"/>
      <c r="AU515" s="1"/>
      <c r="AV515" s="1"/>
      <c r="AW515" s="1"/>
      <c r="AX515" s="1"/>
      <c r="AY515" s="1" t="s">
        <v>3995</v>
      </c>
      <c r="AZ515" s="1" t="s">
        <v>10429</v>
      </c>
      <c r="BA515" s="1" t="s">
        <v>110</v>
      </c>
      <c r="BB515" s="1" t="s">
        <v>111</v>
      </c>
      <c r="BC515" s="1" t="s">
        <v>425</v>
      </c>
      <c r="BD515" s="1" t="s">
        <v>426</v>
      </c>
      <c r="BE515" s="1">
        <v>70.09</v>
      </c>
      <c r="BF515" s="1">
        <v>7.09</v>
      </c>
      <c r="BG515" s="1"/>
      <c r="BH515" s="1"/>
      <c r="BI515" s="1"/>
      <c r="BJ515" s="1"/>
      <c r="BK515" s="1"/>
      <c r="BL515" s="1"/>
      <c r="BM515" s="1"/>
      <c r="BN515" s="1"/>
      <c r="BO515" s="1" t="s">
        <v>10430</v>
      </c>
      <c r="BP515" s="1"/>
      <c r="BQ515" s="1"/>
      <c r="BR515" s="1" t="s">
        <v>10431</v>
      </c>
      <c r="BS515" s="1">
        <v>43</v>
      </c>
      <c r="BT515" s="1"/>
      <c r="BU515" s="1" t="str">
        <f>HYPERLINK("https://nconnect.nicmar.ac.in/storage/profile/6a87177ce0569.png","Download")</f>
        <v>0</v>
      </c>
      <c r="BV515" s="1" t="s">
        <v>118</v>
      </c>
      <c r="BW515" s="3"/>
      <c r="BX515" s="3"/>
    </row>
    <row r="516" spans="1:76">
      <c r="A516" s="1" t="s">
        <v>76</v>
      </c>
      <c r="B516" s="1" t="s">
        <v>77</v>
      </c>
      <c r="C516" s="1" t="s">
        <v>10432</v>
      </c>
      <c r="D516" s="1" t="s">
        <v>10433</v>
      </c>
      <c r="E516" s="1"/>
      <c r="F516" s="1" t="s">
        <v>4484</v>
      </c>
      <c r="G516" s="1" t="s">
        <v>10434</v>
      </c>
      <c r="H516" s="1" t="s">
        <v>10435</v>
      </c>
      <c r="I516" s="1" t="s">
        <v>10436</v>
      </c>
      <c r="J516" s="1">
        <v>6396734460</v>
      </c>
      <c r="K516" s="1" t="s">
        <v>85</v>
      </c>
      <c r="L516" s="1" t="s">
        <v>10437</v>
      </c>
      <c r="M516" s="1" t="s">
        <v>87</v>
      </c>
      <c r="N516" s="1" t="s">
        <v>1308</v>
      </c>
      <c r="O516" s="1" t="s">
        <v>10438</v>
      </c>
      <c r="P516" s="1" t="s">
        <v>162</v>
      </c>
      <c r="Q516" s="1">
        <v>375831271098</v>
      </c>
      <c r="R516" s="1" t="s">
        <v>10439</v>
      </c>
      <c r="S516" s="1">
        <v>7906374611</v>
      </c>
      <c r="T516" s="1" t="s">
        <v>10440</v>
      </c>
      <c r="U516" s="1" t="s">
        <v>10441</v>
      </c>
      <c r="V516" s="1">
        <v>7011066417</v>
      </c>
      <c r="W516" s="1" t="s">
        <v>203</v>
      </c>
      <c r="X516" s="1" t="s">
        <v>10442</v>
      </c>
      <c r="Y516" s="1" t="s">
        <v>10443</v>
      </c>
      <c r="Z516" s="1" t="s">
        <v>1173</v>
      </c>
      <c r="AA516" s="1" t="s">
        <v>10442</v>
      </c>
      <c r="AB516" s="1" t="s">
        <v>10443</v>
      </c>
      <c r="AC516" s="1" t="s">
        <v>1173</v>
      </c>
      <c r="AD516" s="1" t="s">
        <v>98</v>
      </c>
      <c r="AE516" s="1" t="s">
        <v>98</v>
      </c>
      <c r="AF516" s="1" t="s">
        <v>10444</v>
      </c>
      <c r="AG516" s="1" t="s">
        <v>3384</v>
      </c>
      <c r="AH516" s="1" t="s">
        <v>479</v>
      </c>
      <c r="AI516" s="1" t="s">
        <v>859</v>
      </c>
      <c r="AJ516" s="1">
        <v>75.4</v>
      </c>
      <c r="AK516" s="1"/>
      <c r="AL516" s="1" t="s">
        <v>10444</v>
      </c>
      <c r="AM516" s="1" t="s">
        <v>3384</v>
      </c>
      <c r="AN516" s="1" t="s">
        <v>105</v>
      </c>
      <c r="AO516" s="1" t="s">
        <v>859</v>
      </c>
      <c r="AP516" s="1" t="s">
        <v>289</v>
      </c>
      <c r="AQ516" s="1">
        <v>69.5</v>
      </c>
      <c r="AR516" s="1"/>
      <c r="AS516" s="1"/>
      <c r="AT516" s="1"/>
      <c r="AU516" s="1"/>
      <c r="AV516" s="1"/>
      <c r="AW516" s="1"/>
      <c r="AX516" s="1"/>
      <c r="AY516" s="1" t="s">
        <v>1175</v>
      </c>
      <c r="AZ516" s="1" t="s">
        <v>10445</v>
      </c>
      <c r="BA516" s="1" t="s">
        <v>110</v>
      </c>
      <c r="BB516" s="1" t="s">
        <v>111</v>
      </c>
      <c r="BC516" s="1" t="s">
        <v>289</v>
      </c>
      <c r="BD516" s="1" t="s">
        <v>724</v>
      </c>
      <c r="BE516" s="1">
        <v>85.6</v>
      </c>
      <c r="BF516" s="1">
        <v>8.56</v>
      </c>
      <c r="BG516" s="1"/>
      <c r="BH516" s="1"/>
      <c r="BI516" s="1"/>
      <c r="BJ516" s="1"/>
      <c r="BK516" s="1"/>
      <c r="BL516" s="1"/>
      <c r="BM516" s="1"/>
      <c r="BN516" s="1"/>
      <c r="BO516" s="1" t="s">
        <v>10446</v>
      </c>
      <c r="BP516" s="1" t="s">
        <v>10447</v>
      </c>
      <c r="BQ516" s="1" t="s">
        <v>3388</v>
      </c>
      <c r="BR516" s="1" t="s">
        <v>10448</v>
      </c>
      <c r="BS516" s="1">
        <v>4</v>
      </c>
      <c r="BT516" s="1" t="s">
        <v>10449</v>
      </c>
      <c r="BU516" s="1" t="str">
        <f>HYPERLINK("https://nconnect.nicmar.ac.in/storage/profile/6a8689cf57adc.png","Download")</f>
        <v>0</v>
      </c>
      <c r="BV516" s="1" t="s">
        <v>118</v>
      </c>
      <c r="BW516" s="3"/>
      <c r="BX516" s="3"/>
    </row>
    <row r="517" spans="1:76">
      <c r="A517" s="1" t="s">
        <v>76</v>
      </c>
      <c r="B517" s="1" t="s">
        <v>77</v>
      </c>
      <c r="C517" s="1" t="s">
        <v>10450</v>
      </c>
      <c r="D517" s="1" t="s">
        <v>10451</v>
      </c>
      <c r="E517" s="1"/>
      <c r="F517" s="1" t="s">
        <v>10452</v>
      </c>
      <c r="G517" s="1" t="s">
        <v>10453</v>
      </c>
      <c r="H517" s="1" t="s">
        <v>10454</v>
      </c>
      <c r="I517" s="1" t="s">
        <v>10455</v>
      </c>
      <c r="J517" s="1">
        <v>9349951203</v>
      </c>
      <c r="K517" s="1" t="s">
        <v>196</v>
      </c>
      <c r="L517" s="1" t="s">
        <v>10456</v>
      </c>
      <c r="M517" s="1" t="s">
        <v>87</v>
      </c>
      <c r="N517" s="1" t="s">
        <v>10457</v>
      </c>
      <c r="O517" s="1" t="s">
        <v>10458</v>
      </c>
      <c r="P517" s="1" t="s">
        <v>90</v>
      </c>
      <c r="Q517" s="1">
        <v>673937036136</v>
      </c>
      <c r="R517" s="1" t="s">
        <v>10459</v>
      </c>
      <c r="S517" s="1">
        <v>9387751625</v>
      </c>
      <c r="T517" s="1" t="s">
        <v>10460</v>
      </c>
      <c r="U517" s="1" t="s">
        <v>10461</v>
      </c>
      <c r="V517" s="1">
        <v>8606612425</v>
      </c>
      <c r="W517" s="1" t="s">
        <v>10462</v>
      </c>
      <c r="X517" s="1" t="s">
        <v>10463</v>
      </c>
      <c r="Y517" s="1" t="s">
        <v>2963</v>
      </c>
      <c r="Z517" s="1" t="s">
        <v>392</v>
      </c>
      <c r="AA517" s="1" t="s">
        <v>10463</v>
      </c>
      <c r="AB517" s="1" t="s">
        <v>2963</v>
      </c>
      <c r="AC517" s="1" t="s">
        <v>392</v>
      </c>
      <c r="AD517" s="1" t="s">
        <v>98</v>
      </c>
      <c r="AE517" s="1" t="s">
        <v>98</v>
      </c>
      <c r="AF517" s="1" t="s">
        <v>10464</v>
      </c>
      <c r="AG517" s="1" t="s">
        <v>10465</v>
      </c>
      <c r="AH517" s="1" t="s">
        <v>208</v>
      </c>
      <c r="AI517" s="1" t="s">
        <v>421</v>
      </c>
      <c r="AJ517" s="1">
        <v>95.0</v>
      </c>
      <c r="AK517" s="1">
        <v>10</v>
      </c>
      <c r="AL517" s="1" t="s">
        <v>10466</v>
      </c>
      <c r="AM517" s="1" t="s">
        <v>10467</v>
      </c>
      <c r="AN517" s="1" t="s">
        <v>174</v>
      </c>
      <c r="AO517" s="1" t="s">
        <v>141</v>
      </c>
      <c r="AP517" s="1" t="s">
        <v>425</v>
      </c>
      <c r="AQ517" s="1">
        <v>94.0</v>
      </c>
      <c r="AR517" s="1"/>
      <c r="AS517" s="1"/>
      <c r="AT517" s="1"/>
      <c r="AU517" s="1"/>
      <c r="AV517" s="1"/>
      <c r="AW517" s="1"/>
      <c r="AX517" s="1"/>
      <c r="AY517" s="1" t="s">
        <v>3995</v>
      </c>
      <c r="AZ517" s="1" t="s">
        <v>10468</v>
      </c>
      <c r="BA517" s="1" t="s">
        <v>110</v>
      </c>
      <c r="BB517" s="1" t="s">
        <v>111</v>
      </c>
      <c r="BC517" s="1" t="s">
        <v>747</v>
      </c>
      <c r="BD517" s="1" t="s">
        <v>370</v>
      </c>
      <c r="BE517" s="1">
        <v>77.4</v>
      </c>
      <c r="BF517" s="1">
        <v>7.74</v>
      </c>
      <c r="BG517" s="1"/>
      <c r="BH517" s="1"/>
      <c r="BI517" s="1"/>
      <c r="BJ517" s="1"/>
      <c r="BK517" s="1"/>
      <c r="BL517" s="1"/>
      <c r="BM517" s="1"/>
      <c r="BN517" s="1"/>
      <c r="BO517" s="1" t="s">
        <v>10469</v>
      </c>
      <c r="BP517" s="1" t="s">
        <v>10470</v>
      </c>
      <c r="BQ517" s="1" t="s">
        <v>2268</v>
      </c>
      <c r="BR517" s="1" t="s">
        <v>10471</v>
      </c>
      <c r="BS517" s="1">
        <v>27</v>
      </c>
      <c r="BT517" s="1" t="s">
        <v>10472</v>
      </c>
      <c r="BU517" s="1" t="str">
        <f>HYPERLINK("https://nconnect.nicmar.ac.in/storage/profile/6a86f62c94786.png","Download")</f>
        <v>0</v>
      </c>
      <c r="BV517" s="1" t="s">
        <v>118</v>
      </c>
      <c r="BW517" s="3"/>
      <c r="BX517" s="3"/>
    </row>
    <row r="518" spans="1:76">
      <c r="A518" s="1" t="s">
        <v>76</v>
      </c>
      <c r="B518" s="1" t="s">
        <v>77</v>
      </c>
      <c r="C518" s="1" t="s">
        <v>10473</v>
      </c>
      <c r="D518" s="1" t="s">
        <v>5784</v>
      </c>
      <c r="E518" s="1" t="s">
        <v>7958</v>
      </c>
      <c r="F518" s="1" t="s">
        <v>10474</v>
      </c>
      <c r="G518" s="1" t="s">
        <v>10475</v>
      </c>
      <c r="H518" s="1" t="s">
        <v>10476</v>
      </c>
      <c r="I518" s="1" t="s">
        <v>10477</v>
      </c>
      <c r="J518" s="1">
        <v>9822933599</v>
      </c>
      <c r="K518" s="1" t="s">
        <v>85</v>
      </c>
      <c r="L518" s="1" t="s">
        <v>10478</v>
      </c>
      <c r="M518" s="1" t="s">
        <v>87</v>
      </c>
      <c r="N518" s="1" t="s">
        <v>88</v>
      </c>
      <c r="O518" s="1" t="s">
        <v>10479</v>
      </c>
      <c r="P518" s="1" t="s">
        <v>162</v>
      </c>
      <c r="Q518" s="1">
        <v>609562283227</v>
      </c>
      <c r="R518" s="1" t="s">
        <v>10480</v>
      </c>
      <c r="S518" s="1">
        <v>8855889910</v>
      </c>
      <c r="T518" s="1" t="s">
        <v>10481</v>
      </c>
      <c r="U518" s="1" t="s">
        <v>10482</v>
      </c>
      <c r="V518" s="1">
        <v>9405956229</v>
      </c>
      <c r="W518" s="1" t="s">
        <v>283</v>
      </c>
      <c r="X518" s="1" t="s">
        <v>10483</v>
      </c>
      <c r="Y518" s="1" t="s">
        <v>4707</v>
      </c>
      <c r="Z518" s="1" t="s">
        <v>97</v>
      </c>
      <c r="AA518" s="1" t="s">
        <v>10483</v>
      </c>
      <c r="AB518" s="1" t="s">
        <v>4707</v>
      </c>
      <c r="AC518" s="1" t="s">
        <v>97</v>
      </c>
      <c r="AD518" s="1" t="s">
        <v>98</v>
      </c>
      <c r="AE518" s="1" t="s">
        <v>98</v>
      </c>
      <c r="AF518" s="1" t="s">
        <v>10484</v>
      </c>
      <c r="AG518" s="1" t="s">
        <v>5480</v>
      </c>
      <c r="AH518" s="1" t="s">
        <v>530</v>
      </c>
      <c r="AI518" s="1" t="s">
        <v>395</v>
      </c>
      <c r="AJ518" s="1">
        <v>78.8</v>
      </c>
      <c r="AK518" s="1">
        <v>7.99</v>
      </c>
      <c r="AL518" s="1" t="s">
        <v>10485</v>
      </c>
      <c r="AM518" s="1" t="s">
        <v>5480</v>
      </c>
      <c r="AN518" s="1" t="s">
        <v>678</v>
      </c>
      <c r="AO518" s="1" t="s">
        <v>395</v>
      </c>
      <c r="AP518" s="1" t="s">
        <v>398</v>
      </c>
      <c r="AQ518" s="1">
        <v>68.33</v>
      </c>
      <c r="AR518" s="1">
        <v>7.19</v>
      </c>
      <c r="AS518" s="1"/>
      <c r="AT518" s="1"/>
      <c r="AU518" s="1"/>
      <c r="AV518" s="1"/>
      <c r="AW518" s="1"/>
      <c r="AX518" s="1"/>
      <c r="AY518" s="1" t="s">
        <v>10486</v>
      </c>
      <c r="AZ518" s="1" t="s">
        <v>10487</v>
      </c>
      <c r="BA518" s="1" t="s">
        <v>110</v>
      </c>
      <c r="BB518" s="1" t="s">
        <v>111</v>
      </c>
      <c r="BC518" s="1" t="s">
        <v>905</v>
      </c>
      <c r="BD518" s="1" t="s">
        <v>319</v>
      </c>
      <c r="BE518" s="1">
        <v>70.85</v>
      </c>
      <c r="BF518" s="1">
        <v>7.08</v>
      </c>
      <c r="BG518" s="1"/>
      <c r="BH518" s="1"/>
      <c r="BI518" s="1"/>
      <c r="BJ518" s="1"/>
      <c r="BK518" s="1"/>
      <c r="BL518" s="1"/>
      <c r="BM518" s="1"/>
      <c r="BN518" s="1"/>
      <c r="BO518" s="1" t="s">
        <v>10488</v>
      </c>
      <c r="BP518" s="1"/>
      <c r="BQ518" s="1"/>
      <c r="BR518" s="1" t="s">
        <v>10489</v>
      </c>
      <c r="BS518" s="1">
        <v>14</v>
      </c>
      <c r="BT518" s="1" t="s">
        <v>10490</v>
      </c>
      <c r="BU518" s="1" t="str">
        <f>HYPERLINK("https://nconnect.nicmar.ac.in/storage/profile/6a85e5098b220.png","Download")</f>
        <v>0</v>
      </c>
      <c r="BV518" s="1" t="s">
        <v>118</v>
      </c>
      <c r="BW518" s="3"/>
      <c r="BX518" s="3"/>
    </row>
    <row r="519" spans="1:76">
      <c r="A519" s="1" t="s">
        <v>76</v>
      </c>
      <c r="B519" s="1" t="s">
        <v>77</v>
      </c>
      <c r="C519" s="1" t="s">
        <v>10491</v>
      </c>
      <c r="D519" s="1" t="s">
        <v>2671</v>
      </c>
      <c r="E519" s="1" t="s">
        <v>10492</v>
      </c>
      <c r="F519" s="1" t="s">
        <v>10493</v>
      </c>
      <c r="G519" s="1" t="s">
        <v>10494</v>
      </c>
      <c r="H519" s="1" t="s">
        <v>10495</v>
      </c>
      <c r="I519" s="1" t="s">
        <v>10496</v>
      </c>
      <c r="J519" s="1">
        <v>9407975006</v>
      </c>
      <c r="K519" s="1" t="s">
        <v>85</v>
      </c>
      <c r="L519" s="1" t="s">
        <v>10497</v>
      </c>
      <c r="M519" s="1" t="s">
        <v>87</v>
      </c>
      <c r="N519" s="1" t="s">
        <v>3046</v>
      </c>
      <c r="O519" s="1" t="s">
        <v>10498</v>
      </c>
      <c r="P519" s="1" t="s">
        <v>90</v>
      </c>
      <c r="Q519" s="1">
        <v>676908573747</v>
      </c>
      <c r="R519" s="1" t="s">
        <v>10499</v>
      </c>
      <c r="S519" s="1">
        <v>9753277652</v>
      </c>
      <c r="T519" s="1" t="s">
        <v>10500</v>
      </c>
      <c r="U519" s="1" t="s">
        <v>10501</v>
      </c>
      <c r="V519" s="1">
        <v>9981070192</v>
      </c>
      <c r="W519" s="1" t="s">
        <v>444</v>
      </c>
      <c r="X519" s="1" t="s">
        <v>10502</v>
      </c>
      <c r="Y519" s="1" t="s">
        <v>10503</v>
      </c>
      <c r="Z519" s="1" t="s">
        <v>3401</v>
      </c>
      <c r="AA519" s="1" t="s">
        <v>10502</v>
      </c>
      <c r="AB519" s="1" t="s">
        <v>10503</v>
      </c>
      <c r="AC519" s="1" t="s">
        <v>3401</v>
      </c>
      <c r="AD519" s="1" t="s">
        <v>98</v>
      </c>
      <c r="AE519" s="1" t="s">
        <v>98</v>
      </c>
      <c r="AF519" s="1" t="s">
        <v>10504</v>
      </c>
      <c r="AG519" s="1" t="s">
        <v>10505</v>
      </c>
      <c r="AH519" s="1" t="s">
        <v>1935</v>
      </c>
      <c r="AI519" s="1" t="s">
        <v>1936</v>
      </c>
      <c r="AJ519" s="1">
        <v>81.7</v>
      </c>
      <c r="AK519" s="1">
        <v>8.6</v>
      </c>
      <c r="AL519" s="1" t="s">
        <v>10506</v>
      </c>
      <c r="AM519" s="1" t="s">
        <v>10505</v>
      </c>
      <c r="AN519" s="1" t="s">
        <v>105</v>
      </c>
      <c r="AO519" s="1" t="s">
        <v>3702</v>
      </c>
      <c r="AP519" s="1" t="s">
        <v>854</v>
      </c>
      <c r="AQ519" s="1">
        <v>61.2</v>
      </c>
      <c r="AR519" s="1"/>
      <c r="AS519" s="1"/>
      <c r="AT519" s="1"/>
      <c r="AU519" s="1"/>
      <c r="AV519" s="1"/>
      <c r="AW519" s="1"/>
      <c r="AX519" s="1"/>
      <c r="AY519" s="1" t="s">
        <v>10507</v>
      </c>
      <c r="AZ519" s="1" t="s">
        <v>10508</v>
      </c>
      <c r="BA519" s="1" t="s">
        <v>110</v>
      </c>
      <c r="BB519" s="1" t="s">
        <v>111</v>
      </c>
      <c r="BC519" s="1" t="s">
        <v>208</v>
      </c>
      <c r="BD519" s="1" t="s">
        <v>239</v>
      </c>
      <c r="BE519" s="1">
        <v>66.38</v>
      </c>
      <c r="BF519" s="1"/>
      <c r="BG519" s="1"/>
      <c r="BH519" s="1"/>
      <c r="BI519" s="1"/>
      <c r="BJ519" s="1"/>
      <c r="BK519" s="1"/>
      <c r="BL519" s="1"/>
      <c r="BM519" s="1"/>
      <c r="BN519" s="1"/>
      <c r="BO519" s="1" t="s">
        <v>10509</v>
      </c>
      <c r="BP519" s="1" t="s">
        <v>10510</v>
      </c>
      <c r="BQ519" s="1" t="s">
        <v>10511</v>
      </c>
      <c r="BR519" s="1" t="s">
        <v>10512</v>
      </c>
      <c r="BS519" s="1">
        <v>8</v>
      </c>
      <c r="BT519" s="1" t="s">
        <v>10513</v>
      </c>
      <c r="BU519" s="1" t="str">
        <f>HYPERLINK("https://nconnect.nicmar.ac.in/storage/profile/6a85d78e2e5df.png","Download")</f>
        <v>0</v>
      </c>
      <c r="BV519" s="1" t="s">
        <v>118</v>
      </c>
      <c r="BW519" s="3"/>
      <c r="BX519" s="3"/>
    </row>
    <row r="520" spans="1:76">
      <c r="A520" s="1" t="s">
        <v>76</v>
      </c>
      <c r="B520" s="1" t="s">
        <v>77</v>
      </c>
      <c r="C520" s="1" t="s">
        <v>10514</v>
      </c>
      <c r="D520" s="1" t="s">
        <v>10515</v>
      </c>
      <c r="E520" s="1"/>
      <c r="F520" s="1" t="s">
        <v>325</v>
      </c>
      <c r="G520" s="1" t="s">
        <v>10516</v>
      </c>
      <c r="H520" s="1" t="s">
        <v>10517</v>
      </c>
      <c r="I520" s="1" t="s">
        <v>10518</v>
      </c>
      <c r="J520" s="1">
        <v>8807742972</v>
      </c>
      <c r="K520" s="1" t="s">
        <v>85</v>
      </c>
      <c r="L520" s="1" t="s">
        <v>10519</v>
      </c>
      <c r="M520" s="1" t="s">
        <v>87</v>
      </c>
      <c r="N520" s="1" t="s">
        <v>330</v>
      </c>
      <c r="O520" s="1" t="s">
        <v>10520</v>
      </c>
      <c r="P520" s="1" t="s">
        <v>90</v>
      </c>
      <c r="Q520" s="1" t="s">
        <v>10521</v>
      </c>
      <c r="R520" s="1" t="s">
        <v>10522</v>
      </c>
      <c r="S520" s="1">
        <v>9442637367</v>
      </c>
      <c r="T520" s="1" t="s">
        <v>10523</v>
      </c>
      <c r="U520" s="1" t="s">
        <v>10524</v>
      </c>
      <c r="V520" s="1">
        <v>8903437367</v>
      </c>
      <c r="W520" s="1" t="s">
        <v>444</v>
      </c>
      <c r="X520" s="1" t="s">
        <v>10525</v>
      </c>
      <c r="Y520" s="1" t="s">
        <v>8890</v>
      </c>
      <c r="Z520" s="1" t="s">
        <v>338</v>
      </c>
      <c r="AA520" s="1" t="s">
        <v>10525</v>
      </c>
      <c r="AB520" s="1" t="s">
        <v>8890</v>
      </c>
      <c r="AC520" s="1" t="s">
        <v>338</v>
      </c>
      <c r="AD520" s="1" t="s">
        <v>98</v>
      </c>
      <c r="AE520" s="1" t="s">
        <v>98</v>
      </c>
      <c r="AF520" s="1" t="s">
        <v>10526</v>
      </c>
      <c r="AG520" s="1" t="s">
        <v>10527</v>
      </c>
      <c r="AH520" s="1" t="s">
        <v>106</v>
      </c>
      <c r="AI520" s="1" t="s">
        <v>314</v>
      </c>
      <c r="AJ520" s="1">
        <v>82.4</v>
      </c>
      <c r="AK520" s="1"/>
      <c r="AL520" s="1" t="s">
        <v>10526</v>
      </c>
      <c r="AM520" s="1" t="s">
        <v>10527</v>
      </c>
      <c r="AN520" s="1" t="s">
        <v>105</v>
      </c>
      <c r="AO520" s="1" t="s">
        <v>107</v>
      </c>
      <c r="AP520" s="1" t="s">
        <v>1690</v>
      </c>
      <c r="AQ520" s="1">
        <v>87.83</v>
      </c>
      <c r="AR520" s="1"/>
      <c r="AS520" s="1"/>
      <c r="AT520" s="1"/>
      <c r="AU520" s="1"/>
      <c r="AV520" s="1"/>
      <c r="AW520" s="1"/>
      <c r="AX520" s="1"/>
      <c r="AY520" s="1" t="s">
        <v>558</v>
      </c>
      <c r="AZ520" s="1" t="s">
        <v>10528</v>
      </c>
      <c r="BA520" s="1" t="s">
        <v>178</v>
      </c>
      <c r="BB520" s="1" t="s">
        <v>111</v>
      </c>
      <c r="BC520" s="1" t="s">
        <v>655</v>
      </c>
      <c r="BD520" s="1" t="s">
        <v>268</v>
      </c>
      <c r="BE520" s="1">
        <v>76.4</v>
      </c>
      <c r="BF520" s="1">
        <v>7.64</v>
      </c>
      <c r="BG520" s="1"/>
      <c r="BH520" s="1"/>
      <c r="BI520" s="1"/>
      <c r="BJ520" s="1"/>
      <c r="BK520" s="1"/>
      <c r="BL520" s="1"/>
      <c r="BM520" s="1"/>
      <c r="BN520" s="1"/>
      <c r="BO520" s="1" t="s">
        <v>10529</v>
      </c>
      <c r="BP520" s="1"/>
      <c r="BQ520" s="1"/>
      <c r="BR520" s="1" t="s">
        <v>10530</v>
      </c>
      <c r="BS520" s="1">
        <v>4</v>
      </c>
      <c r="BT520" s="1" t="s">
        <v>10531</v>
      </c>
      <c r="BU520" s="1" t="str">
        <f>HYPERLINK("https://nconnect.nicmar.ac.in/storage/profile/6a8575b49d53c.png","Download")</f>
        <v>0</v>
      </c>
      <c r="BV520" s="1" t="s">
        <v>118</v>
      </c>
      <c r="BW520" s="3"/>
      <c r="BX520" s="3"/>
    </row>
    <row r="521" spans="1:76">
      <c r="A521" s="1" t="s">
        <v>76</v>
      </c>
      <c r="B521" s="1" t="s">
        <v>77</v>
      </c>
      <c r="C521" s="1" t="s">
        <v>10532</v>
      </c>
      <c r="D521" s="1" t="s">
        <v>10533</v>
      </c>
      <c r="E521" s="1"/>
      <c r="F521" s="1" t="s">
        <v>10534</v>
      </c>
      <c r="G521" s="1" t="s">
        <v>10535</v>
      </c>
      <c r="H521" s="1" t="s">
        <v>10536</v>
      </c>
      <c r="I521" s="1" t="s">
        <v>10537</v>
      </c>
      <c r="J521" s="1">
        <v>9381081831</v>
      </c>
      <c r="K521" s="1" t="s">
        <v>85</v>
      </c>
      <c r="L521" s="1" t="s">
        <v>10538</v>
      </c>
      <c r="M521" s="1" t="s">
        <v>87</v>
      </c>
      <c r="N521" s="1" t="s">
        <v>10539</v>
      </c>
      <c r="O521" s="1" t="s">
        <v>10540</v>
      </c>
      <c r="P521" s="1" t="s">
        <v>669</v>
      </c>
      <c r="Q521" s="1">
        <v>964117089598</v>
      </c>
      <c r="R521" s="1" t="s">
        <v>10541</v>
      </c>
      <c r="S521" s="1">
        <v>8309338408</v>
      </c>
      <c r="T521" s="1" t="s">
        <v>944</v>
      </c>
      <c r="U521" s="1" t="s">
        <v>10542</v>
      </c>
      <c r="V521" s="1">
        <v>7995439288</v>
      </c>
      <c r="W521" s="1" t="s">
        <v>1288</v>
      </c>
      <c r="X521" s="1" t="s">
        <v>10543</v>
      </c>
      <c r="Y521" s="1" t="s">
        <v>4116</v>
      </c>
      <c r="Z521" s="1" t="s">
        <v>134</v>
      </c>
      <c r="AA521" s="1" t="s">
        <v>10543</v>
      </c>
      <c r="AB521" s="1" t="s">
        <v>4116</v>
      </c>
      <c r="AC521" s="1" t="s">
        <v>134</v>
      </c>
      <c r="AD521" s="1" t="s">
        <v>98</v>
      </c>
      <c r="AE521" s="1" t="s">
        <v>98</v>
      </c>
      <c r="AF521" s="1" t="s">
        <v>10544</v>
      </c>
      <c r="AG521" s="1" t="s">
        <v>625</v>
      </c>
      <c r="AH521" s="1" t="s">
        <v>3702</v>
      </c>
      <c r="AI521" s="1" t="s">
        <v>854</v>
      </c>
      <c r="AJ521" s="1">
        <v>87.4</v>
      </c>
      <c r="AK521" s="1">
        <v>9.2</v>
      </c>
      <c r="AL521" s="1" t="s">
        <v>139</v>
      </c>
      <c r="AM521" s="1" t="s">
        <v>10545</v>
      </c>
      <c r="AN521" s="1" t="s">
        <v>105</v>
      </c>
      <c r="AO521" s="1" t="s">
        <v>208</v>
      </c>
      <c r="AP521" s="1" t="s">
        <v>138</v>
      </c>
      <c r="AQ521" s="1">
        <v>95.8</v>
      </c>
      <c r="AR521" s="1"/>
      <c r="AS521" s="1"/>
      <c r="AT521" s="1"/>
      <c r="AU521" s="1"/>
      <c r="AV521" s="1"/>
      <c r="AW521" s="1"/>
      <c r="AX521" s="1"/>
      <c r="AY521" s="1" t="s">
        <v>9211</v>
      </c>
      <c r="AZ521" s="1" t="s">
        <v>10546</v>
      </c>
      <c r="BA521" s="1" t="s">
        <v>110</v>
      </c>
      <c r="BB521" s="1" t="s">
        <v>111</v>
      </c>
      <c r="BC521" s="1" t="s">
        <v>141</v>
      </c>
      <c r="BD521" s="1" t="s">
        <v>626</v>
      </c>
      <c r="BE521" s="1">
        <v>74.9</v>
      </c>
      <c r="BF521" s="1">
        <v>8.24</v>
      </c>
      <c r="BG521" s="1"/>
      <c r="BH521" s="1"/>
      <c r="BI521" s="1"/>
      <c r="BJ521" s="1"/>
      <c r="BK521" s="1"/>
      <c r="BL521" s="1"/>
      <c r="BM521" s="1"/>
      <c r="BN521" s="1"/>
      <c r="BO521" s="1" t="s">
        <v>10547</v>
      </c>
      <c r="BP521" s="1" t="s">
        <v>10548</v>
      </c>
      <c r="BQ521" s="1" t="s">
        <v>4504</v>
      </c>
      <c r="BR521" s="1" t="s">
        <v>10549</v>
      </c>
      <c r="BS521" s="1">
        <v>2</v>
      </c>
      <c r="BT521" s="1" t="s">
        <v>10550</v>
      </c>
      <c r="BU521" s="1" t="str">
        <f>HYPERLINK("https://nconnect.nicmar.ac.in/storage/profile/6a85fd91ac151.png","Download")</f>
        <v>0</v>
      </c>
      <c r="BV521" s="1" t="s">
        <v>118</v>
      </c>
      <c r="BW521" s="3"/>
      <c r="BX521" s="3"/>
    </row>
    <row r="522" spans="1:76">
      <c r="A522" s="1" t="s">
        <v>76</v>
      </c>
      <c r="B522" s="1" t="s">
        <v>77</v>
      </c>
      <c r="C522" s="1" t="s">
        <v>10551</v>
      </c>
      <c r="D522" s="1" t="s">
        <v>10552</v>
      </c>
      <c r="E522" s="1" t="s">
        <v>1991</v>
      </c>
      <c r="F522" s="1" t="s">
        <v>10553</v>
      </c>
      <c r="G522" s="1" t="s">
        <v>10554</v>
      </c>
      <c r="H522" s="1" t="s">
        <v>10555</v>
      </c>
      <c r="I522" s="1" t="s">
        <v>10556</v>
      </c>
      <c r="J522" s="1">
        <v>9130739198</v>
      </c>
      <c r="K522" s="1" t="s">
        <v>196</v>
      </c>
      <c r="L522" s="1" t="s">
        <v>10557</v>
      </c>
      <c r="M522" s="1" t="s">
        <v>87</v>
      </c>
      <c r="N522" s="1" t="s">
        <v>3215</v>
      </c>
      <c r="O522" s="1" t="s">
        <v>10558</v>
      </c>
      <c r="P522" s="1" t="s">
        <v>669</v>
      </c>
      <c r="Q522" s="1">
        <v>855617401699</v>
      </c>
      <c r="R522" s="1" t="s">
        <v>10559</v>
      </c>
      <c r="S522" s="1" t="s">
        <v>10560</v>
      </c>
      <c r="T522" s="1" t="s">
        <v>4484</v>
      </c>
      <c r="U522" s="1" t="s">
        <v>10561</v>
      </c>
      <c r="V522" s="1">
        <v>7387880757</v>
      </c>
      <c r="W522" s="1" t="s">
        <v>8453</v>
      </c>
      <c r="X522" s="1" t="s">
        <v>10562</v>
      </c>
      <c r="Y522" s="1" t="s">
        <v>1268</v>
      </c>
      <c r="Z522" s="1" t="s">
        <v>97</v>
      </c>
      <c r="AA522" s="1" t="s">
        <v>10563</v>
      </c>
      <c r="AB522" s="1" t="s">
        <v>205</v>
      </c>
      <c r="AC522" s="1" t="s">
        <v>97</v>
      </c>
      <c r="AD522" s="1" t="s">
        <v>98</v>
      </c>
      <c r="AE522" s="1" t="s">
        <v>98</v>
      </c>
      <c r="AF522" s="1" t="s">
        <v>10564</v>
      </c>
      <c r="AG522" s="1" t="s">
        <v>4767</v>
      </c>
      <c r="AH522" s="1" t="s">
        <v>1936</v>
      </c>
      <c r="AI522" s="1" t="s">
        <v>853</v>
      </c>
      <c r="AJ522" s="1">
        <v>85.5</v>
      </c>
      <c r="AK522" s="1"/>
      <c r="AL522" s="1" t="s">
        <v>10565</v>
      </c>
      <c r="AM522" s="1" t="s">
        <v>10566</v>
      </c>
      <c r="AN522" s="1" t="s">
        <v>105</v>
      </c>
      <c r="AO522" s="1" t="s">
        <v>854</v>
      </c>
      <c r="AP522" s="1" t="s">
        <v>480</v>
      </c>
      <c r="AQ522" s="1">
        <v>62.92</v>
      </c>
      <c r="AR522" s="1"/>
      <c r="AS522" s="1"/>
      <c r="AT522" s="1"/>
      <c r="AU522" s="1"/>
      <c r="AV522" s="1"/>
      <c r="AW522" s="1"/>
      <c r="AX522" s="1"/>
      <c r="AY522" s="1" t="s">
        <v>9970</v>
      </c>
      <c r="AZ522" s="1" t="s">
        <v>10567</v>
      </c>
      <c r="BA522" s="1" t="s">
        <v>178</v>
      </c>
      <c r="BB522" s="1" t="s">
        <v>111</v>
      </c>
      <c r="BC522" s="1" t="s">
        <v>1248</v>
      </c>
      <c r="BD522" s="1" t="s">
        <v>292</v>
      </c>
      <c r="BE522" s="1">
        <v>80.3</v>
      </c>
      <c r="BF522" s="1"/>
      <c r="BG522" s="1"/>
      <c r="BH522" s="1"/>
      <c r="BI522" s="1"/>
      <c r="BJ522" s="1"/>
      <c r="BK522" s="1"/>
      <c r="BL522" s="1"/>
      <c r="BM522" s="1"/>
      <c r="BN522" s="1"/>
      <c r="BO522" s="1" t="s">
        <v>10568</v>
      </c>
      <c r="BP522" s="1"/>
      <c r="BQ522" s="1"/>
      <c r="BR522" s="1"/>
      <c r="BS522" s="1"/>
      <c r="BT522" s="1"/>
      <c r="BU522" s="1" t="str">
        <f>HYPERLINK("https://nconnect.nicmar.ac.in/storage/profile/6a86f2175bb92.png","Download")</f>
        <v>0</v>
      </c>
      <c r="BV522" s="1" t="s">
        <v>118</v>
      </c>
      <c r="BW522" s="3"/>
      <c r="BX522" s="3"/>
    </row>
    <row r="523" spans="1:76">
      <c r="A523" s="1" t="s">
        <v>76</v>
      </c>
      <c r="B523" s="1" t="s">
        <v>77</v>
      </c>
      <c r="C523" s="1" t="s">
        <v>10569</v>
      </c>
      <c r="D523" s="1" t="s">
        <v>10570</v>
      </c>
      <c r="E523" s="1"/>
      <c r="F523" s="1" t="s">
        <v>10571</v>
      </c>
      <c r="G523" s="1" t="s">
        <v>10572</v>
      </c>
      <c r="H523" s="1" t="s">
        <v>10573</v>
      </c>
      <c r="I523" s="1" t="s">
        <v>10574</v>
      </c>
      <c r="J523" s="1">
        <v>6364355763</v>
      </c>
      <c r="K523" s="1" t="s">
        <v>85</v>
      </c>
      <c r="L523" s="1" t="s">
        <v>10575</v>
      </c>
      <c r="M523" s="1" t="s">
        <v>87</v>
      </c>
      <c r="N523" s="1" t="s">
        <v>10576</v>
      </c>
      <c r="O523" s="1" t="s">
        <v>10577</v>
      </c>
      <c r="P523" s="1" t="s">
        <v>90</v>
      </c>
      <c r="Q523" s="1">
        <v>299757572135</v>
      </c>
      <c r="R523" s="1" t="s">
        <v>10578</v>
      </c>
      <c r="S523" s="1">
        <v>9845785545</v>
      </c>
      <c r="T523" s="1" t="s">
        <v>1218</v>
      </c>
      <c r="U523" s="1" t="s">
        <v>10579</v>
      </c>
      <c r="V523" s="1">
        <v>9845785545</v>
      </c>
      <c r="W523" s="1" t="s">
        <v>10580</v>
      </c>
      <c r="X523" s="1" t="s">
        <v>10581</v>
      </c>
      <c r="Y523" s="1" t="s">
        <v>446</v>
      </c>
      <c r="Z523" s="1" t="s">
        <v>168</v>
      </c>
      <c r="AA523" s="1" t="s">
        <v>10581</v>
      </c>
      <c r="AB523" s="1" t="s">
        <v>446</v>
      </c>
      <c r="AC523" s="1" t="s">
        <v>168</v>
      </c>
      <c r="AD523" s="1" t="s">
        <v>98</v>
      </c>
      <c r="AE523" s="1" t="s">
        <v>98</v>
      </c>
      <c r="AF523" s="1" t="s">
        <v>10582</v>
      </c>
      <c r="AG523" s="1" t="s">
        <v>10583</v>
      </c>
      <c r="AH523" s="1" t="s">
        <v>208</v>
      </c>
      <c r="AI523" s="1" t="s">
        <v>480</v>
      </c>
      <c r="AJ523" s="1">
        <v>81.44</v>
      </c>
      <c r="AK523" s="1"/>
      <c r="AL523" s="1" t="s">
        <v>10584</v>
      </c>
      <c r="AM523" s="1" t="s">
        <v>10585</v>
      </c>
      <c r="AN523" s="1" t="s">
        <v>105</v>
      </c>
      <c r="AO523" s="1" t="s">
        <v>421</v>
      </c>
      <c r="AP523" s="1" t="s">
        <v>171</v>
      </c>
      <c r="AQ523" s="1">
        <v>77.33</v>
      </c>
      <c r="AR523" s="1"/>
      <c r="AS523" s="1"/>
      <c r="AT523" s="1"/>
      <c r="AU523" s="1"/>
      <c r="AV523" s="1"/>
      <c r="AW523" s="1"/>
      <c r="AX523" s="1"/>
      <c r="AY523" s="1" t="s">
        <v>10586</v>
      </c>
      <c r="AZ523" s="1" t="s">
        <v>10587</v>
      </c>
      <c r="BA523" s="1" t="s">
        <v>178</v>
      </c>
      <c r="BB523" s="1" t="s">
        <v>111</v>
      </c>
      <c r="BC523" s="1" t="s">
        <v>747</v>
      </c>
      <c r="BD523" s="1" t="s">
        <v>426</v>
      </c>
      <c r="BE523" s="1">
        <v>71.8</v>
      </c>
      <c r="BF523" s="1">
        <v>7.93</v>
      </c>
      <c r="BG523" s="1"/>
      <c r="BH523" s="1"/>
      <c r="BI523" s="1"/>
      <c r="BJ523" s="1"/>
      <c r="BK523" s="1"/>
      <c r="BL523" s="1"/>
      <c r="BM523" s="1"/>
      <c r="BN523" s="1"/>
      <c r="BO523" s="1" t="s">
        <v>10588</v>
      </c>
      <c r="BP523" s="1" t="s">
        <v>10589</v>
      </c>
      <c r="BQ523" s="1" t="s">
        <v>3388</v>
      </c>
      <c r="BR523" s="1" t="s">
        <v>10590</v>
      </c>
      <c r="BS523" s="1">
        <v>4</v>
      </c>
      <c r="BT523" s="1" t="s">
        <v>10591</v>
      </c>
      <c r="BU523" s="1" t="str">
        <f>HYPERLINK("https://nconnect.nicmar.ac.in/storage/profile/6a86e50ba8ee6.png","Download")</f>
        <v>0</v>
      </c>
      <c r="BV523" s="1" t="s">
        <v>118</v>
      </c>
      <c r="BW523" s="3"/>
      <c r="BX523" s="3"/>
    </row>
    <row r="524" spans="1:76">
      <c r="A524" s="1" t="s">
        <v>76</v>
      </c>
      <c r="B524" s="1" t="s">
        <v>77</v>
      </c>
      <c r="C524" s="1" t="s">
        <v>10592</v>
      </c>
      <c r="D524" s="1" t="s">
        <v>10593</v>
      </c>
      <c r="E524" s="1"/>
      <c r="F524" s="1" t="s">
        <v>10594</v>
      </c>
      <c r="G524" s="1" t="s">
        <v>10595</v>
      </c>
      <c r="H524" s="1" t="s">
        <v>10596</v>
      </c>
      <c r="I524" s="1" t="s">
        <v>10597</v>
      </c>
      <c r="J524" s="1">
        <v>9014899763</v>
      </c>
      <c r="K524" s="1" t="s">
        <v>196</v>
      </c>
      <c r="L524" s="1" t="s">
        <v>10598</v>
      </c>
      <c r="M524" s="1" t="s">
        <v>87</v>
      </c>
      <c r="N524" s="1" t="s">
        <v>10599</v>
      </c>
      <c r="O524" s="1" t="s">
        <v>10600</v>
      </c>
      <c r="P524" s="1" t="s">
        <v>162</v>
      </c>
      <c r="Q524" s="1">
        <v>613460842287</v>
      </c>
      <c r="R524" s="1" t="s">
        <v>10601</v>
      </c>
      <c r="S524" s="1">
        <v>9849628241</v>
      </c>
      <c r="T524" s="1" t="s">
        <v>10602</v>
      </c>
      <c r="U524" s="1" t="s">
        <v>10603</v>
      </c>
      <c r="V524" s="1">
        <v>8885545012</v>
      </c>
      <c r="W524" s="1" t="s">
        <v>946</v>
      </c>
      <c r="X524" s="1" t="s">
        <v>10604</v>
      </c>
      <c r="Y524" s="1" t="s">
        <v>3303</v>
      </c>
      <c r="Z524" s="1" t="s">
        <v>1574</v>
      </c>
      <c r="AA524" s="1" t="s">
        <v>10604</v>
      </c>
      <c r="AB524" s="1" t="s">
        <v>3303</v>
      </c>
      <c r="AC524" s="1" t="s">
        <v>1574</v>
      </c>
      <c r="AD524" s="1" t="s">
        <v>98</v>
      </c>
      <c r="AE524" s="1" t="s">
        <v>98</v>
      </c>
      <c r="AF524" s="1" t="s">
        <v>10605</v>
      </c>
      <c r="AG524" s="1" t="s">
        <v>10606</v>
      </c>
      <c r="AH524" s="1" t="s">
        <v>529</v>
      </c>
      <c r="AI524" s="1" t="s">
        <v>530</v>
      </c>
      <c r="AJ524" s="1">
        <v>77.33</v>
      </c>
      <c r="AK524" s="1">
        <v>8.2</v>
      </c>
      <c r="AL524" s="1" t="s">
        <v>5700</v>
      </c>
      <c r="AM524" s="1" t="s">
        <v>10607</v>
      </c>
      <c r="AN524" s="1" t="s">
        <v>105</v>
      </c>
      <c r="AO524" s="1" t="s">
        <v>530</v>
      </c>
      <c r="AP524" s="1" t="s">
        <v>395</v>
      </c>
      <c r="AQ524" s="1">
        <v>87.7</v>
      </c>
      <c r="AR524" s="1">
        <v>9.2</v>
      </c>
      <c r="AS524" s="1"/>
      <c r="AT524" s="1"/>
      <c r="AU524" s="1"/>
      <c r="AV524" s="1"/>
      <c r="AW524" s="1"/>
      <c r="AX524" s="1"/>
      <c r="AY524" s="1" t="s">
        <v>10608</v>
      </c>
      <c r="AZ524" s="1" t="s">
        <v>10609</v>
      </c>
      <c r="BA524" s="1" t="s">
        <v>110</v>
      </c>
      <c r="BB524" s="1" t="s">
        <v>111</v>
      </c>
      <c r="BC524" s="1" t="s">
        <v>395</v>
      </c>
      <c r="BD524" s="1" t="s">
        <v>3608</v>
      </c>
      <c r="BE524" s="1">
        <v>60.8</v>
      </c>
      <c r="BF524" s="1">
        <v>6.6</v>
      </c>
      <c r="BG524" s="1"/>
      <c r="BH524" s="1"/>
      <c r="BI524" s="1"/>
      <c r="BJ524" s="1"/>
      <c r="BK524" s="1"/>
      <c r="BL524" s="1"/>
      <c r="BM524" s="1"/>
      <c r="BN524" s="1"/>
      <c r="BO524" s="1" t="s">
        <v>10610</v>
      </c>
      <c r="BP524" s="1" t="s">
        <v>10611</v>
      </c>
      <c r="BQ524" s="1"/>
      <c r="BR524" s="1"/>
      <c r="BS524" s="1"/>
      <c r="BT524" s="1" t="s">
        <v>10612</v>
      </c>
      <c r="BU524" s="1" t="str">
        <f>HYPERLINK("https://nconnect.nicmar.ac.in/storage/profile/6a8738e2d7455.png","Download")</f>
        <v>0</v>
      </c>
      <c r="BV524" s="1" t="s">
        <v>118</v>
      </c>
      <c r="BW524" s="3"/>
      <c r="BX524" s="3"/>
    </row>
    <row r="525" spans="1:76">
      <c r="A525" s="1" t="s">
        <v>76</v>
      </c>
      <c r="B525" s="1" t="s">
        <v>77</v>
      </c>
      <c r="C525" s="1" t="s">
        <v>10613</v>
      </c>
      <c r="D525" s="1" t="s">
        <v>10614</v>
      </c>
      <c r="E525" s="1"/>
      <c r="F525" s="1" t="s">
        <v>10615</v>
      </c>
      <c r="G525" s="1" t="s">
        <v>10616</v>
      </c>
      <c r="H525" s="1" t="s">
        <v>10617</v>
      </c>
      <c r="I525" s="1" t="s">
        <v>10618</v>
      </c>
      <c r="J525" s="1">
        <v>8331885612</v>
      </c>
      <c r="K525" s="1" t="s">
        <v>196</v>
      </c>
      <c r="L525" s="1" t="s">
        <v>10619</v>
      </c>
      <c r="M525" s="1" t="s">
        <v>87</v>
      </c>
      <c r="N525" s="1" t="s">
        <v>10620</v>
      </c>
      <c r="O525" s="1" t="s">
        <v>10621</v>
      </c>
      <c r="P525" s="1" t="s">
        <v>669</v>
      </c>
      <c r="Q525" s="1">
        <v>341749308484</v>
      </c>
      <c r="R525" s="1" t="s">
        <v>10622</v>
      </c>
      <c r="S525" s="1">
        <v>9492505612</v>
      </c>
      <c r="T525" s="1" t="s">
        <v>10623</v>
      </c>
      <c r="U525" s="1" t="s">
        <v>10624</v>
      </c>
      <c r="V525" s="1">
        <v>9441239170</v>
      </c>
      <c r="W525" s="1" t="s">
        <v>10625</v>
      </c>
      <c r="X525" s="1" t="s">
        <v>10626</v>
      </c>
      <c r="Y525" s="1" t="s">
        <v>7456</v>
      </c>
      <c r="Z525" s="1" t="s">
        <v>134</v>
      </c>
      <c r="AA525" s="1" t="s">
        <v>10627</v>
      </c>
      <c r="AB525" s="1" t="s">
        <v>7456</v>
      </c>
      <c r="AC525" s="1" t="s">
        <v>134</v>
      </c>
      <c r="AD525" s="1" t="s">
        <v>98</v>
      </c>
      <c r="AE525" s="1" t="s">
        <v>98</v>
      </c>
      <c r="AF525" s="1" t="s">
        <v>10628</v>
      </c>
      <c r="AG525" s="1" t="s">
        <v>625</v>
      </c>
      <c r="AH525" s="1" t="s">
        <v>209</v>
      </c>
      <c r="AI525" s="1" t="s">
        <v>138</v>
      </c>
      <c r="AJ525" s="1">
        <v>91</v>
      </c>
      <c r="AK525" s="1">
        <v>9.58</v>
      </c>
      <c r="AL525" s="1" t="s">
        <v>10629</v>
      </c>
      <c r="AM525" s="1" t="s">
        <v>10630</v>
      </c>
      <c r="AN525" s="1" t="s">
        <v>4230</v>
      </c>
      <c r="AO525" s="1" t="s">
        <v>425</v>
      </c>
      <c r="AP525" s="1" t="s">
        <v>314</v>
      </c>
      <c r="AQ525" s="1">
        <v>88.1</v>
      </c>
      <c r="AR525" s="1">
        <v>9.28</v>
      </c>
      <c r="AS525" s="1"/>
      <c r="AT525" s="1"/>
      <c r="AU525" s="1"/>
      <c r="AV525" s="1"/>
      <c r="AW525" s="1"/>
      <c r="AX525" s="1"/>
      <c r="AY525" s="1" t="s">
        <v>10631</v>
      </c>
      <c r="AZ525" s="1" t="s">
        <v>10632</v>
      </c>
      <c r="BA525" s="1" t="s">
        <v>110</v>
      </c>
      <c r="BB525" s="1" t="s">
        <v>111</v>
      </c>
      <c r="BC525" s="1" t="s">
        <v>952</v>
      </c>
      <c r="BD525" s="1" t="s">
        <v>146</v>
      </c>
      <c r="BE525" s="1">
        <v>79.3</v>
      </c>
      <c r="BF525" s="1">
        <v>8.68</v>
      </c>
      <c r="BG525" s="1"/>
      <c r="BH525" s="1"/>
      <c r="BI525" s="1"/>
      <c r="BJ525" s="1"/>
      <c r="BK525" s="1"/>
      <c r="BL525" s="1"/>
      <c r="BM525" s="1"/>
      <c r="BN525" s="1"/>
      <c r="BO525" s="1" t="s">
        <v>10633</v>
      </c>
      <c r="BP525" s="1"/>
      <c r="BQ525" s="1"/>
      <c r="BR525" s="1" t="s">
        <v>10634</v>
      </c>
      <c r="BS525" s="1">
        <v>50</v>
      </c>
      <c r="BT525" s="1" t="s">
        <v>10635</v>
      </c>
      <c r="BU525" s="1" t="str">
        <f>HYPERLINK("https://nconnect.nicmar.ac.in/storage/profile/6a87047f3c47f.png","Download")</f>
        <v>0</v>
      </c>
      <c r="BV525" s="1" t="s">
        <v>118</v>
      </c>
      <c r="BW525" s="3"/>
      <c r="BX525" s="3"/>
    </row>
    <row r="526" spans="1:76">
      <c r="A526" s="1" t="s">
        <v>76</v>
      </c>
      <c r="B526" s="1" t="s">
        <v>77</v>
      </c>
      <c r="C526" s="1" t="s">
        <v>10636</v>
      </c>
      <c r="D526" s="1" t="s">
        <v>10637</v>
      </c>
      <c r="E526" s="1" t="s">
        <v>2193</v>
      </c>
      <c r="F526" s="1" t="s">
        <v>10638</v>
      </c>
      <c r="G526" s="1" t="s">
        <v>10639</v>
      </c>
      <c r="H526" s="1" t="s">
        <v>10640</v>
      </c>
      <c r="I526" s="1" t="s">
        <v>10641</v>
      </c>
      <c r="J526" s="1">
        <v>7028686364</v>
      </c>
      <c r="K526" s="1" t="s">
        <v>85</v>
      </c>
      <c r="L526" s="1" t="s">
        <v>10642</v>
      </c>
      <c r="M526" s="1" t="s">
        <v>87</v>
      </c>
      <c r="N526" s="1" t="s">
        <v>10643</v>
      </c>
      <c r="O526" s="1" t="s">
        <v>10644</v>
      </c>
      <c r="P526" s="1" t="s">
        <v>90</v>
      </c>
      <c r="Q526" s="1" t="s">
        <v>10645</v>
      </c>
      <c r="R526" s="1" t="s">
        <v>2193</v>
      </c>
      <c r="S526" s="1">
        <v>9960871916</v>
      </c>
      <c r="T526" s="1" t="s">
        <v>1194</v>
      </c>
      <c r="U526" s="1" t="s">
        <v>10646</v>
      </c>
      <c r="V526" s="1">
        <v>8087845098</v>
      </c>
      <c r="W526" s="1" t="s">
        <v>470</v>
      </c>
      <c r="X526" s="1" t="s">
        <v>10647</v>
      </c>
      <c r="Y526" s="1" t="s">
        <v>472</v>
      </c>
      <c r="Z526" s="1" t="s">
        <v>97</v>
      </c>
      <c r="AA526" s="1" t="s">
        <v>10647</v>
      </c>
      <c r="AB526" s="1" t="s">
        <v>472</v>
      </c>
      <c r="AC526" s="1" t="s">
        <v>97</v>
      </c>
      <c r="AD526" s="1" t="s">
        <v>98</v>
      </c>
      <c r="AE526" s="1" t="s">
        <v>98</v>
      </c>
      <c r="AF526" s="1" t="s">
        <v>10648</v>
      </c>
      <c r="AG526" s="1" t="s">
        <v>2023</v>
      </c>
      <c r="AH526" s="1" t="s">
        <v>141</v>
      </c>
      <c r="AI526" s="1" t="s">
        <v>262</v>
      </c>
      <c r="AJ526" s="1">
        <v>96</v>
      </c>
      <c r="AK526" s="1"/>
      <c r="AL526" s="1" t="s">
        <v>10649</v>
      </c>
      <c r="AM526" s="1" t="s">
        <v>2023</v>
      </c>
      <c r="AN526" s="1" t="s">
        <v>105</v>
      </c>
      <c r="AO526" s="1" t="s">
        <v>239</v>
      </c>
      <c r="AP526" s="1" t="s">
        <v>341</v>
      </c>
      <c r="AQ526" s="1">
        <v>91</v>
      </c>
      <c r="AR526" s="1"/>
      <c r="AS526" s="1"/>
      <c r="AT526" s="1"/>
      <c r="AU526" s="1"/>
      <c r="AV526" s="1"/>
      <c r="AW526" s="1"/>
      <c r="AX526" s="1"/>
      <c r="AY526" s="1" t="s">
        <v>10650</v>
      </c>
      <c r="AZ526" s="1" t="s">
        <v>10651</v>
      </c>
      <c r="BA526" s="1" t="s">
        <v>266</v>
      </c>
      <c r="BB526" s="1" t="s">
        <v>267</v>
      </c>
      <c r="BC526" s="1" t="s">
        <v>179</v>
      </c>
      <c r="BD526" s="1" t="s">
        <v>813</v>
      </c>
      <c r="BE526" s="1">
        <v>90</v>
      </c>
      <c r="BF526" s="1">
        <v>9</v>
      </c>
      <c r="BG526" s="1"/>
      <c r="BH526" s="1"/>
      <c r="BI526" s="1"/>
      <c r="BJ526" s="1"/>
      <c r="BK526" s="1"/>
      <c r="BL526" s="1"/>
      <c r="BM526" s="1"/>
      <c r="BN526" s="1"/>
      <c r="BO526" s="1" t="s">
        <v>10652</v>
      </c>
      <c r="BP526" s="1"/>
      <c r="BQ526" s="1"/>
      <c r="BR526" s="1" t="s">
        <v>10653</v>
      </c>
      <c r="BS526" s="1">
        <v>19</v>
      </c>
      <c r="BT526" s="1" t="s">
        <v>10654</v>
      </c>
      <c r="BU526" s="1" t="str">
        <f>HYPERLINK("https://nconnect.nicmar.ac.in/storage/profile/6a85a87d2ba6d.png","Download")</f>
        <v>0</v>
      </c>
      <c r="BV526" s="1" t="s">
        <v>118</v>
      </c>
      <c r="BW526" s="3"/>
      <c r="BX526" s="3"/>
    </row>
    <row r="527" spans="1:76">
      <c r="A527" s="1" t="s">
        <v>76</v>
      </c>
      <c r="B527" s="1" t="s">
        <v>77</v>
      </c>
      <c r="C527" s="1" t="s">
        <v>10655</v>
      </c>
      <c r="D527" s="1" t="s">
        <v>10656</v>
      </c>
      <c r="E527" s="1" t="s">
        <v>5953</v>
      </c>
      <c r="F527" s="1" t="s">
        <v>4586</v>
      </c>
      <c r="G527" s="1" t="s">
        <v>10657</v>
      </c>
      <c r="H527" s="1" t="s">
        <v>10658</v>
      </c>
      <c r="I527" s="1" t="s">
        <v>10659</v>
      </c>
      <c r="J527" s="1">
        <v>9757312275</v>
      </c>
      <c r="K527" s="1" t="s">
        <v>196</v>
      </c>
      <c r="L527" s="1" t="s">
        <v>10660</v>
      </c>
      <c r="M527" s="1" t="s">
        <v>87</v>
      </c>
      <c r="N527" s="1" t="s">
        <v>1501</v>
      </c>
      <c r="O527" s="1" t="s">
        <v>10661</v>
      </c>
      <c r="P527" s="1" t="s">
        <v>90</v>
      </c>
      <c r="Q527" s="1">
        <v>271469699057</v>
      </c>
      <c r="R527" s="1" t="s">
        <v>10662</v>
      </c>
      <c r="S527" s="1">
        <v>9969017692</v>
      </c>
      <c r="T527" s="1" t="s">
        <v>10663</v>
      </c>
      <c r="U527" s="1" t="s">
        <v>10664</v>
      </c>
      <c r="V527" s="1">
        <v>9869832550</v>
      </c>
      <c r="W527" s="1" t="s">
        <v>283</v>
      </c>
      <c r="X527" s="1" t="s">
        <v>10665</v>
      </c>
      <c r="Y527" s="1" t="s">
        <v>647</v>
      </c>
      <c r="Z527" s="1" t="s">
        <v>97</v>
      </c>
      <c r="AA527" s="1" t="s">
        <v>10665</v>
      </c>
      <c r="AB527" s="1" t="s">
        <v>647</v>
      </c>
      <c r="AC527" s="1" t="s">
        <v>97</v>
      </c>
      <c r="AD527" s="1" t="s">
        <v>98</v>
      </c>
      <c r="AE527" s="1" t="s">
        <v>98</v>
      </c>
      <c r="AF527" s="1" t="s">
        <v>10666</v>
      </c>
      <c r="AG527" s="1" t="s">
        <v>10667</v>
      </c>
      <c r="AH527" s="1" t="s">
        <v>476</v>
      </c>
      <c r="AI527" s="1" t="s">
        <v>1018</v>
      </c>
      <c r="AJ527" s="1">
        <v>93.2</v>
      </c>
      <c r="AK527" s="1"/>
      <c r="AL527" s="1" t="s">
        <v>10668</v>
      </c>
      <c r="AM527" s="1" t="s">
        <v>10667</v>
      </c>
      <c r="AN527" s="1" t="s">
        <v>105</v>
      </c>
      <c r="AO527" s="1" t="s">
        <v>208</v>
      </c>
      <c r="AP527" s="1" t="s">
        <v>1386</v>
      </c>
      <c r="AQ527" s="1">
        <v>65.08</v>
      </c>
      <c r="AR527" s="1"/>
      <c r="AS527" s="1"/>
      <c r="AT527" s="1"/>
      <c r="AU527" s="1"/>
      <c r="AV527" s="1"/>
      <c r="AW527" s="1"/>
      <c r="AX527" s="1"/>
      <c r="AY527" s="1" t="s">
        <v>10669</v>
      </c>
      <c r="AZ527" s="1" t="s">
        <v>10670</v>
      </c>
      <c r="BA527" s="1" t="s">
        <v>178</v>
      </c>
      <c r="BB527" s="1" t="s">
        <v>111</v>
      </c>
      <c r="BC527" s="1" t="s">
        <v>209</v>
      </c>
      <c r="BD527" s="1" t="s">
        <v>107</v>
      </c>
      <c r="BE527" s="1">
        <v>66.57</v>
      </c>
      <c r="BF527" s="1">
        <v>7.37</v>
      </c>
      <c r="BG527" s="1"/>
      <c r="BH527" s="1"/>
      <c r="BI527" s="1"/>
      <c r="BJ527" s="1"/>
      <c r="BK527" s="1"/>
      <c r="BL527" s="1"/>
      <c r="BM527" s="1"/>
      <c r="BN527" s="1"/>
      <c r="BO527" s="1" t="s">
        <v>2163</v>
      </c>
      <c r="BP527" s="1" t="s">
        <v>10671</v>
      </c>
      <c r="BQ527" s="1" t="s">
        <v>4995</v>
      </c>
      <c r="BR527" s="1"/>
      <c r="BS527" s="1"/>
      <c r="BT527" s="1"/>
      <c r="BU527" s="1" t="str">
        <f>HYPERLINK("https://nconnect.nicmar.ac.in/storage/profile/6a874616036a5.png","Download")</f>
        <v>0</v>
      </c>
      <c r="BV527" s="1" t="s">
        <v>118</v>
      </c>
      <c r="BW527" s="3"/>
      <c r="BX527" s="3"/>
    </row>
    <row r="528" spans="1:76">
      <c r="A528" s="1" t="s">
        <v>76</v>
      </c>
      <c r="B528" s="1" t="s">
        <v>77</v>
      </c>
      <c r="C528" s="1" t="s">
        <v>10672</v>
      </c>
      <c r="D528" s="1" t="s">
        <v>10673</v>
      </c>
      <c r="E528" s="1" t="s">
        <v>4340</v>
      </c>
      <c r="F528" s="1" t="s">
        <v>10674</v>
      </c>
      <c r="G528" s="1" t="s">
        <v>10675</v>
      </c>
      <c r="H528" s="1" t="s">
        <v>10676</v>
      </c>
      <c r="I528" s="1" t="s">
        <v>10677</v>
      </c>
      <c r="J528" s="1">
        <v>7249051865</v>
      </c>
      <c r="K528" s="1" t="s">
        <v>85</v>
      </c>
      <c r="L528" s="1" t="s">
        <v>10678</v>
      </c>
      <c r="M528" s="1" t="s">
        <v>87</v>
      </c>
      <c r="N528" s="1" t="s">
        <v>6867</v>
      </c>
      <c r="O528" s="1" t="s">
        <v>10679</v>
      </c>
      <c r="P528" s="1" t="s">
        <v>90</v>
      </c>
      <c r="Q528" s="1" t="s">
        <v>10680</v>
      </c>
      <c r="R528" s="1" t="s">
        <v>10681</v>
      </c>
      <c r="S528" s="1">
        <v>9822225025</v>
      </c>
      <c r="T528" s="1" t="s">
        <v>10682</v>
      </c>
      <c r="U528" s="1" t="s">
        <v>10683</v>
      </c>
      <c r="V528" s="1">
        <v>9011664494</v>
      </c>
      <c r="W528" s="1" t="s">
        <v>6542</v>
      </c>
      <c r="X528" s="1" t="s">
        <v>10684</v>
      </c>
      <c r="Y528" s="1" t="s">
        <v>205</v>
      </c>
      <c r="Z528" s="1" t="s">
        <v>97</v>
      </c>
      <c r="AA528" s="1" t="s">
        <v>10684</v>
      </c>
      <c r="AB528" s="1" t="s">
        <v>205</v>
      </c>
      <c r="AC528" s="1" t="s">
        <v>97</v>
      </c>
      <c r="AD528" s="1" t="s">
        <v>98</v>
      </c>
      <c r="AE528" s="1" t="s">
        <v>98</v>
      </c>
      <c r="AF528" s="1" t="s">
        <v>10685</v>
      </c>
      <c r="AG528" s="1" t="s">
        <v>10686</v>
      </c>
      <c r="AH528" s="1" t="s">
        <v>421</v>
      </c>
      <c r="AI528" s="1" t="s">
        <v>530</v>
      </c>
      <c r="AJ528" s="1">
        <v>80.4</v>
      </c>
      <c r="AK528" s="1"/>
      <c r="AL528" s="1" t="s">
        <v>10687</v>
      </c>
      <c r="AM528" s="1" t="s">
        <v>10686</v>
      </c>
      <c r="AN528" s="1" t="s">
        <v>105</v>
      </c>
      <c r="AO528" s="1" t="s">
        <v>141</v>
      </c>
      <c r="AP528" s="1" t="s">
        <v>311</v>
      </c>
      <c r="AQ528" s="1">
        <v>63.23</v>
      </c>
      <c r="AR528" s="1"/>
      <c r="AS528" s="1"/>
      <c r="AT528" s="1"/>
      <c r="AU528" s="1"/>
      <c r="AV528" s="1"/>
      <c r="AW528" s="1"/>
      <c r="AX528" s="1"/>
      <c r="AY528" s="1" t="s">
        <v>10688</v>
      </c>
      <c r="AZ528" s="1" t="s">
        <v>10689</v>
      </c>
      <c r="BA528" s="1" t="s">
        <v>266</v>
      </c>
      <c r="BB528" s="1" t="s">
        <v>453</v>
      </c>
      <c r="BC528" s="1" t="s">
        <v>1069</v>
      </c>
      <c r="BD528" s="1" t="s">
        <v>2544</v>
      </c>
      <c r="BE528" s="1">
        <v>81.08</v>
      </c>
      <c r="BF528" s="1">
        <v>8.84</v>
      </c>
      <c r="BG528" s="1"/>
      <c r="BH528" s="1"/>
      <c r="BI528" s="1"/>
      <c r="BJ528" s="1"/>
      <c r="BK528" s="1"/>
      <c r="BL528" s="1"/>
      <c r="BM528" s="1"/>
      <c r="BN528" s="1"/>
      <c r="BO528" s="1" t="s">
        <v>10690</v>
      </c>
      <c r="BP528" s="1" t="s">
        <v>10691</v>
      </c>
      <c r="BQ528" s="1" t="s">
        <v>862</v>
      </c>
      <c r="BR528" s="1" t="s">
        <v>10692</v>
      </c>
      <c r="BS528" s="1">
        <v>17</v>
      </c>
      <c r="BT528" s="1" t="s">
        <v>10693</v>
      </c>
      <c r="BU528" s="1" t="str">
        <f>HYPERLINK("https://nconnect.nicmar.ac.in/storage/profile/6a85ca1e587de.png","Download")</f>
        <v>0</v>
      </c>
      <c r="BV528" s="1" t="s">
        <v>118</v>
      </c>
      <c r="BW528" s="3"/>
      <c r="BX528" s="3"/>
    </row>
    <row r="529" spans="1:76">
      <c r="A529" s="1" t="s">
        <v>76</v>
      </c>
      <c r="B529" s="1" t="s">
        <v>77</v>
      </c>
      <c r="C529" s="1" t="s">
        <v>10694</v>
      </c>
      <c r="D529" s="1" t="s">
        <v>10695</v>
      </c>
      <c r="E529" s="1" t="s">
        <v>10696</v>
      </c>
      <c r="F529" s="1" t="s">
        <v>10697</v>
      </c>
      <c r="G529" s="1" t="s">
        <v>10698</v>
      </c>
      <c r="H529" s="1" t="s">
        <v>10699</v>
      </c>
      <c r="I529" s="1" t="s">
        <v>10700</v>
      </c>
      <c r="J529" s="1">
        <v>8329305433</v>
      </c>
      <c r="K529" s="1" t="s">
        <v>85</v>
      </c>
      <c r="L529" s="1" t="s">
        <v>666</v>
      </c>
      <c r="M529" s="1" t="s">
        <v>87</v>
      </c>
      <c r="N529" s="1" t="s">
        <v>3619</v>
      </c>
      <c r="O529" s="1" t="s">
        <v>10701</v>
      </c>
      <c r="P529" s="1" t="s">
        <v>2980</v>
      </c>
      <c r="Q529" s="1">
        <v>492620853922</v>
      </c>
      <c r="R529" s="1" t="s">
        <v>10702</v>
      </c>
      <c r="S529" s="1">
        <v>9404340912</v>
      </c>
      <c r="T529" s="1" t="s">
        <v>7612</v>
      </c>
      <c r="U529" s="1" t="s">
        <v>10703</v>
      </c>
      <c r="V529" s="1">
        <v>7385602710</v>
      </c>
      <c r="W529" s="1" t="s">
        <v>946</v>
      </c>
      <c r="X529" s="1" t="s">
        <v>10704</v>
      </c>
      <c r="Y529" s="1" t="s">
        <v>10705</v>
      </c>
      <c r="Z529" s="1" t="s">
        <v>97</v>
      </c>
      <c r="AA529" s="1" t="s">
        <v>10706</v>
      </c>
      <c r="AB529" s="1" t="s">
        <v>205</v>
      </c>
      <c r="AC529" s="1" t="s">
        <v>97</v>
      </c>
      <c r="AD529" s="1" t="s">
        <v>98</v>
      </c>
      <c r="AE529" s="1" t="s">
        <v>98</v>
      </c>
      <c r="AF529" s="1" t="s">
        <v>10707</v>
      </c>
      <c r="AG529" s="1" t="s">
        <v>10708</v>
      </c>
      <c r="AH529" s="1" t="s">
        <v>141</v>
      </c>
      <c r="AI529" s="1" t="s">
        <v>262</v>
      </c>
      <c r="AJ529" s="1">
        <v>82.8</v>
      </c>
      <c r="AK529" s="1"/>
      <c r="AL529" s="1"/>
      <c r="AM529" s="1"/>
      <c r="AN529" s="1"/>
      <c r="AO529" s="1"/>
      <c r="AP529" s="1"/>
      <c r="AQ529" s="1"/>
      <c r="AR529" s="1"/>
      <c r="AS529" s="1" t="s">
        <v>700</v>
      </c>
      <c r="AT529" s="1" t="s">
        <v>10709</v>
      </c>
      <c r="AU529" s="1" t="s">
        <v>106</v>
      </c>
      <c r="AV529" s="1" t="s">
        <v>789</v>
      </c>
      <c r="AW529" s="1">
        <v>87.89</v>
      </c>
      <c r="AX529" s="1"/>
      <c r="AY529" s="1" t="s">
        <v>2947</v>
      </c>
      <c r="AZ529" s="1" t="s">
        <v>10710</v>
      </c>
      <c r="BA529" s="1" t="s">
        <v>110</v>
      </c>
      <c r="BB529" s="1" t="s">
        <v>111</v>
      </c>
      <c r="BC529" s="1" t="s">
        <v>318</v>
      </c>
      <c r="BD529" s="1" t="s">
        <v>344</v>
      </c>
      <c r="BE529" s="1">
        <v>80.08</v>
      </c>
      <c r="BF529" s="1">
        <v>8.43</v>
      </c>
      <c r="BG529" s="1"/>
      <c r="BH529" s="1"/>
      <c r="BI529" s="1"/>
      <c r="BJ529" s="1"/>
      <c r="BK529" s="1"/>
      <c r="BL529" s="1"/>
      <c r="BM529" s="1"/>
      <c r="BN529" s="1"/>
      <c r="BO529" s="1" t="s">
        <v>10711</v>
      </c>
      <c r="BP529" s="1" t="s">
        <v>10712</v>
      </c>
      <c r="BQ529" s="1" t="s">
        <v>3388</v>
      </c>
      <c r="BR529" s="1" t="s">
        <v>10713</v>
      </c>
      <c r="BS529" s="1">
        <v>6</v>
      </c>
      <c r="BT529" s="1" t="s">
        <v>10714</v>
      </c>
      <c r="BU529" s="1" t="str">
        <f>HYPERLINK("https://nconnect.nicmar.ac.in/storage/profile/6a85de51a02d4.png","Download")</f>
        <v>0</v>
      </c>
      <c r="BV529" s="1" t="s">
        <v>118</v>
      </c>
      <c r="BW529" s="3"/>
      <c r="BX529" s="3"/>
    </row>
    <row r="530" spans="1:76">
      <c r="A530" s="1" t="s">
        <v>76</v>
      </c>
      <c r="B530" s="1" t="s">
        <v>77</v>
      </c>
      <c r="C530" s="1" t="s">
        <v>10715</v>
      </c>
      <c r="D530" s="1" t="s">
        <v>10716</v>
      </c>
      <c r="E530" s="1" t="s">
        <v>10717</v>
      </c>
      <c r="F530" s="1" t="s">
        <v>10718</v>
      </c>
      <c r="G530" s="1" t="s">
        <v>10719</v>
      </c>
      <c r="H530" s="1" t="s">
        <v>10720</v>
      </c>
      <c r="I530" s="1" t="s">
        <v>10721</v>
      </c>
      <c r="J530" s="1">
        <v>8390869369</v>
      </c>
      <c r="K530" s="1" t="s">
        <v>85</v>
      </c>
      <c r="L530" s="1" t="s">
        <v>10722</v>
      </c>
      <c r="M530" s="1" t="s">
        <v>87</v>
      </c>
      <c r="N530" s="1" t="s">
        <v>1034</v>
      </c>
      <c r="O530" s="1" t="s">
        <v>10723</v>
      </c>
      <c r="P530" s="1" t="s">
        <v>162</v>
      </c>
      <c r="Q530" s="1">
        <v>384668854607</v>
      </c>
      <c r="R530" s="1" t="s">
        <v>10230</v>
      </c>
      <c r="S530" s="1">
        <v>9764110475</v>
      </c>
      <c r="T530" s="1" t="s">
        <v>92</v>
      </c>
      <c r="U530" s="1" t="s">
        <v>2769</v>
      </c>
      <c r="V530" s="1">
        <v>9766843275</v>
      </c>
      <c r="W530" s="1" t="s">
        <v>131</v>
      </c>
      <c r="X530" s="1" t="s">
        <v>10724</v>
      </c>
      <c r="Y530" s="1" t="s">
        <v>10725</v>
      </c>
      <c r="Z530" s="1" t="s">
        <v>97</v>
      </c>
      <c r="AA530" s="1" t="s">
        <v>10724</v>
      </c>
      <c r="AB530" s="1" t="s">
        <v>10725</v>
      </c>
      <c r="AC530" s="1" t="s">
        <v>97</v>
      </c>
      <c r="AD530" s="1" t="s">
        <v>98</v>
      </c>
      <c r="AE530" s="1" t="s">
        <v>98</v>
      </c>
      <c r="AF530" s="1" t="s">
        <v>10726</v>
      </c>
      <c r="AG530" s="1" t="s">
        <v>10727</v>
      </c>
      <c r="AH530" s="1" t="s">
        <v>853</v>
      </c>
      <c r="AI530" s="1" t="s">
        <v>854</v>
      </c>
      <c r="AJ530" s="1">
        <v>81.7</v>
      </c>
      <c r="AK530" s="1">
        <v>8.6</v>
      </c>
      <c r="AL530" s="1"/>
      <c r="AM530" s="1"/>
      <c r="AN530" s="1"/>
      <c r="AO530" s="1"/>
      <c r="AP530" s="1"/>
      <c r="AQ530" s="1"/>
      <c r="AR530" s="1"/>
      <c r="AS530" s="1" t="s">
        <v>3583</v>
      </c>
      <c r="AT530" s="1" t="s">
        <v>10728</v>
      </c>
      <c r="AU530" s="1" t="s">
        <v>3015</v>
      </c>
      <c r="AV530" s="1" t="s">
        <v>106</v>
      </c>
      <c r="AW530" s="1">
        <v>67.76</v>
      </c>
      <c r="AX530" s="1"/>
      <c r="AY530" s="1" t="s">
        <v>1271</v>
      </c>
      <c r="AZ530" s="1" t="s">
        <v>10725</v>
      </c>
      <c r="BA530" s="1" t="s">
        <v>178</v>
      </c>
      <c r="BB530" s="1" t="s">
        <v>111</v>
      </c>
      <c r="BC530" s="1" t="s">
        <v>3015</v>
      </c>
      <c r="BD530" s="1" t="s">
        <v>789</v>
      </c>
      <c r="BE530" s="1">
        <v>81.9</v>
      </c>
      <c r="BF530" s="1">
        <v>8.94</v>
      </c>
      <c r="BG530" s="1"/>
      <c r="BH530" s="1"/>
      <c r="BI530" s="1"/>
      <c r="BJ530" s="1"/>
      <c r="BK530" s="1"/>
      <c r="BL530" s="1"/>
      <c r="BM530" s="1"/>
      <c r="BN530" s="1"/>
      <c r="BO530" s="1" t="s">
        <v>10729</v>
      </c>
      <c r="BP530" s="1" t="s">
        <v>10730</v>
      </c>
      <c r="BQ530" s="1" t="s">
        <v>217</v>
      </c>
      <c r="BR530" s="1"/>
      <c r="BS530" s="1"/>
      <c r="BT530" s="1" t="s">
        <v>10731</v>
      </c>
      <c r="BU530" s="1" t="str">
        <f>HYPERLINK("https://nconnect.nicmar.ac.in/storage/profile/6a875c916916f.png","Download")</f>
        <v>0</v>
      </c>
      <c r="BV530" s="1" t="s">
        <v>118</v>
      </c>
      <c r="BW530" s="3"/>
      <c r="BX530" s="3"/>
    </row>
    <row r="531" spans="1:76">
      <c r="A531" s="1" t="s">
        <v>76</v>
      </c>
      <c r="B531" s="1" t="s">
        <v>77</v>
      </c>
      <c r="C531" s="1" t="s">
        <v>10732</v>
      </c>
      <c r="D531" s="1" t="s">
        <v>10733</v>
      </c>
      <c r="E531" s="1"/>
      <c r="F531" s="1" t="s">
        <v>1140</v>
      </c>
      <c r="G531" s="1" t="s">
        <v>10734</v>
      </c>
      <c r="H531" s="1" t="s">
        <v>10735</v>
      </c>
      <c r="I531" s="1" t="s">
        <v>10735</v>
      </c>
      <c r="J531" s="1">
        <v>9655851970</v>
      </c>
      <c r="K531" s="1" t="s">
        <v>85</v>
      </c>
      <c r="L531" s="1" t="s">
        <v>2234</v>
      </c>
      <c r="M531" s="1" t="s">
        <v>87</v>
      </c>
      <c r="N531" s="1" t="s">
        <v>8938</v>
      </c>
      <c r="O531" s="1" t="s">
        <v>10736</v>
      </c>
      <c r="P531" s="1" t="s">
        <v>669</v>
      </c>
      <c r="Q531" s="1">
        <v>251423271899</v>
      </c>
      <c r="R531" s="1" t="s">
        <v>10737</v>
      </c>
      <c r="S531" s="1">
        <v>9843231970</v>
      </c>
      <c r="T531" s="1" t="s">
        <v>10738</v>
      </c>
      <c r="U531" s="1" t="s">
        <v>10739</v>
      </c>
      <c r="V531" s="1">
        <v>9843331970</v>
      </c>
      <c r="W531" s="1" t="s">
        <v>10740</v>
      </c>
      <c r="X531" s="1" t="s">
        <v>10741</v>
      </c>
      <c r="Y531" s="1" t="s">
        <v>2860</v>
      </c>
      <c r="Z531" s="1" t="s">
        <v>338</v>
      </c>
      <c r="AA531" s="1" t="s">
        <v>10741</v>
      </c>
      <c r="AB531" s="1" t="s">
        <v>2860</v>
      </c>
      <c r="AC531" s="1" t="s">
        <v>338</v>
      </c>
      <c r="AD531" s="1" t="s">
        <v>98</v>
      </c>
      <c r="AE531" s="1" t="s">
        <v>98</v>
      </c>
      <c r="AF531" s="1" t="s">
        <v>10742</v>
      </c>
      <c r="AG531" s="1" t="s">
        <v>10743</v>
      </c>
      <c r="AH531" s="1" t="s">
        <v>171</v>
      </c>
      <c r="AI531" s="1" t="s">
        <v>289</v>
      </c>
      <c r="AJ531" s="1">
        <v>84.8</v>
      </c>
      <c r="AK531" s="1"/>
      <c r="AL531" s="1" t="s">
        <v>10742</v>
      </c>
      <c r="AM531" s="1" t="s">
        <v>10743</v>
      </c>
      <c r="AN531" s="1" t="s">
        <v>174</v>
      </c>
      <c r="AO531" s="1" t="s">
        <v>532</v>
      </c>
      <c r="AP531" s="1" t="s">
        <v>789</v>
      </c>
      <c r="AQ531" s="1">
        <v>78.7</v>
      </c>
      <c r="AR531" s="1"/>
      <c r="AS531" s="1"/>
      <c r="AT531" s="1"/>
      <c r="AU531" s="1"/>
      <c r="AV531" s="1"/>
      <c r="AW531" s="1"/>
      <c r="AX531" s="1"/>
      <c r="AY531" s="1" t="s">
        <v>10744</v>
      </c>
      <c r="AZ531" s="1" t="s">
        <v>10745</v>
      </c>
      <c r="BA531" s="1" t="s">
        <v>110</v>
      </c>
      <c r="BB531" s="1" t="s">
        <v>111</v>
      </c>
      <c r="BC531" s="1" t="s">
        <v>318</v>
      </c>
      <c r="BD531" s="1" t="s">
        <v>374</v>
      </c>
      <c r="BE531" s="1">
        <v>85.5</v>
      </c>
      <c r="BF531" s="1">
        <v>8.55</v>
      </c>
      <c r="BG531" s="1"/>
      <c r="BH531" s="1"/>
      <c r="BI531" s="1"/>
      <c r="BJ531" s="1"/>
      <c r="BK531" s="1"/>
      <c r="BL531" s="1"/>
      <c r="BM531" s="1"/>
      <c r="BN531" s="1"/>
      <c r="BO531" s="1" t="s">
        <v>10746</v>
      </c>
      <c r="BP531" s="1"/>
      <c r="BQ531" s="1"/>
      <c r="BR531" s="1" t="s">
        <v>10747</v>
      </c>
      <c r="BS531" s="1">
        <v>21</v>
      </c>
      <c r="BT531" s="1" t="s">
        <v>10748</v>
      </c>
      <c r="BU531" s="1" t="str">
        <f>HYPERLINK("https://nconnect.nicmar.ac.in/storage/profile/6a858443cd02f.png","Download")</f>
        <v>0</v>
      </c>
      <c r="BV531" s="1" t="s">
        <v>118</v>
      </c>
      <c r="BW531" s="3"/>
      <c r="BX531" s="3"/>
    </row>
    <row r="532" spans="1:76">
      <c r="A532" s="1" t="s">
        <v>76</v>
      </c>
      <c r="B532" s="1" t="s">
        <v>77</v>
      </c>
      <c r="C532" s="1" t="s">
        <v>10749</v>
      </c>
      <c r="D532" s="1" t="s">
        <v>10750</v>
      </c>
      <c r="E532" s="1"/>
      <c r="F532" s="1" t="s">
        <v>10751</v>
      </c>
      <c r="G532" s="1" t="s">
        <v>10752</v>
      </c>
      <c r="H532" s="1" t="s">
        <v>10753</v>
      </c>
      <c r="I532" s="1" t="s">
        <v>10754</v>
      </c>
      <c r="J532" s="1">
        <v>9703609214</v>
      </c>
      <c r="K532" s="1" t="s">
        <v>196</v>
      </c>
      <c r="L532" s="1" t="s">
        <v>1165</v>
      </c>
      <c r="M532" s="1" t="s">
        <v>87</v>
      </c>
      <c r="N532" s="1" t="s">
        <v>10755</v>
      </c>
      <c r="O532" s="1" t="s">
        <v>10756</v>
      </c>
      <c r="P532" s="1" t="s">
        <v>669</v>
      </c>
      <c r="Q532" s="1">
        <v>258639161128</v>
      </c>
      <c r="R532" s="1" t="s">
        <v>10757</v>
      </c>
      <c r="S532" s="1">
        <v>9866830961</v>
      </c>
      <c r="T532" s="1" t="s">
        <v>595</v>
      </c>
      <c r="U532" s="1" t="s">
        <v>10758</v>
      </c>
      <c r="V532" s="1">
        <v>7842544381</v>
      </c>
      <c r="W532" s="1" t="s">
        <v>470</v>
      </c>
      <c r="X532" s="1" t="s">
        <v>10759</v>
      </c>
      <c r="Y532" s="1" t="s">
        <v>525</v>
      </c>
      <c r="Z532" s="1" t="s">
        <v>134</v>
      </c>
      <c r="AA532" s="1" t="s">
        <v>10759</v>
      </c>
      <c r="AB532" s="1" t="s">
        <v>525</v>
      </c>
      <c r="AC532" s="1" t="s">
        <v>134</v>
      </c>
      <c r="AD532" s="1" t="s">
        <v>98</v>
      </c>
      <c r="AE532" s="1" t="s">
        <v>98</v>
      </c>
      <c r="AF532" s="1" t="s">
        <v>10760</v>
      </c>
      <c r="AG532" s="1" t="s">
        <v>10761</v>
      </c>
      <c r="AH532" s="1" t="s">
        <v>10762</v>
      </c>
      <c r="AI532" s="1" t="s">
        <v>2223</v>
      </c>
      <c r="AJ532" s="1">
        <v>88</v>
      </c>
      <c r="AK532" s="1">
        <v>8.8</v>
      </c>
      <c r="AL532" s="1" t="s">
        <v>5700</v>
      </c>
      <c r="AM532" s="1" t="s">
        <v>10763</v>
      </c>
      <c r="AN532" s="1" t="s">
        <v>105</v>
      </c>
      <c r="AO532" s="1" t="s">
        <v>208</v>
      </c>
      <c r="AP532" s="1" t="s">
        <v>138</v>
      </c>
      <c r="AQ532" s="1">
        <v>87</v>
      </c>
      <c r="AR532" s="1"/>
      <c r="AS532" s="1"/>
      <c r="AT532" s="1"/>
      <c r="AU532" s="1"/>
      <c r="AV532" s="1"/>
      <c r="AW532" s="1"/>
      <c r="AX532" s="1"/>
      <c r="AY532" s="1" t="s">
        <v>533</v>
      </c>
      <c r="AZ532" s="1" t="s">
        <v>10764</v>
      </c>
      <c r="BA532" s="1" t="s">
        <v>110</v>
      </c>
      <c r="BB532" s="1" t="s">
        <v>10765</v>
      </c>
      <c r="BC532" s="1" t="s">
        <v>859</v>
      </c>
      <c r="BD532" s="1" t="s">
        <v>626</v>
      </c>
      <c r="BE532" s="1">
        <v>80.3</v>
      </c>
      <c r="BF532" s="1">
        <v>8.03</v>
      </c>
      <c r="BG532" s="1"/>
      <c r="BH532" s="1"/>
      <c r="BI532" s="1"/>
      <c r="BJ532" s="1"/>
      <c r="BK532" s="1"/>
      <c r="BL532" s="1"/>
      <c r="BM532" s="1"/>
      <c r="BN532" s="1"/>
      <c r="BO532" s="1" t="s">
        <v>10766</v>
      </c>
      <c r="BP532" s="1" t="s">
        <v>10767</v>
      </c>
      <c r="BQ532" s="1" t="s">
        <v>510</v>
      </c>
      <c r="BR532" s="1" t="s">
        <v>10768</v>
      </c>
      <c r="BS532" s="1">
        <v>2</v>
      </c>
      <c r="BT532" s="1" t="s">
        <v>10769</v>
      </c>
      <c r="BU532" s="1" t="str">
        <f>HYPERLINK("https://nconnect.nicmar.ac.in/storage/profile/6a86ec1da211e.png","Download")</f>
        <v>0</v>
      </c>
      <c r="BV532" s="1" t="s">
        <v>118</v>
      </c>
      <c r="BW532" s="3"/>
      <c r="BX532" s="3"/>
    </row>
    <row r="533" spans="1:76">
      <c r="A533" s="1" t="s">
        <v>76</v>
      </c>
      <c r="B533" s="1" t="s">
        <v>77</v>
      </c>
      <c r="C533" s="1" t="s">
        <v>10770</v>
      </c>
      <c r="D533" s="1" t="s">
        <v>10771</v>
      </c>
      <c r="E533" s="1"/>
      <c r="F533" s="1" t="s">
        <v>10772</v>
      </c>
      <c r="G533" s="1" t="s">
        <v>10773</v>
      </c>
      <c r="H533" s="1" t="s">
        <v>10774</v>
      </c>
      <c r="I533" s="1" t="s">
        <v>10775</v>
      </c>
      <c r="J533" s="1">
        <v>7904898498</v>
      </c>
      <c r="K533" s="1" t="s">
        <v>85</v>
      </c>
      <c r="L533" s="1" t="s">
        <v>10776</v>
      </c>
      <c r="M533" s="1" t="s">
        <v>87</v>
      </c>
      <c r="N533" s="1" t="s">
        <v>9469</v>
      </c>
      <c r="O533" s="1" t="s">
        <v>10777</v>
      </c>
      <c r="P533" s="1" t="s">
        <v>360</v>
      </c>
      <c r="Q533" s="1">
        <v>836497110148</v>
      </c>
      <c r="R533" s="1" t="s">
        <v>10778</v>
      </c>
      <c r="S533" s="1">
        <v>9042435455</v>
      </c>
      <c r="T533" s="1" t="s">
        <v>10779</v>
      </c>
      <c r="U533" s="1" t="s">
        <v>10780</v>
      </c>
      <c r="V533" s="1">
        <v>9042435458</v>
      </c>
      <c r="W533" s="1" t="s">
        <v>4940</v>
      </c>
      <c r="X533" s="1" t="s">
        <v>10781</v>
      </c>
      <c r="Y533" s="1" t="s">
        <v>553</v>
      </c>
      <c r="Z533" s="1" t="s">
        <v>338</v>
      </c>
      <c r="AA533" s="1" t="s">
        <v>10781</v>
      </c>
      <c r="AB533" s="1" t="s">
        <v>553</v>
      </c>
      <c r="AC533" s="1" t="s">
        <v>338</v>
      </c>
      <c r="AD533" s="1" t="s">
        <v>98</v>
      </c>
      <c r="AE533" s="1" t="s">
        <v>98</v>
      </c>
      <c r="AF533" s="1" t="s">
        <v>10782</v>
      </c>
      <c r="AG533" s="1" t="s">
        <v>10783</v>
      </c>
      <c r="AH533" s="1" t="s">
        <v>529</v>
      </c>
      <c r="AI533" s="1" t="s">
        <v>530</v>
      </c>
      <c r="AJ533" s="1">
        <v>82.8</v>
      </c>
      <c r="AK533" s="1"/>
      <c r="AL533" s="1" t="s">
        <v>10782</v>
      </c>
      <c r="AM533" s="1" t="s">
        <v>10783</v>
      </c>
      <c r="AN533" s="1" t="s">
        <v>174</v>
      </c>
      <c r="AO533" s="1" t="s">
        <v>262</v>
      </c>
      <c r="AP533" s="1" t="s">
        <v>395</v>
      </c>
      <c r="AQ533" s="1">
        <v>73.17</v>
      </c>
      <c r="AR533" s="1"/>
      <c r="AS533" s="1"/>
      <c r="AT533" s="1"/>
      <c r="AU533" s="1"/>
      <c r="AV533" s="1"/>
      <c r="AW533" s="1"/>
      <c r="AX533" s="1"/>
      <c r="AY533" s="1" t="s">
        <v>558</v>
      </c>
      <c r="AZ533" s="1" t="s">
        <v>10784</v>
      </c>
      <c r="BA533" s="1" t="s">
        <v>178</v>
      </c>
      <c r="BB533" s="1" t="s">
        <v>111</v>
      </c>
      <c r="BC533" s="1" t="s">
        <v>395</v>
      </c>
      <c r="BD533" s="1" t="s">
        <v>3608</v>
      </c>
      <c r="BE533" s="1">
        <v>77.9</v>
      </c>
      <c r="BF533" s="1">
        <v>7.79</v>
      </c>
      <c r="BG533" s="1"/>
      <c r="BH533" s="1"/>
      <c r="BI533" s="1"/>
      <c r="BJ533" s="1"/>
      <c r="BK533" s="1"/>
      <c r="BL533" s="1"/>
      <c r="BM533" s="1"/>
      <c r="BN533" s="1"/>
      <c r="BO533" s="1" t="s">
        <v>10785</v>
      </c>
      <c r="BP533" s="1"/>
      <c r="BQ533" s="1"/>
      <c r="BR533" s="1" t="s">
        <v>10786</v>
      </c>
      <c r="BS533" s="1">
        <v>14</v>
      </c>
      <c r="BT533" s="1" t="s">
        <v>10787</v>
      </c>
      <c r="BU533" s="1" t="str">
        <f>HYPERLINK("https://nconnect.nicmar.ac.in/storage/profile/6a873948871f3.png","Download")</f>
        <v>0</v>
      </c>
      <c r="BV533" s="1" t="s">
        <v>118</v>
      </c>
      <c r="BW533" s="3"/>
      <c r="BX533" s="3"/>
    </row>
    <row r="534" spans="1:76">
      <c r="A534" s="1" t="s">
        <v>76</v>
      </c>
      <c r="B534" s="1" t="s">
        <v>77</v>
      </c>
      <c r="C534" s="1" t="s">
        <v>10788</v>
      </c>
      <c r="D534" s="1" t="s">
        <v>10789</v>
      </c>
      <c r="E534" s="1" t="s">
        <v>10790</v>
      </c>
      <c r="F534" s="1" t="s">
        <v>5666</v>
      </c>
      <c r="G534" s="1" t="s">
        <v>10791</v>
      </c>
      <c r="H534" s="1" t="s">
        <v>10792</v>
      </c>
      <c r="I534" s="1" t="s">
        <v>10792</v>
      </c>
      <c r="J534" s="1">
        <v>9000019034</v>
      </c>
      <c r="K534" s="1" t="s">
        <v>196</v>
      </c>
      <c r="L534" s="1" t="s">
        <v>10793</v>
      </c>
      <c r="M534" s="1" t="s">
        <v>87</v>
      </c>
      <c r="N534" s="1" t="s">
        <v>10794</v>
      </c>
      <c r="O534" s="1" t="s">
        <v>10795</v>
      </c>
      <c r="P534" s="1" t="s">
        <v>360</v>
      </c>
      <c r="Q534" s="1">
        <v>877205958502</v>
      </c>
      <c r="R534" s="1" t="s">
        <v>10796</v>
      </c>
      <c r="S534" s="1">
        <v>9611743247</v>
      </c>
      <c r="T534" s="1" t="s">
        <v>5317</v>
      </c>
      <c r="U534" s="1" t="s">
        <v>10797</v>
      </c>
      <c r="V534" s="1">
        <v>9731136574</v>
      </c>
      <c r="W534" s="1" t="s">
        <v>5133</v>
      </c>
      <c r="X534" s="1" t="s">
        <v>10798</v>
      </c>
      <c r="Y534" s="1" t="s">
        <v>205</v>
      </c>
      <c r="Z534" s="1" t="s">
        <v>97</v>
      </c>
      <c r="AA534" s="1" t="s">
        <v>10798</v>
      </c>
      <c r="AB534" s="1" t="s">
        <v>205</v>
      </c>
      <c r="AC534" s="1" t="s">
        <v>97</v>
      </c>
      <c r="AD534" s="1" t="s">
        <v>98</v>
      </c>
      <c r="AE534" s="1" t="s">
        <v>98</v>
      </c>
      <c r="AF534" s="1" t="s">
        <v>10799</v>
      </c>
      <c r="AG534" s="1" t="s">
        <v>10800</v>
      </c>
      <c r="AH534" s="1" t="s">
        <v>529</v>
      </c>
      <c r="AI534" s="1" t="s">
        <v>138</v>
      </c>
      <c r="AJ534" s="1">
        <v>95</v>
      </c>
      <c r="AK534" s="1">
        <v>9.5</v>
      </c>
      <c r="AL534" s="1" t="s">
        <v>10801</v>
      </c>
      <c r="AM534" s="1" t="s">
        <v>10802</v>
      </c>
      <c r="AN534" s="1" t="s">
        <v>105</v>
      </c>
      <c r="AO534" s="1" t="s">
        <v>101</v>
      </c>
      <c r="AP534" s="1" t="s">
        <v>239</v>
      </c>
      <c r="AQ534" s="1">
        <v>72.1</v>
      </c>
      <c r="AR534" s="1">
        <v>7.21</v>
      </c>
      <c r="AS534" s="1"/>
      <c r="AT534" s="1"/>
      <c r="AU534" s="1"/>
      <c r="AV534" s="1"/>
      <c r="AW534" s="1"/>
      <c r="AX534" s="1"/>
      <c r="AY534" s="1" t="s">
        <v>10803</v>
      </c>
      <c r="AZ534" s="1" t="s">
        <v>10802</v>
      </c>
      <c r="BA534" s="1" t="s">
        <v>266</v>
      </c>
      <c r="BB534" s="1" t="s">
        <v>267</v>
      </c>
      <c r="BC534" s="1" t="s">
        <v>314</v>
      </c>
      <c r="BD534" s="1" t="s">
        <v>2544</v>
      </c>
      <c r="BE534" s="1">
        <v>75.8</v>
      </c>
      <c r="BF534" s="1">
        <v>7.58</v>
      </c>
      <c r="BG534" s="1"/>
      <c r="BH534" s="1"/>
      <c r="BI534" s="1"/>
      <c r="BJ534" s="1"/>
      <c r="BK534" s="1"/>
      <c r="BL534" s="1"/>
      <c r="BM534" s="1"/>
      <c r="BN534" s="1"/>
      <c r="BO534" s="1" t="s">
        <v>10804</v>
      </c>
      <c r="BP534" s="1" t="s">
        <v>10805</v>
      </c>
      <c r="BQ534" s="1"/>
      <c r="BR534" s="1"/>
      <c r="BS534" s="1"/>
      <c r="BT534" s="1"/>
      <c r="BU534" s="1" t="str">
        <f>HYPERLINK("https://nconnect.nicmar.ac.in/storage/profile/6a872671d802b.png","Download")</f>
        <v>0</v>
      </c>
      <c r="BV534" s="1" t="s">
        <v>188</v>
      </c>
      <c r="BW534" s="3"/>
      <c r="BX534" s="3"/>
    </row>
    <row r="535" spans="1:76">
      <c r="A535" s="1" t="s">
        <v>76</v>
      </c>
      <c r="B535" s="1" t="s">
        <v>77</v>
      </c>
      <c r="C535" s="1" t="s">
        <v>10806</v>
      </c>
      <c r="D535" s="1" t="s">
        <v>2122</v>
      </c>
      <c r="E535" s="1" t="s">
        <v>3087</v>
      </c>
      <c r="F535" s="1" t="s">
        <v>10807</v>
      </c>
      <c r="G535" s="1" t="s">
        <v>10808</v>
      </c>
      <c r="H535" s="1" t="s">
        <v>10809</v>
      </c>
      <c r="I535" s="1" t="s">
        <v>10810</v>
      </c>
      <c r="J535" s="1">
        <v>8888864714</v>
      </c>
      <c r="K535" s="1" t="s">
        <v>85</v>
      </c>
      <c r="L535" s="1" t="s">
        <v>10811</v>
      </c>
      <c r="M535" s="1" t="s">
        <v>87</v>
      </c>
      <c r="N535" s="1" t="s">
        <v>9300</v>
      </c>
      <c r="O535" s="1" t="s">
        <v>10812</v>
      </c>
      <c r="P535" s="1" t="s">
        <v>360</v>
      </c>
      <c r="Q535" s="1">
        <v>758455376867</v>
      </c>
      <c r="R535" s="1" t="s">
        <v>10813</v>
      </c>
      <c r="S535" s="1">
        <v>8888864713</v>
      </c>
      <c r="T535" s="1" t="s">
        <v>10814</v>
      </c>
      <c r="U535" s="1" t="s">
        <v>6422</v>
      </c>
      <c r="V535" s="1">
        <v>9373233200</v>
      </c>
      <c r="W535" s="1" t="s">
        <v>131</v>
      </c>
      <c r="X535" s="1" t="s">
        <v>10815</v>
      </c>
      <c r="Y535" s="1" t="s">
        <v>826</v>
      </c>
      <c r="Z535" s="1" t="s">
        <v>97</v>
      </c>
      <c r="AA535" s="1" t="s">
        <v>10815</v>
      </c>
      <c r="AB535" s="1" t="s">
        <v>826</v>
      </c>
      <c r="AC535" s="1" t="s">
        <v>97</v>
      </c>
      <c r="AD535" s="1" t="s">
        <v>98</v>
      </c>
      <c r="AE535" s="1" t="s">
        <v>98</v>
      </c>
      <c r="AF535" s="1" t="s">
        <v>10816</v>
      </c>
      <c r="AG535" s="1" t="s">
        <v>10817</v>
      </c>
      <c r="AH535" s="1" t="s">
        <v>106</v>
      </c>
      <c r="AI535" s="1" t="s">
        <v>142</v>
      </c>
      <c r="AJ535" s="1">
        <v>81.6</v>
      </c>
      <c r="AK535" s="1"/>
      <c r="AL535" s="1"/>
      <c r="AM535" s="1"/>
      <c r="AN535" s="1"/>
      <c r="AO535" s="1"/>
      <c r="AP535" s="1"/>
      <c r="AQ535" s="1"/>
      <c r="AR535" s="1"/>
      <c r="AS535" s="1" t="s">
        <v>649</v>
      </c>
      <c r="AT535" s="1" t="s">
        <v>10818</v>
      </c>
      <c r="AU535" s="1" t="s">
        <v>289</v>
      </c>
      <c r="AV535" s="1" t="s">
        <v>484</v>
      </c>
      <c r="AW535" s="1">
        <v>79.26</v>
      </c>
      <c r="AX535" s="1"/>
      <c r="AY535" s="1" t="s">
        <v>371</v>
      </c>
      <c r="AZ535" s="1" t="s">
        <v>10819</v>
      </c>
      <c r="BA535" s="1" t="s">
        <v>178</v>
      </c>
      <c r="BB535" s="1" t="s">
        <v>111</v>
      </c>
      <c r="BC535" s="1" t="s">
        <v>426</v>
      </c>
      <c r="BD535" s="1" t="s">
        <v>374</v>
      </c>
      <c r="BE535" s="1">
        <v>61.8</v>
      </c>
      <c r="BF535" s="1">
        <v>6.93</v>
      </c>
      <c r="BG535" s="1"/>
      <c r="BH535" s="1"/>
      <c r="BI535" s="1"/>
      <c r="BJ535" s="1"/>
      <c r="BK535" s="1"/>
      <c r="BL535" s="1"/>
      <c r="BM535" s="1"/>
      <c r="BN535" s="1"/>
      <c r="BO535" s="1" t="s">
        <v>10820</v>
      </c>
      <c r="BP535" s="1"/>
      <c r="BQ535" s="1"/>
      <c r="BR535" s="1" t="s">
        <v>10821</v>
      </c>
      <c r="BS535" s="1">
        <v>172</v>
      </c>
      <c r="BT535" s="1"/>
      <c r="BU535" s="1" t="str">
        <f>HYPERLINK("https://nconnect.nicmar.ac.in/storage/profile/6a85e96a468f0.png","Download")</f>
        <v>0</v>
      </c>
      <c r="BV535" s="1" t="s">
        <v>118</v>
      </c>
      <c r="BW535" s="3"/>
      <c r="BX535" s="3"/>
    </row>
    <row r="536" spans="1:76">
      <c r="A536" s="1" t="s">
        <v>76</v>
      </c>
      <c r="B536" s="1" t="s">
        <v>77</v>
      </c>
      <c r="C536" s="1" t="s">
        <v>10822</v>
      </c>
      <c r="D536" s="1" t="s">
        <v>10823</v>
      </c>
      <c r="E536" s="1" t="s">
        <v>5588</v>
      </c>
      <c r="F536" s="1" t="s">
        <v>10824</v>
      </c>
      <c r="G536" s="1" t="s">
        <v>10825</v>
      </c>
      <c r="H536" s="1" t="s">
        <v>10826</v>
      </c>
      <c r="I536" s="1" t="s">
        <v>10827</v>
      </c>
      <c r="J536" s="1">
        <v>7038554163</v>
      </c>
      <c r="K536" s="1" t="s">
        <v>196</v>
      </c>
      <c r="L536" s="1" t="s">
        <v>10828</v>
      </c>
      <c r="M536" s="1" t="s">
        <v>87</v>
      </c>
      <c r="N536" s="1" t="s">
        <v>10829</v>
      </c>
      <c r="O536" s="1" t="s">
        <v>10830</v>
      </c>
      <c r="P536" s="1" t="s">
        <v>162</v>
      </c>
      <c r="Q536" s="1">
        <v>736184371153</v>
      </c>
      <c r="R536" s="1" t="s">
        <v>10831</v>
      </c>
      <c r="S536" s="1">
        <v>9970369302</v>
      </c>
      <c r="T536" s="1" t="s">
        <v>163</v>
      </c>
      <c r="U536" s="1" t="s">
        <v>10832</v>
      </c>
      <c r="V536" s="1">
        <v>8605732295</v>
      </c>
      <c r="W536" s="1" t="s">
        <v>94</v>
      </c>
      <c r="X536" s="1" t="s">
        <v>10833</v>
      </c>
      <c r="Y536" s="1" t="s">
        <v>205</v>
      </c>
      <c r="Z536" s="1" t="s">
        <v>97</v>
      </c>
      <c r="AA536" s="1" t="s">
        <v>10833</v>
      </c>
      <c r="AB536" s="1" t="s">
        <v>205</v>
      </c>
      <c r="AC536" s="1" t="s">
        <v>97</v>
      </c>
      <c r="AD536" s="1" t="s">
        <v>98</v>
      </c>
      <c r="AE536" s="1" t="s">
        <v>98</v>
      </c>
      <c r="AF536" s="1" t="s">
        <v>10834</v>
      </c>
      <c r="AG536" s="1" t="s">
        <v>10835</v>
      </c>
      <c r="AH536" s="1" t="s">
        <v>421</v>
      </c>
      <c r="AI536" s="1" t="s">
        <v>530</v>
      </c>
      <c r="AJ536" s="1">
        <v>74.0</v>
      </c>
      <c r="AK536" s="1"/>
      <c r="AL536" s="1"/>
      <c r="AM536" s="1"/>
      <c r="AN536" s="1"/>
      <c r="AO536" s="1"/>
      <c r="AP536" s="1"/>
      <c r="AQ536" s="1"/>
      <c r="AR536" s="1"/>
      <c r="AS536" s="1" t="s">
        <v>111</v>
      </c>
      <c r="AT536" s="1" t="s">
        <v>10836</v>
      </c>
      <c r="AU536" s="1" t="s">
        <v>654</v>
      </c>
      <c r="AV536" s="1" t="s">
        <v>175</v>
      </c>
      <c r="AW536" s="1">
        <v>81.67</v>
      </c>
      <c r="AX536" s="1"/>
      <c r="AY536" s="1" t="s">
        <v>3420</v>
      </c>
      <c r="AZ536" s="1" t="s">
        <v>10837</v>
      </c>
      <c r="BA536" s="1" t="s">
        <v>110</v>
      </c>
      <c r="BB536" s="1" t="s">
        <v>111</v>
      </c>
      <c r="BC536" s="1" t="s">
        <v>175</v>
      </c>
      <c r="BD536" s="1" t="s">
        <v>1962</v>
      </c>
      <c r="BE536" s="1">
        <v>66.7</v>
      </c>
      <c r="BF536" s="1">
        <v>7.06</v>
      </c>
      <c r="BG536" s="1"/>
      <c r="BH536" s="1"/>
      <c r="BI536" s="1"/>
      <c r="BJ536" s="1"/>
      <c r="BK536" s="1"/>
      <c r="BL536" s="1"/>
      <c r="BM536" s="1"/>
      <c r="BN536" s="1"/>
      <c r="BO536" s="1" t="s">
        <v>10838</v>
      </c>
      <c r="BP536" s="1" t="s">
        <v>10839</v>
      </c>
      <c r="BQ536" s="1" t="s">
        <v>1986</v>
      </c>
      <c r="BR536" s="1"/>
      <c r="BS536" s="1"/>
      <c r="BT536" s="1" t="s">
        <v>10840</v>
      </c>
      <c r="BU536" s="1" t="str">
        <f>HYPERLINK("https://nconnect.nicmar.ac.in/storage/profile/6a87150fcd802.png","Download")</f>
        <v>0</v>
      </c>
      <c r="BV536" s="1" t="s">
        <v>118</v>
      </c>
      <c r="BW536" s="3"/>
      <c r="BX536" s="3"/>
    </row>
    <row r="537" spans="1:76">
      <c r="A537" s="1" t="s">
        <v>76</v>
      </c>
      <c r="B537" s="1" t="s">
        <v>77</v>
      </c>
      <c r="C537" s="1" t="s">
        <v>10841</v>
      </c>
      <c r="D537" s="1" t="s">
        <v>10842</v>
      </c>
      <c r="E537" s="1" t="s">
        <v>10843</v>
      </c>
      <c r="F537" s="1" t="s">
        <v>10844</v>
      </c>
      <c r="G537" s="1" t="s">
        <v>10845</v>
      </c>
      <c r="H537" s="1" t="s">
        <v>10846</v>
      </c>
      <c r="I537" s="1" t="s">
        <v>10847</v>
      </c>
      <c r="J537" s="1">
        <v>9370744175</v>
      </c>
      <c r="K537" s="1" t="s">
        <v>196</v>
      </c>
      <c r="L537" s="1" t="s">
        <v>10848</v>
      </c>
      <c r="M537" s="1" t="s">
        <v>87</v>
      </c>
      <c r="N537" s="1" t="s">
        <v>10849</v>
      </c>
      <c r="O537" s="1" t="s">
        <v>10850</v>
      </c>
      <c r="P537" s="1" t="s">
        <v>360</v>
      </c>
      <c r="Q537" s="1">
        <v>550000381473</v>
      </c>
      <c r="R537" s="1" t="s">
        <v>10851</v>
      </c>
      <c r="S537" s="1">
        <v>9511801345</v>
      </c>
      <c r="T537" s="1" t="s">
        <v>10852</v>
      </c>
      <c r="U537" s="1" t="s">
        <v>10853</v>
      </c>
      <c r="V537" s="1">
        <v>9511919340</v>
      </c>
      <c r="W537" s="1" t="s">
        <v>597</v>
      </c>
      <c r="X537" s="1" t="s">
        <v>10854</v>
      </c>
      <c r="Y537" s="1" t="s">
        <v>364</v>
      </c>
      <c r="Z537" s="1" t="s">
        <v>97</v>
      </c>
      <c r="AA537" s="1" t="s">
        <v>10854</v>
      </c>
      <c r="AB537" s="1" t="s">
        <v>364</v>
      </c>
      <c r="AC537" s="1" t="s">
        <v>97</v>
      </c>
      <c r="AD537" s="1" t="s">
        <v>98</v>
      </c>
      <c r="AE537" s="1" t="s">
        <v>98</v>
      </c>
      <c r="AF537" s="1" t="s">
        <v>10855</v>
      </c>
      <c r="AG537" s="1" t="s">
        <v>10856</v>
      </c>
      <c r="AH537" s="1" t="s">
        <v>477</v>
      </c>
      <c r="AI537" s="1" t="s">
        <v>2223</v>
      </c>
      <c r="AJ537" s="1">
        <v>84.4</v>
      </c>
      <c r="AK537" s="1"/>
      <c r="AL537" s="1" t="s">
        <v>10857</v>
      </c>
      <c r="AM537" s="1" t="s">
        <v>10858</v>
      </c>
      <c r="AN537" s="1" t="s">
        <v>174</v>
      </c>
      <c r="AO537" s="1" t="s">
        <v>479</v>
      </c>
      <c r="AP537" s="1" t="s">
        <v>138</v>
      </c>
      <c r="AQ537" s="1">
        <v>63.33</v>
      </c>
      <c r="AR537" s="1"/>
      <c r="AS537" s="1"/>
      <c r="AT537" s="1"/>
      <c r="AU537" s="1"/>
      <c r="AV537" s="1"/>
      <c r="AW537" s="1"/>
      <c r="AX537" s="1"/>
      <c r="AY537" s="1" t="s">
        <v>10859</v>
      </c>
      <c r="AZ537" s="1" t="s">
        <v>10860</v>
      </c>
      <c r="BA537" s="1" t="s">
        <v>266</v>
      </c>
      <c r="BB537" s="1" t="s">
        <v>2796</v>
      </c>
      <c r="BC537" s="1" t="s">
        <v>654</v>
      </c>
      <c r="BD537" s="1" t="s">
        <v>1070</v>
      </c>
      <c r="BE537" s="1">
        <v>63.2</v>
      </c>
      <c r="BF537" s="1">
        <v>7.07</v>
      </c>
      <c r="BG537" s="1"/>
      <c r="BH537" s="1"/>
      <c r="BI537" s="1"/>
      <c r="BJ537" s="1"/>
      <c r="BK537" s="1"/>
      <c r="BL537" s="1"/>
      <c r="BM537" s="1"/>
      <c r="BN537" s="1"/>
      <c r="BO537" s="1" t="s">
        <v>10861</v>
      </c>
      <c r="BP537" s="1" t="s">
        <v>10862</v>
      </c>
      <c r="BQ537" s="1" t="s">
        <v>2268</v>
      </c>
      <c r="BR537" s="1" t="s">
        <v>10863</v>
      </c>
      <c r="BS537" s="1">
        <v>54</v>
      </c>
      <c r="BT537" s="1"/>
      <c r="BU537" s="1" t="str">
        <f>HYPERLINK("https://nconnect.nicmar.ac.in/storage/profile/6a87360e5b546.png","Download")</f>
        <v>0</v>
      </c>
      <c r="BV537" s="1" t="s">
        <v>118</v>
      </c>
      <c r="BW537" s="3"/>
      <c r="BX537" s="3"/>
    </row>
    <row r="538" spans="1:76">
      <c r="A538" s="1" t="s">
        <v>76</v>
      </c>
      <c r="B538" s="1" t="s">
        <v>77</v>
      </c>
      <c r="C538" s="1" t="s">
        <v>10864</v>
      </c>
      <c r="D538" s="1" t="s">
        <v>8634</v>
      </c>
      <c r="E538" s="1" t="s">
        <v>2563</v>
      </c>
      <c r="F538" s="1" t="s">
        <v>10865</v>
      </c>
      <c r="G538" s="1" t="s">
        <v>10866</v>
      </c>
      <c r="H538" s="1" t="s">
        <v>10867</v>
      </c>
      <c r="I538" s="1" t="s">
        <v>10868</v>
      </c>
      <c r="J538" s="1">
        <v>7447587035</v>
      </c>
      <c r="K538" s="1" t="s">
        <v>85</v>
      </c>
      <c r="L538" s="1" t="s">
        <v>10869</v>
      </c>
      <c r="M538" s="1" t="s">
        <v>87</v>
      </c>
      <c r="N538" s="1" t="s">
        <v>1501</v>
      </c>
      <c r="O538" s="1" t="s">
        <v>10870</v>
      </c>
      <c r="P538" s="1" t="s">
        <v>90</v>
      </c>
      <c r="Q538" s="1">
        <v>420998676685</v>
      </c>
      <c r="R538" s="1" t="s">
        <v>10871</v>
      </c>
      <c r="S538" s="1">
        <v>9822792131</v>
      </c>
      <c r="T538" s="1" t="s">
        <v>522</v>
      </c>
      <c r="U538" s="1" t="s">
        <v>10872</v>
      </c>
      <c r="V538" s="1">
        <v>9922904659</v>
      </c>
      <c r="W538" s="1" t="s">
        <v>522</v>
      </c>
      <c r="X538" s="1" t="s">
        <v>10873</v>
      </c>
      <c r="Y538" s="1" t="s">
        <v>205</v>
      </c>
      <c r="Z538" s="1" t="s">
        <v>97</v>
      </c>
      <c r="AA538" s="1" t="s">
        <v>10873</v>
      </c>
      <c r="AB538" s="1" t="s">
        <v>205</v>
      </c>
      <c r="AC538" s="1" t="s">
        <v>97</v>
      </c>
      <c r="AD538" s="1" t="s">
        <v>98</v>
      </c>
      <c r="AE538" s="1" t="s">
        <v>98</v>
      </c>
      <c r="AF538" s="1" t="s">
        <v>10874</v>
      </c>
      <c r="AG538" s="1" t="s">
        <v>10875</v>
      </c>
      <c r="AH538" s="1" t="s">
        <v>10876</v>
      </c>
      <c r="AI538" s="1" t="s">
        <v>289</v>
      </c>
      <c r="AJ538" s="1">
        <v>75.5</v>
      </c>
      <c r="AK538" s="1"/>
      <c r="AL538" s="1" t="s">
        <v>10877</v>
      </c>
      <c r="AM538" s="1" t="s">
        <v>10878</v>
      </c>
      <c r="AN538" s="1" t="s">
        <v>105</v>
      </c>
      <c r="AO538" s="1" t="s">
        <v>952</v>
      </c>
      <c r="AP538" s="1" t="s">
        <v>398</v>
      </c>
      <c r="AQ538" s="1">
        <v>75.5</v>
      </c>
      <c r="AR538" s="1"/>
      <c r="AS538" s="1"/>
      <c r="AT538" s="1"/>
      <c r="AU538" s="1"/>
      <c r="AV538" s="1"/>
      <c r="AW538" s="1"/>
      <c r="AX538" s="1"/>
      <c r="AY538" s="1" t="s">
        <v>10879</v>
      </c>
      <c r="AZ538" s="1" t="s">
        <v>1625</v>
      </c>
      <c r="BA538" s="1" t="s">
        <v>110</v>
      </c>
      <c r="BB538" s="1" t="s">
        <v>111</v>
      </c>
      <c r="BC538" s="1" t="s">
        <v>655</v>
      </c>
      <c r="BD538" s="1" t="s">
        <v>319</v>
      </c>
      <c r="BE538" s="1">
        <v>70.1</v>
      </c>
      <c r="BF538" s="1">
        <v>7.01</v>
      </c>
      <c r="BG538" s="1"/>
      <c r="BH538" s="1"/>
      <c r="BI538" s="1"/>
      <c r="BJ538" s="1"/>
      <c r="BK538" s="1"/>
      <c r="BL538" s="1"/>
      <c r="BM538" s="1"/>
      <c r="BN538" s="1"/>
      <c r="BO538" s="1" t="s">
        <v>3445</v>
      </c>
      <c r="BP538" s="1"/>
      <c r="BQ538" s="1"/>
      <c r="BR538" s="1" t="s">
        <v>10880</v>
      </c>
      <c r="BS538" s="1">
        <v>20</v>
      </c>
      <c r="BT538" s="1"/>
      <c r="BU538" s="1" t="str">
        <f>HYPERLINK("https://nconnect.nicmar.ac.in/storage/profile/6ace2d07721a2.png","Download")</f>
        <v>0</v>
      </c>
      <c r="BV538" s="1" t="s">
        <v>118</v>
      </c>
      <c r="BW538" s="3"/>
      <c r="BX538" s="3"/>
    </row>
    <row r="539" spans="1:76">
      <c r="A539" s="1" t="s">
        <v>76</v>
      </c>
      <c r="B539" s="1" t="s">
        <v>77</v>
      </c>
      <c r="C539" s="1" t="s">
        <v>10881</v>
      </c>
      <c r="D539" s="1" t="s">
        <v>10882</v>
      </c>
      <c r="E539" s="1"/>
      <c r="F539" s="1" t="s">
        <v>379</v>
      </c>
      <c r="G539" s="1" t="s">
        <v>10883</v>
      </c>
      <c r="H539" s="1" t="s">
        <v>10884</v>
      </c>
      <c r="I539" s="1" t="s">
        <v>10885</v>
      </c>
      <c r="J539" s="1">
        <v>8105123737</v>
      </c>
      <c r="K539" s="1" t="s">
        <v>85</v>
      </c>
      <c r="L539" s="1" t="s">
        <v>3776</v>
      </c>
      <c r="M539" s="1" t="s">
        <v>87</v>
      </c>
      <c r="N539" s="1" t="s">
        <v>10886</v>
      </c>
      <c r="O539" s="1" t="s">
        <v>10887</v>
      </c>
      <c r="P539" s="1" t="s">
        <v>162</v>
      </c>
      <c r="Q539" s="1">
        <v>788622033313</v>
      </c>
      <c r="R539" s="1" t="s">
        <v>10888</v>
      </c>
      <c r="S539" s="1">
        <v>9880893407</v>
      </c>
      <c r="T539" s="1" t="s">
        <v>163</v>
      </c>
      <c r="U539" s="1" t="s">
        <v>10889</v>
      </c>
      <c r="V539" s="1">
        <v>9164937836</v>
      </c>
      <c r="W539" s="1" t="s">
        <v>94</v>
      </c>
      <c r="X539" s="1" t="s">
        <v>10890</v>
      </c>
      <c r="Y539" s="1" t="s">
        <v>446</v>
      </c>
      <c r="Z539" s="1" t="s">
        <v>168</v>
      </c>
      <c r="AA539" s="1" t="s">
        <v>10890</v>
      </c>
      <c r="AB539" s="1" t="s">
        <v>446</v>
      </c>
      <c r="AC539" s="1" t="s">
        <v>168</v>
      </c>
      <c r="AD539" s="1" t="s">
        <v>98</v>
      </c>
      <c r="AE539" s="1" t="s">
        <v>98</v>
      </c>
      <c r="AF539" s="1" t="s">
        <v>10891</v>
      </c>
      <c r="AG539" s="1" t="s">
        <v>4013</v>
      </c>
      <c r="AH539" s="1" t="s">
        <v>530</v>
      </c>
      <c r="AI539" s="1" t="s">
        <v>171</v>
      </c>
      <c r="AJ539" s="1">
        <v>80.64</v>
      </c>
      <c r="AK539" s="1"/>
      <c r="AL539" s="1" t="s">
        <v>10892</v>
      </c>
      <c r="AM539" s="1" t="s">
        <v>4013</v>
      </c>
      <c r="AN539" s="1" t="s">
        <v>174</v>
      </c>
      <c r="AO539" s="1" t="s">
        <v>106</v>
      </c>
      <c r="AP539" s="1" t="s">
        <v>175</v>
      </c>
      <c r="AQ539" s="1">
        <v>74.33</v>
      </c>
      <c r="AR539" s="1"/>
      <c r="AS539" s="1"/>
      <c r="AT539" s="1"/>
      <c r="AU539" s="1"/>
      <c r="AV539" s="1"/>
      <c r="AW539" s="1"/>
      <c r="AX539" s="1"/>
      <c r="AY539" s="1" t="s">
        <v>10893</v>
      </c>
      <c r="AZ539" s="1" t="s">
        <v>10893</v>
      </c>
      <c r="BA539" s="1" t="s">
        <v>110</v>
      </c>
      <c r="BB539" s="1" t="s">
        <v>111</v>
      </c>
      <c r="BC539" s="1" t="s">
        <v>535</v>
      </c>
      <c r="BD539" s="1" t="s">
        <v>10894</v>
      </c>
      <c r="BE539" s="1">
        <v>66.59</v>
      </c>
      <c r="BF539" s="1">
        <v>7.01</v>
      </c>
      <c r="BG539" s="1"/>
      <c r="BH539" s="1"/>
      <c r="BI539" s="1"/>
      <c r="BJ539" s="1"/>
      <c r="BK539" s="1"/>
      <c r="BL539" s="1"/>
      <c r="BM539" s="1"/>
      <c r="BN539" s="1"/>
      <c r="BO539" s="1" t="s">
        <v>10895</v>
      </c>
      <c r="BP539" s="1"/>
      <c r="BQ539" s="1"/>
      <c r="BR539" s="1"/>
      <c r="BS539" s="1"/>
      <c r="BT539" s="1" t="s">
        <v>10896</v>
      </c>
      <c r="BU539" s="1" t="str">
        <f>HYPERLINK("https://nconnect.nicmar.ac.in/storage/profile/6a831aaba3112.png","Download")</f>
        <v>0</v>
      </c>
      <c r="BV539" s="1" t="s">
        <v>118</v>
      </c>
      <c r="BW539" s="3"/>
      <c r="BX539" s="3"/>
    </row>
    <row r="540" spans="1:76">
      <c r="A540" s="1" t="s">
        <v>76</v>
      </c>
      <c r="B540" s="1" t="s">
        <v>77</v>
      </c>
      <c r="C540" s="1" t="s">
        <v>10897</v>
      </c>
      <c r="D540" s="1" t="s">
        <v>10898</v>
      </c>
      <c r="E540" s="1"/>
      <c r="F540" s="1" t="s">
        <v>707</v>
      </c>
      <c r="G540" s="1" t="s">
        <v>10899</v>
      </c>
      <c r="H540" s="1" t="s">
        <v>10900</v>
      </c>
      <c r="I540" s="1" t="s">
        <v>10901</v>
      </c>
      <c r="J540" s="1">
        <v>9400605241</v>
      </c>
      <c r="K540" s="1" t="s">
        <v>196</v>
      </c>
      <c r="L540" s="1" t="s">
        <v>10902</v>
      </c>
      <c r="M540" s="1" t="s">
        <v>87</v>
      </c>
      <c r="N540" s="1" t="s">
        <v>3984</v>
      </c>
      <c r="O540" s="1" t="s">
        <v>10903</v>
      </c>
      <c r="P540" s="1" t="s">
        <v>360</v>
      </c>
      <c r="Q540" s="1">
        <v>227694449403</v>
      </c>
      <c r="R540" s="1" t="s">
        <v>10904</v>
      </c>
      <c r="S540" s="1">
        <v>9447244337</v>
      </c>
      <c r="T540" s="1" t="s">
        <v>2610</v>
      </c>
      <c r="U540" s="1" t="s">
        <v>10905</v>
      </c>
      <c r="V540" s="1">
        <v>9497878026</v>
      </c>
      <c r="W540" s="1" t="s">
        <v>203</v>
      </c>
      <c r="X540" s="1" t="s">
        <v>10906</v>
      </c>
      <c r="Y540" s="1" t="s">
        <v>2963</v>
      </c>
      <c r="Z540" s="1" t="s">
        <v>392</v>
      </c>
      <c r="AA540" s="1" t="s">
        <v>10906</v>
      </c>
      <c r="AB540" s="1" t="s">
        <v>2963</v>
      </c>
      <c r="AC540" s="1" t="s">
        <v>392</v>
      </c>
      <c r="AD540" s="1" t="s">
        <v>98</v>
      </c>
      <c r="AE540" s="1" t="s">
        <v>98</v>
      </c>
      <c r="AF540" s="1" t="s">
        <v>10907</v>
      </c>
      <c r="AG540" s="1" t="s">
        <v>10908</v>
      </c>
      <c r="AH540" s="1" t="s">
        <v>101</v>
      </c>
      <c r="AI540" s="1" t="s">
        <v>102</v>
      </c>
      <c r="AJ540" s="1">
        <v>93.0</v>
      </c>
      <c r="AK540" s="1"/>
      <c r="AL540" s="1" t="s">
        <v>10907</v>
      </c>
      <c r="AM540" s="1" t="s">
        <v>10909</v>
      </c>
      <c r="AN540" s="1" t="s">
        <v>174</v>
      </c>
      <c r="AO540" s="1" t="s">
        <v>142</v>
      </c>
      <c r="AP540" s="1" t="s">
        <v>341</v>
      </c>
      <c r="AQ540" s="1">
        <v>91.0</v>
      </c>
      <c r="AR540" s="1"/>
      <c r="AS540" s="1"/>
      <c r="AT540" s="1"/>
      <c r="AU540" s="1"/>
      <c r="AV540" s="1"/>
      <c r="AW540" s="1"/>
      <c r="AX540" s="1"/>
      <c r="AY540" s="1" t="s">
        <v>3995</v>
      </c>
      <c r="AZ540" s="1" t="s">
        <v>10910</v>
      </c>
      <c r="BA540" s="1" t="s">
        <v>110</v>
      </c>
      <c r="BB540" s="1" t="s">
        <v>111</v>
      </c>
      <c r="BC540" s="1" t="s">
        <v>628</v>
      </c>
      <c r="BD540" s="1" t="s">
        <v>268</v>
      </c>
      <c r="BE540" s="1">
        <v>79.9</v>
      </c>
      <c r="BF540" s="1">
        <v>7.99</v>
      </c>
      <c r="BG540" s="1"/>
      <c r="BH540" s="1"/>
      <c r="BI540" s="1"/>
      <c r="BJ540" s="1"/>
      <c r="BK540" s="1"/>
      <c r="BL540" s="1"/>
      <c r="BM540" s="1"/>
      <c r="BN540" s="1"/>
      <c r="BO540" s="1" t="s">
        <v>10911</v>
      </c>
      <c r="BP540" s="1"/>
      <c r="BQ540" s="1"/>
      <c r="BR540" s="1" t="s">
        <v>10912</v>
      </c>
      <c r="BS540" s="1"/>
      <c r="BT540" s="1" t="s">
        <v>10913</v>
      </c>
      <c r="BU540" s="1" t="str">
        <f>HYPERLINK("https://nconnect.nicmar.ac.in/storage/profile/6a87316b5c8f7.png","Download")</f>
        <v>0</v>
      </c>
      <c r="BV540" s="1" t="s">
        <v>118</v>
      </c>
      <c r="BW540" s="3"/>
      <c r="BX540" s="3"/>
    </row>
    <row r="541" spans="1:76">
      <c r="A541" s="1" t="s">
        <v>76</v>
      </c>
      <c r="B541" s="1" t="s">
        <v>77</v>
      </c>
      <c r="C541" s="1" t="s">
        <v>10914</v>
      </c>
      <c r="D541" s="1" t="s">
        <v>4755</v>
      </c>
      <c r="E541" s="1"/>
      <c r="F541" s="1" t="s">
        <v>4715</v>
      </c>
      <c r="G541" s="1" t="s">
        <v>10915</v>
      </c>
      <c r="H541" s="1" t="s">
        <v>10916</v>
      </c>
      <c r="I541" s="1" t="s">
        <v>10917</v>
      </c>
      <c r="J541" s="1">
        <v>9058023283</v>
      </c>
      <c r="K541" s="1" t="s">
        <v>85</v>
      </c>
      <c r="L541" s="1" t="s">
        <v>10918</v>
      </c>
      <c r="M541" s="1" t="s">
        <v>87</v>
      </c>
      <c r="N541" s="1" t="s">
        <v>198</v>
      </c>
      <c r="O541" s="1" t="s">
        <v>10919</v>
      </c>
      <c r="P541" s="1" t="s">
        <v>669</v>
      </c>
      <c r="Q541" s="1">
        <v>820729064140</v>
      </c>
      <c r="R541" s="1" t="s">
        <v>10920</v>
      </c>
      <c r="S541" s="1">
        <v>8433018506</v>
      </c>
      <c r="T541" s="1" t="s">
        <v>8306</v>
      </c>
      <c r="U541" s="1" t="s">
        <v>10921</v>
      </c>
      <c r="V541" s="1">
        <v>8218681701</v>
      </c>
      <c r="W541" s="1" t="s">
        <v>203</v>
      </c>
      <c r="X541" s="1" t="s">
        <v>10922</v>
      </c>
      <c r="Y541" s="1" t="s">
        <v>696</v>
      </c>
      <c r="Z541" s="1" t="s">
        <v>697</v>
      </c>
      <c r="AA541" s="1" t="s">
        <v>10922</v>
      </c>
      <c r="AB541" s="1" t="s">
        <v>696</v>
      </c>
      <c r="AC541" s="1" t="s">
        <v>697</v>
      </c>
      <c r="AD541" s="1" t="s">
        <v>98</v>
      </c>
      <c r="AE541" s="1" t="s">
        <v>98</v>
      </c>
      <c r="AF541" s="1" t="s">
        <v>10923</v>
      </c>
      <c r="AG541" s="1" t="s">
        <v>2307</v>
      </c>
      <c r="AH541" s="1" t="s">
        <v>138</v>
      </c>
      <c r="AI541" s="1" t="s">
        <v>102</v>
      </c>
      <c r="AJ541" s="1">
        <v>92.5</v>
      </c>
      <c r="AK541" s="1"/>
      <c r="AL541" s="1" t="s">
        <v>10924</v>
      </c>
      <c r="AM541" s="1" t="s">
        <v>2307</v>
      </c>
      <c r="AN541" s="1" t="s">
        <v>105</v>
      </c>
      <c r="AO541" s="1" t="s">
        <v>142</v>
      </c>
      <c r="AP541" s="1" t="s">
        <v>175</v>
      </c>
      <c r="AQ541" s="1">
        <v>85.0</v>
      </c>
      <c r="AR541" s="1"/>
      <c r="AS541" s="1"/>
      <c r="AT541" s="1"/>
      <c r="AU541" s="1"/>
      <c r="AV541" s="1"/>
      <c r="AW541" s="1"/>
      <c r="AX541" s="1"/>
      <c r="AY541" s="1" t="s">
        <v>1319</v>
      </c>
      <c r="AZ541" s="1" t="s">
        <v>10925</v>
      </c>
      <c r="BA541" s="1" t="s">
        <v>110</v>
      </c>
      <c r="BB541" s="1" t="s">
        <v>111</v>
      </c>
      <c r="BC541" s="1" t="s">
        <v>175</v>
      </c>
      <c r="BD541" s="1" t="s">
        <v>180</v>
      </c>
      <c r="BE541" s="1">
        <v>65.0</v>
      </c>
      <c r="BF541" s="1">
        <v>6.56</v>
      </c>
      <c r="BG541" s="1"/>
      <c r="BH541" s="1"/>
      <c r="BI541" s="1"/>
      <c r="BJ541" s="1"/>
      <c r="BK541" s="1"/>
      <c r="BL541" s="1"/>
      <c r="BM541" s="1"/>
      <c r="BN541" s="1"/>
      <c r="BO541" s="1" t="s">
        <v>10926</v>
      </c>
      <c r="BP541" s="1"/>
      <c r="BQ541" s="1"/>
      <c r="BR541" s="1"/>
      <c r="BS541" s="1"/>
      <c r="BT541" s="1" t="s">
        <v>10927</v>
      </c>
      <c r="BU541" s="1" t="str">
        <f>HYPERLINK("https://nconnect.nicmar.ac.in/storage/profile/6a86fb57d7ea1.png","Download")</f>
        <v>0</v>
      </c>
      <c r="BV541" s="1" t="s">
        <v>118</v>
      </c>
      <c r="BW541" s="3"/>
      <c r="BX541" s="3"/>
    </row>
    <row r="542" spans="1:76">
      <c r="A542" s="1" t="s">
        <v>76</v>
      </c>
      <c r="B542" s="1" t="s">
        <v>77</v>
      </c>
      <c r="C542" s="1" t="s">
        <v>10928</v>
      </c>
      <c r="D542" s="1" t="s">
        <v>5587</v>
      </c>
      <c r="E542" s="1"/>
      <c r="F542" s="1" t="s">
        <v>10929</v>
      </c>
      <c r="G542" s="1" t="s">
        <v>10930</v>
      </c>
      <c r="H542" s="1" t="s">
        <v>10931</v>
      </c>
      <c r="I542" s="1" t="s">
        <v>10932</v>
      </c>
      <c r="J542" s="1">
        <v>7685945808</v>
      </c>
      <c r="K542" s="1" t="s">
        <v>196</v>
      </c>
      <c r="L542" s="1" t="s">
        <v>10933</v>
      </c>
      <c r="M542" s="1" t="s">
        <v>87</v>
      </c>
      <c r="N542" s="1" t="s">
        <v>10934</v>
      </c>
      <c r="O542" s="1" t="s">
        <v>10935</v>
      </c>
      <c r="P542" s="1" t="s">
        <v>669</v>
      </c>
      <c r="Q542" s="1">
        <v>671529327478</v>
      </c>
      <c r="R542" s="1" t="s">
        <v>10936</v>
      </c>
      <c r="S542" s="1">
        <v>9830019717</v>
      </c>
      <c r="T542" s="1" t="s">
        <v>1522</v>
      </c>
      <c r="U542" s="1" t="s">
        <v>10937</v>
      </c>
      <c r="V542" s="1">
        <v>9836509887</v>
      </c>
      <c r="W542" s="1" t="s">
        <v>1522</v>
      </c>
      <c r="X542" s="1" t="s">
        <v>10938</v>
      </c>
      <c r="Y542" s="1" t="s">
        <v>1756</v>
      </c>
      <c r="Z542" s="1" t="s">
        <v>1338</v>
      </c>
      <c r="AA542" s="1" t="s">
        <v>10939</v>
      </c>
      <c r="AB542" s="1" t="s">
        <v>205</v>
      </c>
      <c r="AC542" s="1" t="s">
        <v>97</v>
      </c>
      <c r="AD542" s="1" t="s">
        <v>98</v>
      </c>
      <c r="AE542" s="1" t="s">
        <v>98</v>
      </c>
      <c r="AF542" s="1" t="s">
        <v>10940</v>
      </c>
      <c r="AG542" s="1" t="s">
        <v>1338</v>
      </c>
      <c r="AH542" s="1" t="s">
        <v>10941</v>
      </c>
      <c r="AI542" s="1" t="s">
        <v>480</v>
      </c>
      <c r="AJ542" s="1">
        <v>84.29</v>
      </c>
      <c r="AK542" s="1"/>
      <c r="AL542" s="1" t="s">
        <v>10942</v>
      </c>
      <c r="AM542" s="1" t="s">
        <v>1338</v>
      </c>
      <c r="AN542" s="1" t="s">
        <v>105</v>
      </c>
      <c r="AO542" s="1" t="s">
        <v>137</v>
      </c>
      <c r="AP542" s="1" t="s">
        <v>102</v>
      </c>
      <c r="AQ542" s="1">
        <v>74.37</v>
      </c>
      <c r="AR542" s="1">
        <v>7.2</v>
      </c>
      <c r="AS542" s="1"/>
      <c r="AT542" s="1"/>
      <c r="AU542" s="1"/>
      <c r="AV542" s="1"/>
      <c r="AW542" s="1"/>
      <c r="AX542" s="1"/>
      <c r="AY542" s="1" t="s">
        <v>10943</v>
      </c>
      <c r="AZ542" s="1" t="s">
        <v>1338</v>
      </c>
      <c r="BA542" s="1" t="s">
        <v>266</v>
      </c>
      <c r="BB542" s="1" t="s">
        <v>267</v>
      </c>
      <c r="BC542" s="1" t="s">
        <v>102</v>
      </c>
      <c r="BD542" s="1" t="s">
        <v>1962</v>
      </c>
      <c r="BE542" s="1">
        <v>78.31</v>
      </c>
      <c r="BF542" s="1">
        <v>8.58</v>
      </c>
      <c r="BG542" s="1"/>
      <c r="BH542" s="1"/>
      <c r="BI542" s="1"/>
      <c r="BJ542" s="1"/>
      <c r="BK542" s="1"/>
      <c r="BL542" s="1"/>
      <c r="BM542" s="1"/>
      <c r="BN542" s="1"/>
      <c r="BO542" s="1" t="s">
        <v>10944</v>
      </c>
      <c r="BP542" s="1" t="s">
        <v>10945</v>
      </c>
      <c r="BQ542" s="1" t="s">
        <v>3388</v>
      </c>
      <c r="BR542" s="1" t="s">
        <v>10946</v>
      </c>
      <c r="BS542" s="1">
        <v>25</v>
      </c>
      <c r="BT542" s="1"/>
      <c r="BU542" s="1" t="str">
        <f>HYPERLINK("https://nconnect.nicmar.ac.in/storage/profile/6a85e199c6a09.png","Download")</f>
        <v>0</v>
      </c>
      <c r="BV542" s="1" t="s">
        <v>118</v>
      </c>
      <c r="BW542" s="3"/>
      <c r="BX542" s="3"/>
    </row>
    <row r="543" spans="1:76">
      <c r="A543" s="1" t="s">
        <v>76</v>
      </c>
      <c r="B543" s="1" t="s">
        <v>77</v>
      </c>
      <c r="C543" s="1" t="s">
        <v>10947</v>
      </c>
      <c r="D543" s="1" t="s">
        <v>10948</v>
      </c>
      <c r="E543" s="1" t="s">
        <v>1855</v>
      </c>
      <c r="F543" s="1" t="s">
        <v>10949</v>
      </c>
      <c r="G543" s="1" t="s">
        <v>10950</v>
      </c>
      <c r="H543" s="1" t="s">
        <v>10951</v>
      </c>
      <c r="I543" s="1" t="s">
        <v>10952</v>
      </c>
      <c r="J543" s="1">
        <v>7028977330</v>
      </c>
      <c r="K543" s="1" t="s">
        <v>196</v>
      </c>
      <c r="L543" s="1" t="s">
        <v>7653</v>
      </c>
      <c r="M543" s="1" t="s">
        <v>87</v>
      </c>
      <c r="N543" s="1" t="s">
        <v>10953</v>
      </c>
      <c r="O543" s="1" t="s">
        <v>10954</v>
      </c>
      <c r="P543" s="1" t="s">
        <v>90</v>
      </c>
      <c r="Q543" s="1">
        <v>593363629144</v>
      </c>
      <c r="R543" s="1" t="s">
        <v>10955</v>
      </c>
      <c r="S543" s="1">
        <v>9822922090</v>
      </c>
      <c r="T543" s="1" t="s">
        <v>10956</v>
      </c>
      <c r="U543" s="1" t="s">
        <v>10957</v>
      </c>
      <c r="V543" s="1">
        <v>9850038305</v>
      </c>
      <c r="W543" s="1" t="s">
        <v>10958</v>
      </c>
      <c r="X543" s="1" t="s">
        <v>10959</v>
      </c>
      <c r="Y543" s="1" t="s">
        <v>1268</v>
      </c>
      <c r="Z543" s="1" t="s">
        <v>97</v>
      </c>
      <c r="AA543" s="1" t="s">
        <v>10959</v>
      </c>
      <c r="AB543" s="1" t="s">
        <v>1268</v>
      </c>
      <c r="AC543" s="1" t="s">
        <v>97</v>
      </c>
      <c r="AD543" s="1" t="s">
        <v>98</v>
      </c>
      <c r="AE543" s="1" t="s">
        <v>98</v>
      </c>
      <c r="AF543" s="1" t="s">
        <v>10960</v>
      </c>
      <c r="AG543" s="1" t="s">
        <v>5461</v>
      </c>
      <c r="AH543" s="1" t="s">
        <v>1551</v>
      </c>
      <c r="AI543" s="1" t="s">
        <v>2223</v>
      </c>
      <c r="AJ543" s="1">
        <v>83.6</v>
      </c>
      <c r="AK543" s="1"/>
      <c r="AL543" s="1" t="s">
        <v>10961</v>
      </c>
      <c r="AM543" s="1" t="s">
        <v>5461</v>
      </c>
      <c r="AN543" s="1" t="s">
        <v>105</v>
      </c>
      <c r="AO543" s="1" t="s">
        <v>208</v>
      </c>
      <c r="AP543" s="1" t="s">
        <v>3518</v>
      </c>
      <c r="AQ543" s="1">
        <v>68.46</v>
      </c>
      <c r="AR543" s="1"/>
      <c r="AS543" s="1"/>
      <c r="AT543" s="1"/>
      <c r="AU543" s="1"/>
      <c r="AV543" s="1"/>
      <c r="AW543" s="1"/>
      <c r="AX543" s="1"/>
      <c r="AY543" s="1" t="s">
        <v>10962</v>
      </c>
      <c r="AZ543" s="1" t="s">
        <v>10963</v>
      </c>
      <c r="BA543" s="1" t="s">
        <v>266</v>
      </c>
      <c r="BB543" s="1" t="s">
        <v>267</v>
      </c>
      <c r="BC543" s="1" t="s">
        <v>859</v>
      </c>
      <c r="BD543" s="1" t="s">
        <v>10964</v>
      </c>
      <c r="BE543" s="1">
        <v>61.0</v>
      </c>
      <c r="BF543" s="1">
        <v>6.88</v>
      </c>
      <c r="BG543" s="1"/>
      <c r="BH543" s="1"/>
      <c r="BI543" s="1"/>
      <c r="BJ543" s="1"/>
      <c r="BK543" s="1"/>
      <c r="BL543" s="1"/>
      <c r="BM543" s="1"/>
      <c r="BN543" s="1"/>
      <c r="BO543" s="1" t="s">
        <v>10965</v>
      </c>
      <c r="BP543" s="1" t="s">
        <v>10966</v>
      </c>
      <c r="BQ543" s="1" t="s">
        <v>487</v>
      </c>
      <c r="BR543" s="1" t="s">
        <v>10967</v>
      </c>
      <c r="BS543" s="1">
        <v>34</v>
      </c>
      <c r="BT543" s="1" t="s">
        <v>10968</v>
      </c>
      <c r="BU543" s="1" t="str">
        <f>HYPERLINK("https://nconnect.nicmar.ac.in/storage/profile/6a86ffb21b6fe.png","Download")</f>
        <v>0</v>
      </c>
      <c r="BV543" s="1" t="s">
        <v>118</v>
      </c>
      <c r="BW543" s="3"/>
      <c r="BX543" s="3"/>
    </row>
    <row r="544" spans="1:76">
      <c r="A544" s="1" t="s">
        <v>76</v>
      </c>
      <c r="B544" s="1" t="s">
        <v>77</v>
      </c>
      <c r="C544" s="1" t="s">
        <v>10969</v>
      </c>
      <c r="D544" s="1" t="s">
        <v>10970</v>
      </c>
      <c r="E544" s="1" t="s">
        <v>10971</v>
      </c>
      <c r="F544" s="1" t="s">
        <v>10972</v>
      </c>
      <c r="G544" s="1" t="s">
        <v>10973</v>
      </c>
      <c r="H544" s="1" t="s">
        <v>10974</v>
      </c>
      <c r="I544" s="1" t="s">
        <v>10975</v>
      </c>
      <c r="J544" s="1">
        <v>8921275620</v>
      </c>
      <c r="K544" s="1" t="s">
        <v>196</v>
      </c>
      <c r="L544" s="1" t="s">
        <v>10976</v>
      </c>
      <c r="M544" s="1" t="s">
        <v>87</v>
      </c>
      <c r="N544" s="1" t="s">
        <v>10977</v>
      </c>
      <c r="O544" s="1" t="s">
        <v>10978</v>
      </c>
      <c r="P544" s="1" t="s">
        <v>669</v>
      </c>
      <c r="Q544" s="1">
        <v>551462242684</v>
      </c>
      <c r="R544" s="1" t="s">
        <v>10979</v>
      </c>
      <c r="S544" s="1">
        <v>9895080908</v>
      </c>
      <c r="T544" s="1" t="s">
        <v>5655</v>
      </c>
      <c r="U544" s="1" t="s">
        <v>10980</v>
      </c>
      <c r="V544" s="1">
        <v>9895080942</v>
      </c>
      <c r="W544" s="1" t="s">
        <v>94</v>
      </c>
      <c r="X544" s="1" t="s">
        <v>10981</v>
      </c>
      <c r="Y544" s="1" t="s">
        <v>10982</v>
      </c>
      <c r="Z544" s="1" t="s">
        <v>392</v>
      </c>
      <c r="AA544" s="1" t="s">
        <v>10983</v>
      </c>
      <c r="AB544" s="1" t="s">
        <v>10982</v>
      </c>
      <c r="AC544" s="1" t="s">
        <v>392</v>
      </c>
      <c r="AD544" s="1" t="s">
        <v>98</v>
      </c>
      <c r="AE544" s="1" t="s">
        <v>98</v>
      </c>
      <c r="AF544" s="1" t="s">
        <v>10984</v>
      </c>
      <c r="AG544" s="1" t="s">
        <v>1623</v>
      </c>
      <c r="AH544" s="1" t="s">
        <v>421</v>
      </c>
      <c r="AI544" s="1" t="s">
        <v>859</v>
      </c>
      <c r="AJ544" s="1">
        <v>88.4</v>
      </c>
      <c r="AK544" s="1"/>
      <c r="AL544" s="1" t="s">
        <v>10984</v>
      </c>
      <c r="AM544" s="1" t="s">
        <v>1623</v>
      </c>
      <c r="AN544" s="1" t="s">
        <v>174</v>
      </c>
      <c r="AO544" s="1" t="s">
        <v>106</v>
      </c>
      <c r="AP544" s="1" t="s">
        <v>289</v>
      </c>
      <c r="AQ544" s="1">
        <v>94.6</v>
      </c>
      <c r="AR544" s="1">
        <v>0</v>
      </c>
      <c r="AS544" s="1"/>
      <c r="AT544" s="1"/>
      <c r="AU544" s="1"/>
      <c r="AV544" s="1"/>
      <c r="AW544" s="1"/>
      <c r="AX544" s="1"/>
      <c r="AY544" s="1" t="s">
        <v>10985</v>
      </c>
      <c r="AZ544" s="1" t="s">
        <v>10986</v>
      </c>
      <c r="BA544" s="1" t="s">
        <v>266</v>
      </c>
      <c r="BB544" s="1" t="s">
        <v>267</v>
      </c>
      <c r="BC544" s="1" t="s">
        <v>1044</v>
      </c>
      <c r="BD544" s="1" t="s">
        <v>792</v>
      </c>
      <c r="BE544" s="1">
        <v>76.81</v>
      </c>
      <c r="BF544" s="1"/>
      <c r="BG544" s="1"/>
      <c r="BH544" s="1"/>
      <c r="BI544" s="1"/>
      <c r="BJ544" s="1"/>
      <c r="BK544" s="1"/>
      <c r="BL544" s="1"/>
      <c r="BM544" s="1"/>
      <c r="BN544" s="1"/>
      <c r="BO544" s="1" t="s">
        <v>10987</v>
      </c>
      <c r="BP544" s="1"/>
      <c r="BQ544" s="1"/>
      <c r="BR544" s="1" t="s">
        <v>10988</v>
      </c>
      <c r="BS544" s="1"/>
      <c r="BT544" s="1" t="s">
        <v>10989</v>
      </c>
      <c r="BU544" s="1" t="str">
        <f>HYPERLINK("https://nconnect.nicmar.ac.in/storage/profile/6a873615009e5.png","Download")</f>
        <v>0</v>
      </c>
      <c r="BV544" s="1" t="s">
        <v>118</v>
      </c>
      <c r="BW544" s="3"/>
      <c r="BX544" s="3"/>
    </row>
    <row r="545" spans="1:76">
      <c r="A545" s="1" t="s">
        <v>76</v>
      </c>
      <c r="B545" s="1" t="s">
        <v>77</v>
      </c>
      <c r="C545" s="1" t="s">
        <v>10990</v>
      </c>
      <c r="D545" s="1" t="s">
        <v>10991</v>
      </c>
      <c r="E545" s="1" t="s">
        <v>10992</v>
      </c>
      <c r="F545" s="1" t="s">
        <v>10993</v>
      </c>
      <c r="G545" s="1" t="s">
        <v>10994</v>
      </c>
      <c r="H545" s="1" t="s">
        <v>10995</v>
      </c>
      <c r="I545" s="1" t="s">
        <v>10996</v>
      </c>
      <c r="J545" s="1">
        <v>7900003757</v>
      </c>
      <c r="K545" s="1" t="s">
        <v>196</v>
      </c>
      <c r="L545" s="1" t="s">
        <v>10997</v>
      </c>
      <c r="M545" s="1" t="s">
        <v>87</v>
      </c>
      <c r="N545" s="1" t="s">
        <v>10998</v>
      </c>
      <c r="O545" s="1" t="s">
        <v>10999</v>
      </c>
      <c r="P545" s="1" t="s">
        <v>162</v>
      </c>
      <c r="Q545" s="1">
        <v>858454191513</v>
      </c>
      <c r="R545" s="1" t="s">
        <v>11000</v>
      </c>
      <c r="S545" s="1">
        <v>9175390999</v>
      </c>
      <c r="T545" s="1" t="s">
        <v>2427</v>
      </c>
      <c r="U545" s="1" t="s">
        <v>11001</v>
      </c>
      <c r="V545" s="1">
        <v>9762485890</v>
      </c>
      <c r="W545" s="1" t="s">
        <v>11002</v>
      </c>
      <c r="X545" s="1" t="s">
        <v>11003</v>
      </c>
      <c r="Y545" s="1" t="s">
        <v>205</v>
      </c>
      <c r="Z545" s="1" t="s">
        <v>97</v>
      </c>
      <c r="AA545" s="1" t="s">
        <v>11003</v>
      </c>
      <c r="AB545" s="1" t="s">
        <v>205</v>
      </c>
      <c r="AC545" s="1" t="s">
        <v>97</v>
      </c>
      <c r="AD545" s="1" t="s">
        <v>98</v>
      </c>
      <c r="AE545" s="1" t="s">
        <v>98</v>
      </c>
      <c r="AF545" s="1" t="s">
        <v>11004</v>
      </c>
      <c r="AG545" s="1" t="s">
        <v>11005</v>
      </c>
      <c r="AH545" s="1" t="s">
        <v>141</v>
      </c>
      <c r="AI545" s="1" t="s">
        <v>106</v>
      </c>
      <c r="AJ545" s="1">
        <v>86.0</v>
      </c>
      <c r="AK545" s="1"/>
      <c r="AL545" s="1" t="s">
        <v>11006</v>
      </c>
      <c r="AM545" s="1" t="s">
        <v>11005</v>
      </c>
      <c r="AN545" s="1" t="s">
        <v>174</v>
      </c>
      <c r="AO545" s="1" t="s">
        <v>239</v>
      </c>
      <c r="AP545" s="1" t="s">
        <v>107</v>
      </c>
      <c r="AQ545" s="1">
        <v>76.17</v>
      </c>
      <c r="AR545" s="1"/>
      <c r="AS545" s="1"/>
      <c r="AT545" s="1"/>
      <c r="AU545" s="1"/>
      <c r="AV545" s="1"/>
      <c r="AW545" s="1"/>
      <c r="AX545" s="1"/>
      <c r="AY545" s="1" t="s">
        <v>3744</v>
      </c>
      <c r="AZ545" s="1" t="s">
        <v>11007</v>
      </c>
      <c r="BA545" s="1" t="s">
        <v>266</v>
      </c>
      <c r="BB545" s="1" t="s">
        <v>453</v>
      </c>
      <c r="BC545" s="1" t="s">
        <v>179</v>
      </c>
      <c r="BD545" s="1" t="s">
        <v>374</v>
      </c>
      <c r="BE545" s="1">
        <v>70.31</v>
      </c>
      <c r="BF545" s="1">
        <v>7.9</v>
      </c>
      <c r="BG545" s="1"/>
      <c r="BH545" s="1"/>
      <c r="BI545" s="1"/>
      <c r="BJ545" s="1"/>
      <c r="BK545" s="1"/>
      <c r="BL545" s="1"/>
      <c r="BM545" s="1"/>
      <c r="BN545" s="1"/>
      <c r="BO545" s="1" t="s">
        <v>11008</v>
      </c>
      <c r="BP545" s="1"/>
      <c r="BQ545" s="1"/>
      <c r="BR545" s="1" t="s">
        <v>11009</v>
      </c>
      <c r="BS545" s="1">
        <v>17</v>
      </c>
      <c r="BT545" s="1"/>
      <c r="BU545" s="1" t="str">
        <f>HYPERLINK("https://nconnect.nicmar.ac.in/storage/profile/6a8742ade35c6.png","Download")</f>
        <v>0</v>
      </c>
      <c r="BV545" s="1" t="s">
        <v>118</v>
      </c>
      <c r="BW545" s="3"/>
      <c r="BX545" s="3"/>
    </row>
    <row r="546" spans="1:76">
      <c r="A546" s="1" t="s">
        <v>76</v>
      </c>
      <c r="B546" s="1" t="s">
        <v>77</v>
      </c>
      <c r="C546" s="1" t="s">
        <v>11010</v>
      </c>
      <c r="D546" s="1" t="s">
        <v>11011</v>
      </c>
      <c r="E546" s="1"/>
      <c r="F546" s="1" t="s">
        <v>11012</v>
      </c>
      <c r="G546" s="1" t="s">
        <v>11013</v>
      </c>
      <c r="H546" s="1" t="s">
        <v>11014</v>
      </c>
      <c r="I546" s="1" t="s">
        <v>11015</v>
      </c>
      <c r="J546" s="1">
        <v>8957521058</v>
      </c>
      <c r="K546" s="1" t="s">
        <v>85</v>
      </c>
      <c r="L546" s="1" t="s">
        <v>8902</v>
      </c>
      <c r="M546" s="1" t="s">
        <v>87</v>
      </c>
      <c r="N546" s="1" t="s">
        <v>592</v>
      </c>
      <c r="O546" s="1" t="s">
        <v>11016</v>
      </c>
      <c r="P546" s="1" t="s">
        <v>90</v>
      </c>
      <c r="Q546" s="1">
        <v>227970233882</v>
      </c>
      <c r="R546" s="1" t="s">
        <v>11017</v>
      </c>
      <c r="S546" s="1">
        <v>9415278973</v>
      </c>
      <c r="T546" s="1" t="s">
        <v>1168</v>
      </c>
      <c r="U546" s="1" t="s">
        <v>11018</v>
      </c>
      <c r="V546" s="1">
        <v>7378957047</v>
      </c>
      <c r="W546" s="1" t="s">
        <v>1063</v>
      </c>
      <c r="X546" s="1" t="s">
        <v>11019</v>
      </c>
      <c r="Y546" s="1" t="s">
        <v>739</v>
      </c>
      <c r="Z546" s="1" t="s">
        <v>697</v>
      </c>
      <c r="AA546" s="1" t="s">
        <v>11019</v>
      </c>
      <c r="AB546" s="1" t="s">
        <v>739</v>
      </c>
      <c r="AC546" s="1" t="s">
        <v>697</v>
      </c>
      <c r="AD546" s="1" t="s">
        <v>98</v>
      </c>
      <c r="AE546" s="1" t="s">
        <v>98</v>
      </c>
      <c r="AF546" s="1" t="s">
        <v>11020</v>
      </c>
      <c r="AG546" s="1" t="s">
        <v>11021</v>
      </c>
      <c r="AH546" s="1" t="s">
        <v>11022</v>
      </c>
      <c r="AI546" s="1" t="s">
        <v>289</v>
      </c>
      <c r="AJ546" s="1">
        <v>90.0</v>
      </c>
      <c r="AK546" s="1"/>
      <c r="AL546" s="1" t="s">
        <v>11020</v>
      </c>
      <c r="AM546" s="1" t="s">
        <v>11023</v>
      </c>
      <c r="AN546" s="1" t="s">
        <v>105</v>
      </c>
      <c r="AO546" s="1" t="s">
        <v>1069</v>
      </c>
      <c r="AP546" s="1" t="s">
        <v>789</v>
      </c>
      <c r="AQ546" s="1">
        <v>90.0</v>
      </c>
      <c r="AR546" s="1"/>
      <c r="AS546" s="1"/>
      <c r="AT546" s="1"/>
      <c r="AU546" s="1"/>
      <c r="AV546" s="1"/>
      <c r="AW546" s="1"/>
      <c r="AX546" s="1"/>
      <c r="AY546" s="1" t="s">
        <v>2372</v>
      </c>
      <c r="AZ546" s="1" t="s">
        <v>11024</v>
      </c>
      <c r="BA546" s="1" t="s">
        <v>110</v>
      </c>
      <c r="BB546" s="1" t="s">
        <v>111</v>
      </c>
      <c r="BC546" s="1" t="s">
        <v>318</v>
      </c>
      <c r="BD546" s="1" t="s">
        <v>374</v>
      </c>
      <c r="BE546" s="1">
        <v>90.0</v>
      </c>
      <c r="BF546" s="1">
        <v>9.01</v>
      </c>
      <c r="BG546" s="1"/>
      <c r="BH546" s="1"/>
      <c r="BI546" s="1"/>
      <c r="BJ546" s="1"/>
      <c r="BK546" s="1"/>
      <c r="BL546" s="1"/>
      <c r="BM546" s="1"/>
      <c r="BN546" s="1"/>
      <c r="BO546" s="1" t="s">
        <v>11025</v>
      </c>
      <c r="BP546" s="1"/>
      <c r="BQ546" s="1"/>
      <c r="BR546" s="1" t="s">
        <v>11026</v>
      </c>
      <c r="BS546" s="1">
        <v>17</v>
      </c>
      <c r="BT546" s="1"/>
      <c r="BU546" s="1" t="str">
        <f>HYPERLINK("https://nconnect.nicmar.ac.in/storage/profile/6a85bd5d13508.png","Download")</f>
        <v>0</v>
      </c>
      <c r="BV546" s="1" t="s">
        <v>118</v>
      </c>
      <c r="BW546" s="3"/>
      <c r="BX546" s="3"/>
    </row>
    <row r="547" spans="1:76">
      <c r="A547" s="1" t="s">
        <v>76</v>
      </c>
      <c r="B547" s="1" t="s">
        <v>77</v>
      </c>
      <c r="C547" s="1" t="s">
        <v>11027</v>
      </c>
      <c r="D547" s="1" t="s">
        <v>11028</v>
      </c>
      <c r="E547" s="1"/>
      <c r="F547" s="1" t="s">
        <v>11029</v>
      </c>
      <c r="G547" s="1" t="s">
        <v>11030</v>
      </c>
      <c r="H547" s="1" t="s">
        <v>11031</v>
      </c>
      <c r="I547" s="1" t="s">
        <v>11032</v>
      </c>
      <c r="J547" s="1">
        <v>9148123977</v>
      </c>
      <c r="K547" s="1" t="s">
        <v>85</v>
      </c>
      <c r="L547" s="1" t="s">
        <v>11033</v>
      </c>
      <c r="M547" s="1" t="s">
        <v>87</v>
      </c>
      <c r="N547" s="1" t="s">
        <v>11034</v>
      </c>
      <c r="O547" s="1" t="s">
        <v>11035</v>
      </c>
      <c r="P547" s="1" t="s">
        <v>162</v>
      </c>
      <c r="Q547" s="1">
        <v>975614546821</v>
      </c>
      <c r="R547" s="1" t="s">
        <v>11036</v>
      </c>
      <c r="S547" s="1">
        <v>9449595536</v>
      </c>
      <c r="T547" s="1" t="s">
        <v>11037</v>
      </c>
      <c r="U547" s="1" t="s">
        <v>11038</v>
      </c>
      <c r="V547" s="1">
        <v>7760760146</v>
      </c>
      <c r="W547" s="1" t="s">
        <v>8453</v>
      </c>
      <c r="X547" s="1" t="s">
        <v>11039</v>
      </c>
      <c r="Y547" s="1" t="s">
        <v>446</v>
      </c>
      <c r="Z547" s="1" t="s">
        <v>168</v>
      </c>
      <c r="AA547" s="1" t="s">
        <v>11039</v>
      </c>
      <c r="AB547" s="1" t="s">
        <v>446</v>
      </c>
      <c r="AC547" s="1" t="s">
        <v>168</v>
      </c>
      <c r="AD547" s="1" t="s">
        <v>98</v>
      </c>
      <c r="AE547" s="1" t="s">
        <v>98</v>
      </c>
      <c r="AF547" s="1" t="s">
        <v>11040</v>
      </c>
      <c r="AG547" s="1" t="s">
        <v>11041</v>
      </c>
      <c r="AH547" s="1" t="s">
        <v>208</v>
      </c>
      <c r="AI547" s="1" t="s">
        <v>421</v>
      </c>
      <c r="AJ547" s="1">
        <v>77.9</v>
      </c>
      <c r="AK547" s="1">
        <v>8.2</v>
      </c>
      <c r="AL547" s="1" t="s">
        <v>11042</v>
      </c>
      <c r="AM547" s="1" t="s">
        <v>11043</v>
      </c>
      <c r="AN547" s="1" t="s">
        <v>105</v>
      </c>
      <c r="AO547" s="1" t="s">
        <v>480</v>
      </c>
      <c r="AP547" s="1" t="s">
        <v>171</v>
      </c>
      <c r="AQ547" s="1">
        <v>71.66</v>
      </c>
      <c r="AR547" s="1"/>
      <c r="AS547" s="1"/>
      <c r="AT547" s="1"/>
      <c r="AU547" s="1"/>
      <c r="AV547" s="1"/>
      <c r="AW547" s="1"/>
      <c r="AX547" s="1"/>
      <c r="AY547" s="1" t="s">
        <v>9780</v>
      </c>
      <c r="AZ547" s="1" t="s">
        <v>11044</v>
      </c>
      <c r="BA547" s="1" t="s">
        <v>266</v>
      </c>
      <c r="BB547" s="1" t="s">
        <v>267</v>
      </c>
      <c r="BC547" s="1" t="s">
        <v>1177</v>
      </c>
      <c r="BD547" s="1" t="s">
        <v>724</v>
      </c>
      <c r="BE547" s="1">
        <v>68.4</v>
      </c>
      <c r="BF547" s="1">
        <v>7.59</v>
      </c>
      <c r="BG547" s="1"/>
      <c r="BH547" s="1"/>
      <c r="BI547" s="1"/>
      <c r="BJ547" s="1"/>
      <c r="BK547" s="1"/>
      <c r="BL547" s="1"/>
      <c r="BM547" s="1"/>
      <c r="BN547" s="1"/>
      <c r="BO547" s="1" t="s">
        <v>11045</v>
      </c>
      <c r="BP547" s="1"/>
      <c r="BQ547" s="1"/>
      <c r="BR547" s="1" t="s">
        <v>11046</v>
      </c>
      <c r="BS547" s="1">
        <v>15</v>
      </c>
      <c r="BT547" s="1"/>
      <c r="BU547" s="1" t="str">
        <f>HYPERLINK("https://nconnect.nicmar.ac.in/storage/profile/6a8702e064c46.png","Download")</f>
        <v>0</v>
      </c>
      <c r="BV547" s="1" t="s">
        <v>118</v>
      </c>
      <c r="BW547" s="3"/>
      <c r="BX547" s="3"/>
    </row>
    <row r="548" spans="1:76">
      <c r="A548" s="1" t="s">
        <v>76</v>
      </c>
      <c r="B548" s="1" t="s">
        <v>77</v>
      </c>
      <c r="C548" s="1" t="s">
        <v>11047</v>
      </c>
      <c r="D548" s="1" t="s">
        <v>8634</v>
      </c>
      <c r="E548" s="1" t="s">
        <v>11048</v>
      </c>
      <c r="F548" s="1" t="s">
        <v>11049</v>
      </c>
      <c r="G548" s="1" t="s">
        <v>11050</v>
      </c>
      <c r="H548" s="1" t="s">
        <v>11051</v>
      </c>
      <c r="I548" s="1" t="s">
        <v>11052</v>
      </c>
      <c r="J548" s="1">
        <v>9146602433</v>
      </c>
      <c r="K548" s="1" t="s">
        <v>85</v>
      </c>
      <c r="L548" s="1" t="s">
        <v>11053</v>
      </c>
      <c r="M548" s="1" t="s">
        <v>87</v>
      </c>
      <c r="N548" s="1" t="s">
        <v>88</v>
      </c>
      <c r="O548" s="1" t="s">
        <v>11054</v>
      </c>
      <c r="P548" s="1" t="s">
        <v>162</v>
      </c>
      <c r="Q548" s="1">
        <v>535725572358</v>
      </c>
      <c r="R548" s="1" t="s">
        <v>11055</v>
      </c>
      <c r="S548" s="1">
        <v>8788221010</v>
      </c>
      <c r="T548" s="1" t="s">
        <v>163</v>
      </c>
      <c r="U548" s="1" t="s">
        <v>11056</v>
      </c>
      <c r="V548" s="1">
        <v>8855979348</v>
      </c>
      <c r="W548" s="1" t="s">
        <v>203</v>
      </c>
      <c r="X548" s="1" t="s">
        <v>11057</v>
      </c>
      <c r="Y548" s="1" t="s">
        <v>826</v>
      </c>
      <c r="Z548" s="1" t="s">
        <v>97</v>
      </c>
      <c r="AA548" s="1" t="s">
        <v>11057</v>
      </c>
      <c r="AB548" s="1" t="s">
        <v>826</v>
      </c>
      <c r="AC548" s="1" t="s">
        <v>97</v>
      </c>
      <c r="AD548" s="1" t="s">
        <v>98</v>
      </c>
      <c r="AE548" s="1" t="s">
        <v>98</v>
      </c>
      <c r="AF548" s="1" t="s">
        <v>11058</v>
      </c>
      <c r="AG548" s="1" t="s">
        <v>1426</v>
      </c>
      <c r="AH548" s="1" t="s">
        <v>137</v>
      </c>
      <c r="AI548" s="1" t="s">
        <v>530</v>
      </c>
      <c r="AJ548" s="1">
        <v>86.4</v>
      </c>
      <c r="AK548" s="1"/>
      <c r="AL548" s="1" t="s">
        <v>11059</v>
      </c>
      <c r="AM548" s="1" t="s">
        <v>1426</v>
      </c>
      <c r="AN548" s="1" t="s">
        <v>105</v>
      </c>
      <c r="AO548" s="1" t="s">
        <v>171</v>
      </c>
      <c r="AP548" s="1" t="s">
        <v>395</v>
      </c>
      <c r="AQ548" s="1">
        <v>82.31</v>
      </c>
      <c r="AR548" s="1"/>
      <c r="AS548" s="1"/>
      <c r="AT548" s="1"/>
      <c r="AU548" s="1"/>
      <c r="AV548" s="1"/>
      <c r="AW548" s="1"/>
      <c r="AX548" s="1"/>
      <c r="AY548" s="1" t="s">
        <v>831</v>
      </c>
      <c r="AZ548" s="1" t="s">
        <v>11060</v>
      </c>
      <c r="BA548" s="1" t="s">
        <v>178</v>
      </c>
      <c r="BB548" s="1" t="s">
        <v>111</v>
      </c>
      <c r="BC548" s="1" t="s">
        <v>314</v>
      </c>
      <c r="BD548" s="1" t="s">
        <v>146</v>
      </c>
      <c r="BE548" s="1">
        <v>74.3</v>
      </c>
      <c r="BF548" s="1">
        <v>8.18</v>
      </c>
      <c r="BG548" s="1"/>
      <c r="BH548" s="1"/>
      <c r="BI548" s="1"/>
      <c r="BJ548" s="1"/>
      <c r="BK548" s="1"/>
      <c r="BL548" s="1"/>
      <c r="BM548" s="1"/>
      <c r="BN548" s="1"/>
      <c r="BO548" s="1" t="s">
        <v>11061</v>
      </c>
      <c r="BP548" s="1" t="s">
        <v>11062</v>
      </c>
      <c r="BQ548" s="1" t="s">
        <v>8191</v>
      </c>
      <c r="BR548" s="1"/>
      <c r="BS548" s="1"/>
      <c r="BT548" s="1"/>
      <c r="BU548" s="1" t="str">
        <f>HYPERLINK("https://nconnect.nicmar.ac.in/storage/profile/6a87456a4041f.png","Download")</f>
        <v>0</v>
      </c>
      <c r="BV548" s="1" t="s">
        <v>118</v>
      </c>
      <c r="BW548" s="3"/>
      <c r="BX548" s="3"/>
    </row>
    <row r="549" spans="1:76">
      <c r="A549" s="1" t="s">
        <v>76</v>
      </c>
      <c r="B549" s="1" t="s">
        <v>77</v>
      </c>
      <c r="C549" s="1" t="s">
        <v>11063</v>
      </c>
      <c r="D549" s="1" t="s">
        <v>11064</v>
      </c>
      <c r="E549" s="1"/>
      <c r="F549" s="1" t="s">
        <v>11065</v>
      </c>
      <c r="G549" s="1" t="s">
        <v>11066</v>
      </c>
      <c r="H549" s="1" t="s">
        <v>11067</v>
      </c>
      <c r="I549" s="1" t="s">
        <v>11068</v>
      </c>
      <c r="J549" s="1">
        <v>6350078991</v>
      </c>
      <c r="K549" s="1" t="s">
        <v>85</v>
      </c>
      <c r="L549" s="1" t="s">
        <v>11069</v>
      </c>
      <c r="M549" s="1" t="s">
        <v>87</v>
      </c>
      <c r="N549" s="1" t="s">
        <v>11070</v>
      </c>
      <c r="O549" s="1" t="s">
        <v>11071</v>
      </c>
      <c r="P549" s="1" t="s">
        <v>162</v>
      </c>
      <c r="Q549" s="1">
        <v>824596841445</v>
      </c>
      <c r="R549" s="1" t="s">
        <v>11072</v>
      </c>
      <c r="S549" s="1">
        <v>7727048797</v>
      </c>
      <c r="T549" s="1" t="s">
        <v>163</v>
      </c>
      <c r="U549" s="1" t="s">
        <v>11073</v>
      </c>
      <c r="V549" s="1">
        <v>8824986814</v>
      </c>
      <c r="W549" s="1" t="s">
        <v>131</v>
      </c>
      <c r="X549" s="1" t="s">
        <v>11074</v>
      </c>
      <c r="Y549" s="1" t="s">
        <v>6909</v>
      </c>
      <c r="Z549" s="1" t="s">
        <v>3761</v>
      </c>
      <c r="AA549" s="1" t="s">
        <v>11074</v>
      </c>
      <c r="AB549" s="1" t="s">
        <v>6909</v>
      </c>
      <c r="AC549" s="1" t="s">
        <v>3761</v>
      </c>
      <c r="AD549" s="1" t="s">
        <v>98</v>
      </c>
      <c r="AE549" s="1" t="s">
        <v>98</v>
      </c>
      <c r="AF549" s="1" t="s">
        <v>11075</v>
      </c>
      <c r="AG549" s="1" t="s">
        <v>11076</v>
      </c>
      <c r="AH549" s="1" t="s">
        <v>138</v>
      </c>
      <c r="AI549" s="1" t="s">
        <v>102</v>
      </c>
      <c r="AJ549" s="1">
        <v>77.6</v>
      </c>
      <c r="AK549" s="1"/>
      <c r="AL549" s="1" t="s">
        <v>11075</v>
      </c>
      <c r="AM549" s="1" t="s">
        <v>11076</v>
      </c>
      <c r="AN549" s="1" t="s">
        <v>105</v>
      </c>
      <c r="AO549" s="1" t="s">
        <v>239</v>
      </c>
      <c r="AP549" s="1" t="s">
        <v>175</v>
      </c>
      <c r="AQ549" s="1">
        <v>78.6</v>
      </c>
      <c r="AR549" s="1"/>
      <c r="AS549" s="1"/>
      <c r="AT549" s="1"/>
      <c r="AU549" s="1"/>
      <c r="AV549" s="1"/>
      <c r="AW549" s="1"/>
      <c r="AX549" s="1"/>
      <c r="AY549" s="1" t="s">
        <v>11077</v>
      </c>
      <c r="AZ549" s="1" t="s">
        <v>11078</v>
      </c>
      <c r="BA549" s="1" t="s">
        <v>110</v>
      </c>
      <c r="BB549" s="1" t="s">
        <v>111</v>
      </c>
      <c r="BC549" s="1" t="s">
        <v>318</v>
      </c>
      <c r="BD549" s="1" t="s">
        <v>319</v>
      </c>
      <c r="BE549" s="1">
        <v>72.8</v>
      </c>
      <c r="BF549" s="1">
        <v>7.28</v>
      </c>
      <c r="BG549" s="1"/>
      <c r="BH549" s="1"/>
      <c r="BI549" s="1"/>
      <c r="BJ549" s="1"/>
      <c r="BK549" s="1"/>
      <c r="BL549" s="1"/>
      <c r="BM549" s="1"/>
      <c r="BN549" s="1"/>
      <c r="BO549" s="1" t="s">
        <v>3869</v>
      </c>
      <c r="BP549" s="1"/>
      <c r="BQ549" s="1"/>
      <c r="BR549" s="1" t="s">
        <v>11079</v>
      </c>
      <c r="BS549" s="1">
        <v>8</v>
      </c>
      <c r="BT549" s="1" t="s">
        <v>11080</v>
      </c>
      <c r="BU549" s="1" t="str">
        <f>HYPERLINK("https://nconnect.nicmar.ac.in/storage/profile/6a872f3b99eb2.png","Download")</f>
        <v>0</v>
      </c>
      <c r="BV549" s="1" t="s">
        <v>118</v>
      </c>
      <c r="BW549" s="3"/>
      <c r="BX549" s="3"/>
    </row>
    <row r="550" spans="1:76">
      <c r="A550" s="1" t="s">
        <v>76</v>
      </c>
      <c r="B550" s="1" t="s">
        <v>77</v>
      </c>
      <c r="C550" s="1" t="s">
        <v>11081</v>
      </c>
      <c r="D550" s="1" t="s">
        <v>11082</v>
      </c>
      <c r="E550" s="1" t="s">
        <v>11083</v>
      </c>
      <c r="F550" s="1" t="s">
        <v>11084</v>
      </c>
      <c r="G550" s="1" t="s">
        <v>11085</v>
      </c>
      <c r="H550" s="1" t="s">
        <v>11086</v>
      </c>
      <c r="I550" s="1" t="s">
        <v>11087</v>
      </c>
      <c r="J550" s="1">
        <v>9156993555</v>
      </c>
      <c r="K550" s="1" t="s">
        <v>85</v>
      </c>
      <c r="L550" s="1" t="s">
        <v>11088</v>
      </c>
      <c r="M550" s="1" t="s">
        <v>87</v>
      </c>
      <c r="N550" s="1" t="s">
        <v>2915</v>
      </c>
      <c r="O550" s="1" t="s">
        <v>11089</v>
      </c>
      <c r="P550" s="1" t="s">
        <v>162</v>
      </c>
      <c r="Q550" s="1">
        <v>624165897125</v>
      </c>
      <c r="R550" s="1" t="s">
        <v>11090</v>
      </c>
      <c r="S550" s="1">
        <v>9850585569</v>
      </c>
      <c r="T550" s="1" t="s">
        <v>2088</v>
      </c>
      <c r="U550" s="1" t="s">
        <v>11091</v>
      </c>
      <c r="V550" s="1">
        <v>9021597070</v>
      </c>
      <c r="W550" s="1" t="s">
        <v>6056</v>
      </c>
      <c r="X550" s="1" t="s">
        <v>11092</v>
      </c>
      <c r="Y550" s="1" t="s">
        <v>847</v>
      </c>
      <c r="Z550" s="1" t="s">
        <v>97</v>
      </c>
      <c r="AA550" s="1" t="s">
        <v>11092</v>
      </c>
      <c r="AB550" s="1" t="s">
        <v>847</v>
      </c>
      <c r="AC550" s="1" t="s">
        <v>97</v>
      </c>
      <c r="AD550" s="1" t="s">
        <v>98</v>
      </c>
      <c r="AE550" s="1" t="s">
        <v>98</v>
      </c>
      <c r="AF550" s="1" t="s">
        <v>11093</v>
      </c>
      <c r="AG550" s="1" t="s">
        <v>11094</v>
      </c>
      <c r="AH550" s="1" t="s">
        <v>476</v>
      </c>
      <c r="AI550" s="1" t="s">
        <v>1018</v>
      </c>
      <c r="AJ550" s="1">
        <v>84</v>
      </c>
      <c r="AK550" s="1"/>
      <c r="AL550" s="1" t="s">
        <v>11095</v>
      </c>
      <c r="AM550" s="1" t="s">
        <v>11094</v>
      </c>
      <c r="AN550" s="1" t="s">
        <v>105</v>
      </c>
      <c r="AO550" s="1" t="s">
        <v>208</v>
      </c>
      <c r="AP550" s="1" t="s">
        <v>1386</v>
      </c>
      <c r="AQ550" s="1">
        <v>56.62</v>
      </c>
      <c r="AR550" s="1"/>
      <c r="AS550" s="1" t="s">
        <v>367</v>
      </c>
      <c r="AT550" s="1" t="s">
        <v>11096</v>
      </c>
      <c r="AU550" s="1" t="s">
        <v>747</v>
      </c>
      <c r="AV550" s="1" t="s">
        <v>292</v>
      </c>
      <c r="AW550" s="1">
        <v>87.74</v>
      </c>
      <c r="AX550" s="1"/>
      <c r="AY550" s="1" t="s">
        <v>11097</v>
      </c>
      <c r="AZ550" s="1" t="s">
        <v>11098</v>
      </c>
      <c r="BA550" s="1" t="s">
        <v>178</v>
      </c>
      <c r="BB550" s="1" t="s">
        <v>111</v>
      </c>
      <c r="BC550" s="1" t="s">
        <v>179</v>
      </c>
      <c r="BD550" s="1" t="s">
        <v>724</v>
      </c>
      <c r="BE550" s="1">
        <v>63.5</v>
      </c>
      <c r="BF550" s="1">
        <v>6.85</v>
      </c>
      <c r="BG550" s="1"/>
      <c r="BH550" s="1"/>
      <c r="BI550" s="1"/>
      <c r="BJ550" s="1"/>
      <c r="BK550" s="1"/>
      <c r="BL550" s="1"/>
      <c r="BM550" s="1"/>
      <c r="BN550" s="1"/>
      <c r="BO550" s="1" t="s">
        <v>11099</v>
      </c>
      <c r="BP550" s="1"/>
      <c r="BQ550" s="1"/>
      <c r="BR550" s="1" t="s">
        <v>11100</v>
      </c>
      <c r="BS550" s="1">
        <v>111</v>
      </c>
      <c r="BT550" s="1" t="s">
        <v>11101</v>
      </c>
      <c r="BU550" s="1" t="str">
        <f>HYPERLINK("https://nconnect.nicmar.ac.in/storage/profile/6a8733588d5e5.png","Download")</f>
        <v>0</v>
      </c>
      <c r="BV550" s="1" t="s">
        <v>118</v>
      </c>
      <c r="BW550" s="3"/>
      <c r="BX550" s="3"/>
    </row>
    <row r="551" spans="1:76">
      <c r="A551" s="1" t="s">
        <v>76</v>
      </c>
      <c r="B551" s="1" t="s">
        <v>77</v>
      </c>
      <c r="C551" s="1" t="s">
        <v>11102</v>
      </c>
      <c r="D551" s="1" t="s">
        <v>11103</v>
      </c>
      <c r="E551" s="1"/>
      <c r="F551" s="1" t="s">
        <v>11104</v>
      </c>
      <c r="G551" s="1" t="s">
        <v>11105</v>
      </c>
      <c r="H551" s="1" t="s">
        <v>11106</v>
      </c>
      <c r="I551" s="1" t="s">
        <v>11107</v>
      </c>
      <c r="J551" s="1">
        <v>8473916650</v>
      </c>
      <c r="K551" s="1" t="s">
        <v>196</v>
      </c>
      <c r="L551" s="1" t="s">
        <v>11108</v>
      </c>
      <c r="M551" s="1" t="s">
        <v>87</v>
      </c>
      <c r="N551" s="1" t="s">
        <v>11109</v>
      </c>
      <c r="O551" s="1" t="s">
        <v>11110</v>
      </c>
      <c r="P551" s="1" t="s">
        <v>669</v>
      </c>
      <c r="Q551" s="1">
        <v>892736710840</v>
      </c>
      <c r="R551" s="1" t="s">
        <v>11111</v>
      </c>
      <c r="S551" s="1">
        <v>9435214109</v>
      </c>
      <c r="T551" s="1" t="s">
        <v>11112</v>
      </c>
      <c r="U551" s="1" t="s">
        <v>11113</v>
      </c>
      <c r="V551" s="1">
        <v>6000709425</v>
      </c>
      <c r="W551" s="1" t="s">
        <v>11114</v>
      </c>
      <c r="X551" s="1" t="s">
        <v>11115</v>
      </c>
      <c r="Y551" s="1" t="s">
        <v>11116</v>
      </c>
      <c r="Z551" s="1" t="s">
        <v>5033</v>
      </c>
      <c r="AA551" s="1" t="s">
        <v>11115</v>
      </c>
      <c r="AB551" s="1" t="s">
        <v>11116</v>
      </c>
      <c r="AC551" s="1" t="s">
        <v>5033</v>
      </c>
      <c r="AD551" s="1" t="s">
        <v>98</v>
      </c>
      <c r="AE551" s="1" t="s">
        <v>98</v>
      </c>
      <c r="AF551" s="1" t="s">
        <v>11117</v>
      </c>
      <c r="AG551" s="1" t="s">
        <v>288</v>
      </c>
      <c r="AH551" s="1" t="s">
        <v>137</v>
      </c>
      <c r="AI551" s="1" t="s">
        <v>101</v>
      </c>
      <c r="AJ551" s="1">
        <v>91.6</v>
      </c>
      <c r="AK551" s="1"/>
      <c r="AL551" s="1" t="s">
        <v>11117</v>
      </c>
      <c r="AM551" s="1" t="s">
        <v>288</v>
      </c>
      <c r="AN551" s="1" t="s">
        <v>174</v>
      </c>
      <c r="AO551" s="1" t="s">
        <v>171</v>
      </c>
      <c r="AP551" s="1" t="s">
        <v>289</v>
      </c>
      <c r="AQ551" s="1">
        <v>90.5</v>
      </c>
      <c r="AR551" s="1"/>
      <c r="AS551" s="1"/>
      <c r="AT551" s="1"/>
      <c r="AU551" s="1"/>
      <c r="AV551" s="1"/>
      <c r="AW551" s="1"/>
      <c r="AX551" s="1"/>
      <c r="AY551" s="1" t="s">
        <v>11118</v>
      </c>
      <c r="AZ551" s="1" t="s">
        <v>11119</v>
      </c>
      <c r="BA551" s="1" t="s">
        <v>110</v>
      </c>
      <c r="BB551" s="1" t="s">
        <v>111</v>
      </c>
      <c r="BC551" s="1" t="s">
        <v>605</v>
      </c>
      <c r="BD551" s="1" t="s">
        <v>724</v>
      </c>
      <c r="BE551" s="1">
        <v>83.9</v>
      </c>
      <c r="BF551" s="1">
        <v>8.39</v>
      </c>
      <c r="BG551" s="1"/>
      <c r="BH551" s="1"/>
      <c r="BI551" s="1"/>
      <c r="BJ551" s="1"/>
      <c r="BK551" s="1"/>
      <c r="BL551" s="1"/>
      <c r="BM551" s="1"/>
      <c r="BN551" s="1"/>
      <c r="BO551" s="1" t="s">
        <v>11120</v>
      </c>
      <c r="BP551" s="1" t="s">
        <v>11121</v>
      </c>
      <c r="BQ551" s="1" t="s">
        <v>3268</v>
      </c>
      <c r="BR551" s="1" t="s">
        <v>11122</v>
      </c>
      <c r="BS551" s="1">
        <v>11</v>
      </c>
      <c r="BT551" s="1"/>
      <c r="BU551" s="1" t="str">
        <f>HYPERLINK("https://nconnect.nicmar.ac.in/storage/profile/6a869884e4e03.png","Download")</f>
        <v>0</v>
      </c>
      <c r="BV551" s="1" t="s">
        <v>118</v>
      </c>
      <c r="BW551" s="3"/>
      <c r="BX551" s="3"/>
    </row>
    <row r="552" spans="1:76">
      <c r="A552" s="1" t="s">
        <v>76</v>
      </c>
      <c r="B552" s="1" t="s">
        <v>77</v>
      </c>
      <c r="C552" s="1" t="s">
        <v>11123</v>
      </c>
      <c r="D552" s="1" t="s">
        <v>11124</v>
      </c>
      <c r="E552" s="1"/>
      <c r="F552" s="1" t="s">
        <v>11125</v>
      </c>
      <c r="G552" s="1" t="s">
        <v>11126</v>
      </c>
      <c r="H552" s="1" t="s">
        <v>11127</v>
      </c>
      <c r="I552" s="1" t="s">
        <v>11128</v>
      </c>
      <c r="J552" s="1">
        <v>9482238263</v>
      </c>
      <c r="K552" s="1" t="s">
        <v>85</v>
      </c>
      <c r="L552" s="1" t="s">
        <v>9333</v>
      </c>
      <c r="M552" s="1" t="s">
        <v>87</v>
      </c>
      <c r="N552" s="1" t="s">
        <v>11129</v>
      </c>
      <c r="O552" s="1" t="s">
        <v>11130</v>
      </c>
      <c r="P552" s="1" t="s">
        <v>90</v>
      </c>
      <c r="Q552" s="1">
        <v>694478972558</v>
      </c>
      <c r="R552" s="1" t="s">
        <v>11131</v>
      </c>
      <c r="S552" s="1">
        <v>9845375518</v>
      </c>
      <c r="T552" s="1" t="s">
        <v>619</v>
      </c>
      <c r="U552" s="1" t="s">
        <v>11132</v>
      </c>
      <c r="V552" s="1">
        <v>8073696556</v>
      </c>
      <c r="W552" s="1" t="s">
        <v>131</v>
      </c>
      <c r="X552" s="1" t="s">
        <v>11133</v>
      </c>
      <c r="Y552" s="1" t="s">
        <v>11134</v>
      </c>
      <c r="Z552" s="1" t="s">
        <v>168</v>
      </c>
      <c r="AA552" s="1" t="s">
        <v>11133</v>
      </c>
      <c r="AB552" s="1" t="s">
        <v>11134</v>
      </c>
      <c r="AC552" s="1" t="s">
        <v>168</v>
      </c>
      <c r="AD552" s="1" t="s">
        <v>98</v>
      </c>
      <c r="AE552" s="1" t="s">
        <v>98</v>
      </c>
      <c r="AF552" s="1" t="s">
        <v>11135</v>
      </c>
      <c r="AG552" s="1" t="s">
        <v>11136</v>
      </c>
      <c r="AH552" s="1" t="s">
        <v>425</v>
      </c>
      <c r="AI552" s="1" t="s">
        <v>289</v>
      </c>
      <c r="AJ552" s="1">
        <v>73.4</v>
      </c>
      <c r="AK552" s="1"/>
      <c r="AL552" s="1" t="s">
        <v>11137</v>
      </c>
      <c r="AM552" s="1" t="s">
        <v>11138</v>
      </c>
      <c r="AN552" s="1" t="s">
        <v>4230</v>
      </c>
      <c r="AO552" s="1" t="s">
        <v>292</v>
      </c>
      <c r="AP552" s="1" t="s">
        <v>1690</v>
      </c>
      <c r="AQ552" s="1">
        <v>66.5</v>
      </c>
      <c r="AR552" s="1"/>
      <c r="AS552" s="1"/>
      <c r="AT552" s="1"/>
      <c r="AU552" s="1"/>
      <c r="AV552" s="1"/>
      <c r="AW552" s="1"/>
      <c r="AX552" s="1"/>
      <c r="AY552" s="1" t="s">
        <v>11139</v>
      </c>
      <c r="AZ552" s="1" t="s">
        <v>11140</v>
      </c>
      <c r="BA552" s="1" t="s">
        <v>178</v>
      </c>
      <c r="BB552" s="1" t="s">
        <v>111</v>
      </c>
      <c r="BC552" s="1" t="s">
        <v>1070</v>
      </c>
      <c r="BD552" s="1" t="s">
        <v>813</v>
      </c>
      <c r="BE552" s="1">
        <v>74.3</v>
      </c>
      <c r="BF552" s="1">
        <v>7.43</v>
      </c>
      <c r="BG552" s="1"/>
      <c r="BH552" s="1"/>
      <c r="BI552" s="1"/>
      <c r="BJ552" s="1"/>
      <c r="BK552" s="1"/>
      <c r="BL552" s="1"/>
      <c r="BM552" s="1"/>
      <c r="BN552" s="1"/>
      <c r="BO552" s="1" t="s">
        <v>11141</v>
      </c>
      <c r="BP552" s="1"/>
      <c r="BQ552" s="1"/>
      <c r="BR552" s="1" t="s">
        <v>11142</v>
      </c>
      <c r="BS552" s="1">
        <v>5</v>
      </c>
      <c r="BT552" s="1" t="s">
        <v>11143</v>
      </c>
      <c r="BU552" s="1" t="str">
        <f>HYPERLINK("https://nconnect.nicmar.ac.in/storage/profile/6ab41a23bf62c.png","Download")</f>
        <v>0</v>
      </c>
      <c r="BV552" s="1" t="s">
        <v>118</v>
      </c>
      <c r="BW552" s="3"/>
      <c r="BX552" s="3"/>
    </row>
    <row r="553" spans="1:76">
      <c r="A553" s="1" t="s">
        <v>76</v>
      </c>
      <c r="B553" s="1" t="s">
        <v>77</v>
      </c>
      <c r="C553" s="1" t="s">
        <v>11144</v>
      </c>
      <c r="D553" s="1" t="s">
        <v>458</v>
      </c>
      <c r="E553" s="1" t="s">
        <v>1830</v>
      </c>
      <c r="F553" s="1" t="s">
        <v>11145</v>
      </c>
      <c r="G553" s="1" t="s">
        <v>11146</v>
      </c>
      <c r="H553" s="1" t="s">
        <v>11147</v>
      </c>
      <c r="I553" s="1" t="s">
        <v>11148</v>
      </c>
      <c r="J553" s="1">
        <v>9075203819</v>
      </c>
      <c r="K553" s="1" t="s">
        <v>85</v>
      </c>
      <c r="L553" s="1" t="s">
        <v>3433</v>
      </c>
      <c r="M553" s="1" t="s">
        <v>87</v>
      </c>
      <c r="N553" s="1" t="s">
        <v>11149</v>
      </c>
      <c r="O553" s="1" t="s">
        <v>11150</v>
      </c>
      <c r="P553" s="1" t="s">
        <v>162</v>
      </c>
      <c r="Q553" s="1">
        <v>361352648804</v>
      </c>
      <c r="R553" s="1" t="s">
        <v>11151</v>
      </c>
      <c r="S553" s="1">
        <v>9822112325</v>
      </c>
      <c r="T553" s="1" t="s">
        <v>1168</v>
      </c>
      <c r="U553" s="1" t="s">
        <v>11152</v>
      </c>
      <c r="V553" s="1">
        <v>9881331110</v>
      </c>
      <c r="W553" s="1" t="s">
        <v>283</v>
      </c>
      <c r="X553" s="1" t="s">
        <v>11153</v>
      </c>
      <c r="Y553" s="1" t="s">
        <v>826</v>
      </c>
      <c r="Z553" s="1" t="s">
        <v>97</v>
      </c>
      <c r="AA553" s="1" t="s">
        <v>11154</v>
      </c>
      <c r="AB553" s="1" t="s">
        <v>205</v>
      </c>
      <c r="AC553" s="1" t="s">
        <v>97</v>
      </c>
      <c r="AD553" s="1" t="s">
        <v>98</v>
      </c>
      <c r="AE553" s="1" t="s">
        <v>98</v>
      </c>
      <c r="AF553" s="1" t="s">
        <v>11155</v>
      </c>
      <c r="AG553" s="1" t="s">
        <v>11156</v>
      </c>
      <c r="AH553" s="1" t="s">
        <v>171</v>
      </c>
      <c r="AI553" s="1" t="s">
        <v>395</v>
      </c>
      <c r="AJ553" s="1">
        <v>81.8</v>
      </c>
      <c r="AK553" s="1"/>
      <c r="AL553" s="1"/>
      <c r="AM553" s="1"/>
      <c r="AN553" s="1"/>
      <c r="AO553" s="1"/>
      <c r="AP553" s="1"/>
      <c r="AQ553" s="1"/>
      <c r="AR553" s="1"/>
      <c r="AS553" s="1" t="s">
        <v>11157</v>
      </c>
      <c r="AT553" s="1" t="s">
        <v>11158</v>
      </c>
      <c r="AU553" s="1" t="s">
        <v>289</v>
      </c>
      <c r="AV553" s="1" t="s">
        <v>214</v>
      </c>
      <c r="AW553" s="1">
        <v>83.06</v>
      </c>
      <c r="AX553" s="1"/>
      <c r="AY553" s="1" t="s">
        <v>11159</v>
      </c>
      <c r="AZ553" s="1" t="s">
        <v>11160</v>
      </c>
      <c r="BA553" s="1" t="s">
        <v>110</v>
      </c>
      <c r="BB553" s="1" t="s">
        <v>111</v>
      </c>
      <c r="BC553" s="1" t="s">
        <v>484</v>
      </c>
      <c r="BD553" s="1" t="s">
        <v>813</v>
      </c>
      <c r="BE553" s="1">
        <v>77</v>
      </c>
      <c r="BF553" s="1">
        <v>3.08</v>
      </c>
      <c r="BG553" s="1"/>
      <c r="BH553" s="1"/>
      <c r="BI553" s="1"/>
      <c r="BJ553" s="1"/>
      <c r="BK553" s="1"/>
      <c r="BL553" s="1"/>
      <c r="BM553" s="1"/>
      <c r="BN553" s="1"/>
      <c r="BO553" s="1" t="s">
        <v>11161</v>
      </c>
      <c r="BP553" s="1"/>
      <c r="BQ553" s="1"/>
      <c r="BR553" s="1" t="s">
        <v>11162</v>
      </c>
      <c r="BS553" s="1">
        <v>33</v>
      </c>
      <c r="BT553" s="1"/>
      <c r="BU553" s="1" t="str">
        <f>HYPERLINK("https://nconnect.nicmar.ac.in/storage/profile/6a97dca0a6edd.png","Download")</f>
        <v>0</v>
      </c>
      <c r="BV553" s="1" t="s">
        <v>7405</v>
      </c>
      <c r="BW553" s="3"/>
      <c r="BX553" s="3"/>
    </row>
    <row r="554" spans="1:76">
      <c r="A554" s="1" t="s">
        <v>76</v>
      </c>
      <c r="B554" s="1" t="s">
        <v>77</v>
      </c>
      <c r="C554" s="1" t="s">
        <v>11163</v>
      </c>
      <c r="D554" s="1" t="s">
        <v>11164</v>
      </c>
      <c r="E554" s="1" t="s">
        <v>11165</v>
      </c>
      <c r="F554" s="1" t="s">
        <v>11166</v>
      </c>
      <c r="G554" s="1" t="s">
        <v>11167</v>
      </c>
      <c r="H554" s="1" t="s">
        <v>11168</v>
      </c>
      <c r="I554" s="1" t="s">
        <v>11168</v>
      </c>
      <c r="J554" s="1">
        <v>9860482852</v>
      </c>
      <c r="K554" s="1" t="s">
        <v>85</v>
      </c>
      <c r="L554" s="1" t="s">
        <v>11169</v>
      </c>
      <c r="M554" s="1" t="s">
        <v>87</v>
      </c>
      <c r="N554" s="1" t="s">
        <v>11170</v>
      </c>
      <c r="O554" s="1" t="s">
        <v>11171</v>
      </c>
      <c r="P554" s="1" t="s">
        <v>360</v>
      </c>
      <c r="Q554" s="1">
        <v>791366500409</v>
      </c>
      <c r="R554" s="1" t="s">
        <v>11172</v>
      </c>
      <c r="S554" s="1">
        <v>9823093930</v>
      </c>
      <c r="T554" s="1" t="s">
        <v>619</v>
      </c>
      <c r="U554" s="1" t="s">
        <v>11173</v>
      </c>
      <c r="V554" s="1">
        <v>7507506718</v>
      </c>
      <c r="W554" s="1" t="s">
        <v>11174</v>
      </c>
      <c r="X554" s="1" t="s">
        <v>11175</v>
      </c>
      <c r="Y554" s="1" t="s">
        <v>1268</v>
      </c>
      <c r="Z554" s="1" t="s">
        <v>97</v>
      </c>
      <c r="AA554" s="1" t="s">
        <v>11175</v>
      </c>
      <c r="AB554" s="1" t="s">
        <v>1268</v>
      </c>
      <c r="AC554" s="1" t="s">
        <v>97</v>
      </c>
      <c r="AD554" s="1" t="s">
        <v>98</v>
      </c>
      <c r="AE554" s="1" t="s">
        <v>98</v>
      </c>
      <c r="AF554" s="1" t="s">
        <v>11176</v>
      </c>
      <c r="AG554" s="1" t="s">
        <v>11177</v>
      </c>
      <c r="AH554" s="1" t="s">
        <v>106</v>
      </c>
      <c r="AI554" s="1" t="s">
        <v>395</v>
      </c>
      <c r="AJ554" s="1">
        <v>66.4</v>
      </c>
      <c r="AK554" s="1"/>
      <c r="AL554" s="1"/>
      <c r="AM554" s="1"/>
      <c r="AN554" s="1"/>
      <c r="AO554" s="1"/>
      <c r="AP554" s="1"/>
      <c r="AQ554" s="1"/>
      <c r="AR554" s="1"/>
      <c r="AS554" s="1" t="s">
        <v>11157</v>
      </c>
      <c r="AT554" s="1" t="s">
        <v>11178</v>
      </c>
      <c r="AU554" s="1" t="s">
        <v>952</v>
      </c>
      <c r="AV554" s="1" t="s">
        <v>370</v>
      </c>
      <c r="AW554" s="1">
        <v>83.58</v>
      </c>
      <c r="AX554" s="1"/>
      <c r="AY554" s="1" t="s">
        <v>3867</v>
      </c>
      <c r="AZ554" s="1" t="s">
        <v>11179</v>
      </c>
      <c r="BA554" s="1" t="s">
        <v>110</v>
      </c>
      <c r="BB554" s="1" t="s">
        <v>111</v>
      </c>
      <c r="BC554" s="1" t="s">
        <v>426</v>
      </c>
      <c r="BD554" s="1" t="s">
        <v>813</v>
      </c>
      <c r="BE554" s="1">
        <v>79.6</v>
      </c>
      <c r="BF554" s="1">
        <v>8.71</v>
      </c>
      <c r="BG554" s="1"/>
      <c r="BH554" s="1"/>
      <c r="BI554" s="1"/>
      <c r="BJ554" s="1"/>
      <c r="BK554" s="1"/>
      <c r="BL554" s="1"/>
      <c r="BM554" s="1"/>
      <c r="BN554" s="1"/>
      <c r="BO554" s="1" t="s">
        <v>11180</v>
      </c>
      <c r="BP554" s="1"/>
      <c r="BQ554" s="1"/>
      <c r="BR554" s="1" t="s">
        <v>11181</v>
      </c>
      <c r="BS554" s="1">
        <v>22</v>
      </c>
      <c r="BT554" s="1" t="s">
        <v>11182</v>
      </c>
      <c r="BU554" s="1" t="str">
        <f>HYPERLINK("https://nconnect.nicmar.ac.in/storage/profile/6a87042c752d8.png","Download")</f>
        <v>0</v>
      </c>
      <c r="BV554" s="1" t="s">
        <v>118</v>
      </c>
      <c r="BW554" s="3"/>
      <c r="BX554" s="3"/>
    </row>
    <row r="555" spans="1:76">
      <c r="A555" s="1" t="s">
        <v>76</v>
      </c>
      <c r="B555" s="1" t="s">
        <v>77</v>
      </c>
      <c r="C555" s="1" t="s">
        <v>11183</v>
      </c>
      <c r="D555" s="1" t="s">
        <v>11184</v>
      </c>
      <c r="E555" s="1" t="s">
        <v>11185</v>
      </c>
      <c r="F555" s="1" t="s">
        <v>11186</v>
      </c>
      <c r="G555" s="1" t="s">
        <v>11187</v>
      </c>
      <c r="H555" s="1" t="s">
        <v>11188</v>
      </c>
      <c r="I555" s="1" t="s">
        <v>11189</v>
      </c>
      <c r="J555" s="1">
        <v>7045533621</v>
      </c>
      <c r="K555" s="1" t="s">
        <v>85</v>
      </c>
      <c r="L555" s="1" t="s">
        <v>11190</v>
      </c>
      <c r="M555" s="1" t="s">
        <v>87</v>
      </c>
      <c r="N555" s="1" t="s">
        <v>11191</v>
      </c>
      <c r="O555" s="1" t="s">
        <v>11192</v>
      </c>
      <c r="P555" s="1" t="s">
        <v>90</v>
      </c>
      <c r="Q555" s="1">
        <v>479161678466</v>
      </c>
      <c r="R555" s="1" t="s">
        <v>11193</v>
      </c>
      <c r="S555" s="1">
        <v>9821973621</v>
      </c>
      <c r="T555" s="1" t="s">
        <v>11194</v>
      </c>
      <c r="U555" s="1" t="s">
        <v>11195</v>
      </c>
      <c r="V555" s="1">
        <v>9920693621</v>
      </c>
      <c r="W555" s="1" t="s">
        <v>8453</v>
      </c>
      <c r="X555" s="1" t="s">
        <v>11196</v>
      </c>
      <c r="Y555" s="1" t="s">
        <v>647</v>
      </c>
      <c r="Z555" s="1" t="s">
        <v>97</v>
      </c>
      <c r="AA555" s="1" t="s">
        <v>11196</v>
      </c>
      <c r="AB555" s="1" t="s">
        <v>647</v>
      </c>
      <c r="AC555" s="1" t="s">
        <v>97</v>
      </c>
      <c r="AD555" s="1" t="s">
        <v>98</v>
      </c>
      <c r="AE555" s="1" t="s">
        <v>98</v>
      </c>
      <c r="AF555" s="1" t="s">
        <v>11197</v>
      </c>
      <c r="AG555" s="1" t="s">
        <v>11198</v>
      </c>
      <c r="AH555" s="1" t="s">
        <v>477</v>
      </c>
      <c r="AI555" s="1" t="s">
        <v>854</v>
      </c>
      <c r="AJ555" s="1">
        <v>85.6</v>
      </c>
      <c r="AK555" s="1"/>
      <c r="AL555" s="1" t="s">
        <v>11199</v>
      </c>
      <c r="AM555" s="1" t="s">
        <v>11200</v>
      </c>
      <c r="AN555" s="1" t="s">
        <v>105</v>
      </c>
      <c r="AO555" s="1" t="s">
        <v>421</v>
      </c>
      <c r="AP555" s="1" t="s">
        <v>101</v>
      </c>
      <c r="AQ555" s="1">
        <v>58.46</v>
      </c>
      <c r="AR555" s="1"/>
      <c r="AS555" s="1"/>
      <c r="AT555" s="1"/>
      <c r="AU555" s="1"/>
      <c r="AV555" s="1"/>
      <c r="AW555" s="1"/>
      <c r="AX555" s="1"/>
      <c r="AY555" s="1" t="s">
        <v>11201</v>
      </c>
      <c r="AZ555" s="1" t="s">
        <v>11202</v>
      </c>
      <c r="BA555" s="1" t="s">
        <v>178</v>
      </c>
      <c r="BB555" s="1" t="s">
        <v>111</v>
      </c>
      <c r="BC555" s="1" t="s">
        <v>654</v>
      </c>
      <c r="BD555" s="1" t="s">
        <v>883</v>
      </c>
      <c r="BE555" s="1">
        <v>73.49</v>
      </c>
      <c r="BF555" s="1">
        <v>8.31</v>
      </c>
      <c r="BG555" s="1"/>
      <c r="BH555" s="1"/>
      <c r="BI555" s="1"/>
      <c r="BJ555" s="1"/>
      <c r="BK555" s="1"/>
      <c r="BL555" s="1"/>
      <c r="BM555" s="1"/>
      <c r="BN555" s="1"/>
      <c r="BO555" s="1" t="s">
        <v>11203</v>
      </c>
      <c r="BP555" s="1" t="s">
        <v>11204</v>
      </c>
      <c r="BQ555" s="1" t="s">
        <v>5984</v>
      </c>
      <c r="BR555" s="1"/>
      <c r="BS555" s="1"/>
      <c r="BT555" s="1" t="s">
        <v>11205</v>
      </c>
      <c r="BU555" s="1" t="str">
        <f>HYPERLINK("https://nconnect.nicmar.ac.in/storage/profile/6a85f4af9a267.png","Download")</f>
        <v>0</v>
      </c>
      <c r="BV555" s="1" t="s">
        <v>118</v>
      </c>
      <c r="BW555" s="3"/>
      <c r="BX555" s="3"/>
    </row>
    <row r="556" spans="1:76">
      <c r="A556" s="1" t="s">
        <v>76</v>
      </c>
      <c r="B556" s="1" t="s">
        <v>77</v>
      </c>
      <c r="C556" s="1" t="s">
        <v>11206</v>
      </c>
      <c r="D556" s="1" t="s">
        <v>1945</v>
      </c>
      <c r="E556" s="1" t="s">
        <v>10230</v>
      </c>
      <c r="F556" s="1" t="s">
        <v>11207</v>
      </c>
      <c r="G556" s="1" t="s">
        <v>11208</v>
      </c>
      <c r="H556" s="1" t="s">
        <v>11209</v>
      </c>
      <c r="I556" s="1" t="s">
        <v>11210</v>
      </c>
      <c r="J556" s="1">
        <v>7666223418</v>
      </c>
      <c r="K556" s="1" t="s">
        <v>85</v>
      </c>
      <c r="L556" s="1" t="s">
        <v>7885</v>
      </c>
      <c r="M556" s="1" t="s">
        <v>87</v>
      </c>
      <c r="N556" s="1" t="s">
        <v>11211</v>
      </c>
      <c r="O556" s="1" t="s">
        <v>11212</v>
      </c>
      <c r="P556" s="1" t="s">
        <v>669</v>
      </c>
      <c r="Q556" s="1">
        <v>851600062556</v>
      </c>
      <c r="R556" s="1" t="s">
        <v>11213</v>
      </c>
      <c r="S556" s="1">
        <v>9967377705</v>
      </c>
      <c r="T556" s="1" t="s">
        <v>11214</v>
      </c>
      <c r="U556" s="1" t="s">
        <v>11215</v>
      </c>
      <c r="V556" s="1">
        <v>7977726014</v>
      </c>
      <c r="W556" s="1" t="s">
        <v>257</v>
      </c>
      <c r="X556" s="1" t="s">
        <v>11216</v>
      </c>
      <c r="Y556" s="1" t="s">
        <v>418</v>
      </c>
      <c r="Z556" s="1" t="s">
        <v>97</v>
      </c>
      <c r="AA556" s="1" t="s">
        <v>11216</v>
      </c>
      <c r="AB556" s="1" t="s">
        <v>418</v>
      </c>
      <c r="AC556" s="1" t="s">
        <v>97</v>
      </c>
      <c r="AD556" s="1" t="s">
        <v>98</v>
      </c>
      <c r="AE556" s="1" t="s">
        <v>98</v>
      </c>
      <c r="AF556" s="1" t="s">
        <v>11217</v>
      </c>
      <c r="AG556" s="1" t="s">
        <v>5461</v>
      </c>
      <c r="AH556" s="1" t="s">
        <v>138</v>
      </c>
      <c r="AI556" s="1" t="s">
        <v>106</v>
      </c>
      <c r="AJ556" s="1">
        <v>78.6</v>
      </c>
      <c r="AK556" s="1"/>
      <c r="AL556" s="1"/>
      <c r="AM556" s="1"/>
      <c r="AN556" s="1" t="s">
        <v>4948</v>
      </c>
      <c r="AO556" s="1"/>
      <c r="AP556" s="1"/>
      <c r="AQ556" s="1"/>
      <c r="AR556" s="1"/>
      <c r="AS556" s="1" t="s">
        <v>1067</v>
      </c>
      <c r="AT556" s="1" t="s">
        <v>11218</v>
      </c>
      <c r="AU556" s="1" t="s">
        <v>9456</v>
      </c>
      <c r="AV556" s="1" t="s">
        <v>789</v>
      </c>
      <c r="AW556" s="1">
        <v>80.63</v>
      </c>
      <c r="AX556" s="1"/>
      <c r="AY556" s="1" t="s">
        <v>5619</v>
      </c>
      <c r="AZ556" s="1" t="s">
        <v>11219</v>
      </c>
      <c r="BA556" s="1" t="s">
        <v>178</v>
      </c>
      <c r="BB556" s="1" t="s">
        <v>111</v>
      </c>
      <c r="BC556" s="1" t="s">
        <v>628</v>
      </c>
      <c r="BD556" s="1" t="s">
        <v>180</v>
      </c>
      <c r="BE556" s="1">
        <v>63.36</v>
      </c>
      <c r="BF556" s="1">
        <v>7.03</v>
      </c>
      <c r="BG556" s="1"/>
      <c r="BH556" s="1"/>
      <c r="BI556" s="1"/>
      <c r="BJ556" s="1"/>
      <c r="BK556" s="1"/>
      <c r="BL556" s="1"/>
      <c r="BM556" s="1"/>
      <c r="BN556" s="1"/>
      <c r="BO556" s="1" t="s">
        <v>11220</v>
      </c>
      <c r="BP556" s="1"/>
      <c r="BQ556" s="1"/>
      <c r="BR556" s="1" t="s">
        <v>11221</v>
      </c>
      <c r="BS556" s="1">
        <v>4</v>
      </c>
      <c r="BT556" s="1" t="s">
        <v>11222</v>
      </c>
      <c r="BU556" s="1" t="str">
        <f>HYPERLINK("https://nconnect.nicmar.ac.in/storage/profile/6a87400c14c63.png","Download")</f>
        <v>0</v>
      </c>
      <c r="BV556" s="1" t="s">
        <v>118</v>
      </c>
      <c r="BW556" s="3"/>
      <c r="BX556" s="3"/>
    </row>
    <row r="557" spans="1:76">
      <c r="A557" s="1" t="s">
        <v>76</v>
      </c>
      <c r="B557" s="1" t="s">
        <v>77</v>
      </c>
      <c r="C557" s="1" t="s">
        <v>11223</v>
      </c>
      <c r="D557" s="1" t="s">
        <v>11224</v>
      </c>
      <c r="E557" s="1"/>
      <c r="F557" s="1" t="s">
        <v>2030</v>
      </c>
      <c r="G557" s="1" t="s">
        <v>11225</v>
      </c>
      <c r="H557" s="1" t="s">
        <v>11226</v>
      </c>
      <c r="I557" s="1" t="s">
        <v>11227</v>
      </c>
      <c r="J557" s="1">
        <v>7301399035</v>
      </c>
      <c r="K557" s="1" t="s">
        <v>85</v>
      </c>
      <c r="L557" s="1" t="s">
        <v>11228</v>
      </c>
      <c r="M557" s="1" t="s">
        <v>87</v>
      </c>
      <c r="N557" s="1" t="s">
        <v>11229</v>
      </c>
      <c r="O557" s="1" t="s">
        <v>11230</v>
      </c>
      <c r="P557" s="1" t="s">
        <v>162</v>
      </c>
      <c r="Q557" s="1">
        <v>827132897639</v>
      </c>
      <c r="R557" s="1" t="s">
        <v>11231</v>
      </c>
      <c r="S557" s="1">
        <v>9835147756</v>
      </c>
      <c r="T557" s="1" t="s">
        <v>11232</v>
      </c>
      <c r="U557" s="1" t="s">
        <v>11233</v>
      </c>
      <c r="V557" s="1">
        <v>9798461701</v>
      </c>
      <c r="W557" s="1" t="s">
        <v>946</v>
      </c>
      <c r="X557" s="1" t="s">
        <v>11234</v>
      </c>
      <c r="Y557" s="1" t="s">
        <v>11235</v>
      </c>
      <c r="Z557" s="1" t="s">
        <v>1913</v>
      </c>
      <c r="AA557" s="1" t="s">
        <v>11236</v>
      </c>
      <c r="AB557" s="1" t="s">
        <v>599</v>
      </c>
      <c r="AC557" s="1" t="s">
        <v>600</v>
      </c>
      <c r="AD557" s="1" t="s">
        <v>98</v>
      </c>
      <c r="AE557" s="1" t="s">
        <v>98</v>
      </c>
      <c r="AF557" s="1" t="s">
        <v>11237</v>
      </c>
      <c r="AG557" s="1" t="s">
        <v>11238</v>
      </c>
      <c r="AH557" s="1" t="s">
        <v>480</v>
      </c>
      <c r="AI557" s="1" t="s">
        <v>101</v>
      </c>
      <c r="AJ557" s="1">
        <v>73.6</v>
      </c>
      <c r="AK557" s="1"/>
      <c r="AL557" s="1" t="s">
        <v>11239</v>
      </c>
      <c r="AM557" s="1" t="s">
        <v>11240</v>
      </c>
      <c r="AN557" s="1" t="s">
        <v>105</v>
      </c>
      <c r="AO557" s="1" t="s">
        <v>425</v>
      </c>
      <c r="AP557" s="1" t="s">
        <v>289</v>
      </c>
      <c r="AQ557" s="1">
        <v>61.83</v>
      </c>
      <c r="AR557" s="1"/>
      <c r="AS557" s="1"/>
      <c r="AT557" s="1"/>
      <c r="AU557" s="1"/>
      <c r="AV557" s="1"/>
      <c r="AW557" s="1"/>
      <c r="AX557" s="1"/>
      <c r="AY557" s="1" t="s">
        <v>2047</v>
      </c>
      <c r="AZ557" s="1" t="s">
        <v>11241</v>
      </c>
      <c r="BA557" s="1" t="s">
        <v>110</v>
      </c>
      <c r="BB557" s="1" t="s">
        <v>111</v>
      </c>
      <c r="BC557" s="1" t="s">
        <v>142</v>
      </c>
      <c r="BD557" s="1" t="s">
        <v>146</v>
      </c>
      <c r="BE557" s="1">
        <v>75</v>
      </c>
      <c r="BF557" s="1">
        <v>7.5</v>
      </c>
      <c r="BG557" s="1"/>
      <c r="BH557" s="1"/>
      <c r="BI557" s="1"/>
      <c r="BJ557" s="1"/>
      <c r="BK557" s="1"/>
      <c r="BL557" s="1"/>
      <c r="BM557" s="1"/>
      <c r="BN557" s="1"/>
      <c r="BO557" s="1" t="s">
        <v>11242</v>
      </c>
      <c r="BP557" s="1" t="s">
        <v>11243</v>
      </c>
      <c r="BQ557" s="1" t="s">
        <v>862</v>
      </c>
      <c r="BR557" s="1" t="s">
        <v>11244</v>
      </c>
      <c r="BS557" s="1">
        <v>33</v>
      </c>
      <c r="BT557" s="1" t="s">
        <v>11245</v>
      </c>
      <c r="BU557" s="1" t="str">
        <f>HYPERLINK("https://nconnect.nicmar.ac.in/storage/profile/6a86f224ae4f3.png","Download")</f>
        <v>0</v>
      </c>
      <c r="BV557" s="1" t="s">
        <v>118</v>
      </c>
      <c r="BW557" s="3"/>
      <c r="BX557" s="3"/>
    </row>
    <row r="558" spans="1:76">
      <c r="A558" s="1" t="s">
        <v>76</v>
      </c>
      <c r="B558" s="1" t="s">
        <v>77</v>
      </c>
      <c r="C558" s="1" t="s">
        <v>11246</v>
      </c>
      <c r="D558" s="1" t="s">
        <v>11247</v>
      </c>
      <c r="E558" s="1" t="s">
        <v>3959</v>
      </c>
      <c r="F558" s="1" t="s">
        <v>11248</v>
      </c>
      <c r="G558" s="1" t="s">
        <v>11249</v>
      </c>
      <c r="H558" s="1" t="s">
        <v>11250</v>
      </c>
      <c r="I558" s="1" t="s">
        <v>11251</v>
      </c>
      <c r="J558" s="1">
        <v>7666821781</v>
      </c>
      <c r="K558" s="1" t="s">
        <v>85</v>
      </c>
      <c r="L558" s="1" t="s">
        <v>7412</v>
      </c>
      <c r="M558" s="1" t="s">
        <v>87</v>
      </c>
      <c r="N558" s="1" t="s">
        <v>412</v>
      </c>
      <c r="O558" s="1" t="s">
        <v>11252</v>
      </c>
      <c r="P558" s="1" t="s">
        <v>360</v>
      </c>
      <c r="Q558" s="1">
        <v>502700436883</v>
      </c>
      <c r="R558" s="1" t="s">
        <v>11253</v>
      </c>
      <c r="S558" s="1">
        <v>9423685488</v>
      </c>
      <c r="T558" s="1" t="s">
        <v>2571</v>
      </c>
      <c r="U558" s="1" t="s">
        <v>11254</v>
      </c>
      <c r="V558" s="1">
        <v>8668215687</v>
      </c>
      <c r="W558" s="1" t="s">
        <v>283</v>
      </c>
      <c r="X558" s="1" t="s">
        <v>11255</v>
      </c>
      <c r="Y558" s="1" t="s">
        <v>1268</v>
      </c>
      <c r="Z558" s="1" t="s">
        <v>97</v>
      </c>
      <c r="AA558" s="1" t="s">
        <v>11255</v>
      </c>
      <c r="AB558" s="1" t="s">
        <v>1268</v>
      </c>
      <c r="AC558" s="1" t="s">
        <v>97</v>
      </c>
      <c r="AD558" s="1" t="s">
        <v>98</v>
      </c>
      <c r="AE558" s="1" t="s">
        <v>98</v>
      </c>
      <c r="AF558" s="1" t="s">
        <v>11256</v>
      </c>
      <c r="AG558" s="1" t="s">
        <v>11257</v>
      </c>
      <c r="AH558" s="1" t="s">
        <v>530</v>
      </c>
      <c r="AI558" s="1" t="s">
        <v>262</v>
      </c>
      <c r="AJ558" s="1">
        <v>67.0</v>
      </c>
      <c r="AK558" s="1"/>
      <c r="AL558" s="1" t="s">
        <v>11258</v>
      </c>
      <c r="AM558" s="1" t="s">
        <v>11259</v>
      </c>
      <c r="AN558" s="1" t="s">
        <v>105</v>
      </c>
      <c r="AO558" s="1" t="s">
        <v>171</v>
      </c>
      <c r="AP558" s="1" t="s">
        <v>532</v>
      </c>
      <c r="AQ558" s="1">
        <v>90.0</v>
      </c>
      <c r="AR558" s="1"/>
      <c r="AS558" s="1"/>
      <c r="AT558" s="1"/>
      <c r="AU558" s="1"/>
      <c r="AV558" s="1"/>
      <c r="AW558" s="1"/>
      <c r="AX558" s="1"/>
      <c r="AY558" s="1" t="s">
        <v>1271</v>
      </c>
      <c r="AZ558" s="1" t="s">
        <v>11260</v>
      </c>
      <c r="BA558" s="1" t="s">
        <v>110</v>
      </c>
      <c r="BB558" s="1" t="s">
        <v>111</v>
      </c>
      <c r="BC558" s="1" t="s">
        <v>179</v>
      </c>
      <c r="BD558" s="1" t="s">
        <v>344</v>
      </c>
      <c r="BE558" s="1">
        <v>70.7</v>
      </c>
      <c r="BF558" s="1">
        <v>7.07</v>
      </c>
      <c r="BG558" s="1"/>
      <c r="BH558" s="1"/>
      <c r="BI558" s="1"/>
      <c r="BJ558" s="1"/>
      <c r="BK558" s="1"/>
      <c r="BL558" s="1"/>
      <c r="BM558" s="1"/>
      <c r="BN558" s="1"/>
      <c r="BO558" s="1" t="s">
        <v>11261</v>
      </c>
      <c r="BP558" s="1" t="s">
        <v>11262</v>
      </c>
      <c r="BQ558" s="1" t="s">
        <v>862</v>
      </c>
      <c r="BR558" s="1" t="s">
        <v>11263</v>
      </c>
      <c r="BS558" s="1">
        <v>15</v>
      </c>
      <c r="BT558" s="1" t="s">
        <v>11264</v>
      </c>
      <c r="BU558" s="1" t="str">
        <f>HYPERLINK("https://nconnect.nicmar.ac.in/storage/profile/6a871740951f9.png","Download")</f>
        <v>0</v>
      </c>
      <c r="BV558" s="1" t="s">
        <v>118</v>
      </c>
      <c r="BW558" s="3"/>
      <c r="BX558" s="3"/>
    </row>
    <row r="559" spans="1:76">
      <c r="A559" s="1" t="s">
        <v>76</v>
      </c>
      <c r="B559" s="1" t="s">
        <v>77</v>
      </c>
      <c r="C559" s="1" t="s">
        <v>11265</v>
      </c>
      <c r="D559" s="1" t="s">
        <v>11266</v>
      </c>
      <c r="E559" s="1" t="s">
        <v>6822</v>
      </c>
      <c r="F559" s="1" t="s">
        <v>11267</v>
      </c>
      <c r="G559" s="1" t="s">
        <v>11268</v>
      </c>
      <c r="H559" s="1" t="s">
        <v>11269</v>
      </c>
      <c r="I559" s="1" t="s">
        <v>11270</v>
      </c>
      <c r="J559" s="1">
        <v>8551077848</v>
      </c>
      <c r="K559" s="1" t="s">
        <v>85</v>
      </c>
      <c r="L559" s="1" t="s">
        <v>11271</v>
      </c>
      <c r="M559" s="1" t="s">
        <v>87</v>
      </c>
      <c r="N559" s="1" t="s">
        <v>412</v>
      </c>
      <c r="O559" s="1" t="s">
        <v>11272</v>
      </c>
      <c r="P559" s="1" t="s">
        <v>669</v>
      </c>
      <c r="Q559" s="1">
        <v>823651957049</v>
      </c>
      <c r="R559" s="1" t="s">
        <v>11273</v>
      </c>
      <c r="S559" s="1">
        <v>8552805528</v>
      </c>
      <c r="T559" s="1" t="s">
        <v>2833</v>
      </c>
      <c r="U559" s="1" t="s">
        <v>11274</v>
      </c>
      <c r="V559" s="1">
        <v>7972983973</v>
      </c>
      <c r="W559" s="1" t="s">
        <v>283</v>
      </c>
      <c r="X559" s="1" t="s">
        <v>11275</v>
      </c>
      <c r="Y559" s="1" t="s">
        <v>2681</v>
      </c>
      <c r="Z559" s="1" t="s">
        <v>97</v>
      </c>
      <c r="AA559" s="1" t="s">
        <v>11275</v>
      </c>
      <c r="AB559" s="1" t="s">
        <v>2681</v>
      </c>
      <c r="AC559" s="1" t="s">
        <v>97</v>
      </c>
      <c r="AD559" s="1" t="s">
        <v>98</v>
      </c>
      <c r="AE559" s="1" t="s">
        <v>98</v>
      </c>
      <c r="AF559" s="1" t="s">
        <v>11276</v>
      </c>
      <c r="AG559" s="1" t="s">
        <v>2818</v>
      </c>
      <c r="AH559" s="1" t="s">
        <v>476</v>
      </c>
      <c r="AI559" s="1" t="s">
        <v>477</v>
      </c>
      <c r="AJ559" s="1">
        <v>90.0</v>
      </c>
      <c r="AK559" s="1"/>
      <c r="AL559" s="1" t="s">
        <v>11277</v>
      </c>
      <c r="AM559" s="1" t="s">
        <v>2818</v>
      </c>
      <c r="AN559" s="1" t="s">
        <v>105</v>
      </c>
      <c r="AO559" s="1" t="s">
        <v>1551</v>
      </c>
      <c r="AP559" s="1" t="s">
        <v>209</v>
      </c>
      <c r="AQ559" s="1">
        <v>51.85</v>
      </c>
      <c r="AR559" s="1"/>
      <c r="AS559" s="1" t="s">
        <v>11278</v>
      </c>
      <c r="AT559" s="1" t="s">
        <v>11279</v>
      </c>
      <c r="AU559" s="1" t="s">
        <v>1248</v>
      </c>
      <c r="AV559" s="1" t="s">
        <v>747</v>
      </c>
      <c r="AW559" s="1">
        <v>73.09</v>
      </c>
      <c r="AX559" s="1"/>
      <c r="AY559" s="1" t="s">
        <v>11280</v>
      </c>
      <c r="AZ559" s="1" t="s">
        <v>11281</v>
      </c>
      <c r="BA559" s="1" t="s">
        <v>178</v>
      </c>
      <c r="BB559" s="1" t="s">
        <v>111</v>
      </c>
      <c r="BC559" s="1" t="s">
        <v>747</v>
      </c>
      <c r="BD559" s="1" t="s">
        <v>655</v>
      </c>
      <c r="BE559" s="1">
        <v>81.08</v>
      </c>
      <c r="BF559" s="1"/>
      <c r="BG559" s="1" t="s">
        <v>11280</v>
      </c>
      <c r="BH559" s="1" t="s">
        <v>11282</v>
      </c>
      <c r="BI559" s="1" t="s">
        <v>11283</v>
      </c>
      <c r="BJ559" s="1" t="s">
        <v>11284</v>
      </c>
      <c r="BK559" s="1" t="s">
        <v>1047</v>
      </c>
      <c r="BL559" s="1" t="s">
        <v>344</v>
      </c>
      <c r="BM559" s="1">
        <v>78.2</v>
      </c>
      <c r="BN559" s="1">
        <v>8.57</v>
      </c>
      <c r="BO559" s="1" t="s">
        <v>11285</v>
      </c>
      <c r="BP559" s="1"/>
      <c r="BQ559" s="1"/>
      <c r="BR559" s="1" t="s">
        <v>11286</v>
      </c>
      <c r="BS559" s="1">
        <v>31</v>
      </c>
      <c r="BT559" s="1" t="s">
        <v>11287</v>
      </c>
      <c r="BU559" s="1" t="str">
        <f>HYPERLINK("https://nconnect.nicmar.ac.in/storage/profile/6a8749e54ea7e.png","Download")</f>
        <v>0</v>
      </c>
      <c r="BV559" s="1" t="s">
        <v>118</v>
      </c>
      <c r="BW559" s="3"/>
      <c r="BX559" s="3"/>
    </row>
    <row r="560" spans="1:76">
      <c r="A560" s="1" t="s">
        <v>76</v>
      </c>
      <c r="B560" s="1" t="s">
        <v>77</v>
      </c>
      <c r="C560" s="1" t="s">
        <v>11288</v>
      </c>
      <c r="D560" s="1" t="s">
        <v>11289</v>
      </c>
      <c r="E560" s="1" t="s">
        <v>9786</v>
      </c>
      <c r="F560" s="1" t="s">
        <v>5917</v>
      </c>
      <c r="G560" s="1" t="s">
        <v>11290</v>
      </c>
      <c r="H560" s="1" t="s">
        <v>11291</v>
      </c>
      <c r="I560" s="1" t="s">
        <v>11292</v>
      </c>
      <c r="J560" s="1">
        <v>9322808421</v>
      </c>
      <c r="K560" s="1" t="s">
        <v>85</v>
      </c>
      <c r="L560" s="1" t="s">
        <v>2719</v>
      </c>
      <c r="M560" s="1" t="s">
        <v>87</v>
      </c>
      <c r="N560" s="1" t="s">
        <v>1951</v>
      </c>
      <c r="O560" s="1" t="s">
        <v>11293</v>
      </c>
      <c r="P560" s="1" t="s">
        <v>90</v>
      </c>
      <c r="Q560" s="1">
        <v>254951808053</v>
      </c>
      <c r="R560" s="1" t="s">
        <v>11294</v>
      </c>
      <c r="S560" s="1">
        <v>9922192950</v>
      </c>
      <c r="T560" s="1" t="s">
        <v>11295</v>
      </c>
      <c r="U560" s="1" t="s">
        <v>11296</v>
      </c>
      <c r="V560" s="1">
        <v>8275288081</v>
      </c>
      <c r="W560" s="1" t="s">
        <v>283</v>
      </c>
      <c r="X560" s="1" t="s">
        <v>11297</v>
      </c>
      <c r="Y560" s="1" t="s">
        <v>1268</v>
      </c>
      <c r="Z560" s="1" t="s">
        <v>97</v>
      </c>
      <c r="AA560" s="1" t="s">
        <v>11297</v>
      </c>
      <c r="AB560" s="1" t="s">
        <v>1268</v>
      </c>
      <c r="AC560" s="1" t="s">
        <v>97</v>
      </c>
      <c r="AD560" s="1" t="s">
        <v>98</v>
      </c>
      <c r="AE560" s="1" t="s">
        <v>98</v>
      </c>
      <c r="AF560" s="1" t="s">
        <v>11298</v>
      </c>
      <c r="AG560" s="1" t="s">
        <v>625</v>
      </c>
      <c r="AH560" s="1" t="s">
        <v>425</v>
      </c>
      <c r="AI560" s="1" t="s">
        <v>289</v>
      </c>
      <c r="AJ560" s="1">
        <v>76.2</v>
      </c>
      <c r="AK560" s="1"/>
      <c r="AL560" s="1"/>
      <c r="AM560" s="1"/>
      <c r="AN560" s="1"/>
      <c r="AO560" s="1"/>
      <c r="AP560" s="1"/>
      <c r="AQ560" s="1"/>
      <c r="AR560" s="1"/>
      <c r="AS560" s="1" t="s">
        <v>367</v>
      </c>
      <c r="AT560" s="1" t="s">
        <v>482</v>
      </c>
      <c r="AU560" s="1" t="s">
        <v>1069</v>
      </c>
      <c r="AV560" s="1" t="s">
        <v>484</v>
      </c>
      <c r="AW560" s="1">
        <v>79.94</v>
      </c>
      <c r="AX560" s="1"/>
      <c r="AY560" s="1" t="s">
        <v>6759</v>
      </c>
      <c r="AZ560" s="1" t="s">
        <v>11299</v>
      </c>
      <c r="BA560" s="1" t="s">
        <v>110</v>
      </c>
      <c r="BB560" s="1" t="s">
        <v>111</v>
      </c>
      <c r="BC560" s="1" t="s">
        <v>373</v>
      </c>
      <c r="BD560" s="1" t="s">
        <v>374</v>
      </c>
      <c r="BE560" s="1">
        <v>84.5</v>
      </c>
      <c r="BF560" s="1">
        <v>9.2</v>
      </c>
      <c r="BG560" s="1"/>
      <c r="BH560" s="1"/>
      <c r="BI560" s="1"/>
      <c r="BJ560" s="1"/>
      <c r="BK560" s="1"/>
      <c r="BL560" s="1"/>
      <c r="BM560" s="1"/>
      <c r="BN560" s="1"/>
      <c r="BO560" s="1" t="s">
        <v>11300</v>
      </c>
      <c r="BP560" s="1"/>
      <c r="BQ560" s="1"/>
      <c r="BR560" s="1" t="s">
        <v>11301</v>
      </c>
      <c r="BS560" s="1">
        <v>29</v>
      </c>
      <c r="BT560" s="1"/>
      <c r="BU560" s="1" t="str">
        <f>HYPERLINK("https://nconnect.nicmar.ac.in/storage/profile/6a8497ed5e526.png","Download")</f>
        <v>0</v>
      </c>
      <c r="BV560" s="1" t="s">
        <v>118</v>
      </c>
      <c r="BW560" s="3"/>
      <c r="BX560" s="3"/>
    </row>
    <row r="561" spans="1:76">
      <c r="A561" s="1" t="s">
        <v>76</v>
      </c>
      <c r="B561" s="1" t="s">
        <v>77</v>
      </c>
      <c r="C561" s="1" t="s">
        <v>11302</v>
      </c>
      <c r="D561" s="1" t="s">
        <v>11303</v>
      </c>
      <c r="E561" s="1" t="s">
        <v>11304</v>
      </c>
      <c r="F561" s="1" t="s">
        <v>11305</v>
      </c>
      <c r="G561" s="1" t="s">
        <v>11306</v>
      </c>
      <c r="H561" s="1" t="s">
        <v>11307</v>
      </c>
      <c r="I561" s="1" t="s">
        <v>11308</v>
      </c>
      <c r="J561" s="1">
        <v>7730905079</v>
      </c>
      <c r="K561" s="1" t="s">
        <v>85</v>
      </c>
      <c r="L561" s="1" t="s">
        <v>7885</v>
      </c>
      <c r="M561" s="1" t="s">
        <v>87</v>
      </c>
      <c r="N561" s="1" t="s">
        <v>11309</v>
      </c>
      <c r="O561" s="1" t="s">
        <v>11310</v>
      </c>
      <c r="P561" s="1" t="s">
        <v>669</v>
      </c>
      <c r="Q561" s="1" t="s">
        <v>11311</v>
      </c>
      <c r="R561" s="1" t="s">
        <v>11312</v>
      </c>
      <c r="S561" s="1">
        <v>9892539544</v>
      </c>
      <c r="T561" s="1" t="s">
        <v>11313</v>
      </c>
      <c r="U561" s="1" t="s">
        <v>11314</v>
      </c>
      <c r="V561" s="1">
        <v>9821050744</v>
      </c>
      <c r="W561" s="1" t="s">
        <v>283</v>
      </c>
      <c r="X561" s="1" t="s">
        <v>11315</v>
      </c>
      <c r="Y561" s="1" t="s">
        <v>235</v>
      </c>
      <c r="Z561" s="1" t="s">
        <v>97</v>
      </c>
      <c r="AA561" s="1" t="s">
        <v>11315</v>
      </c>
      <c r="AB561" s="1" t="s">
        <v>235</v>
      </c>
      <c r="AC561" s="1" t="s">
        <v>97</v>
      </c>
      <c r="AD561" s="1" t="s">
        <v>98</v>
      </c>
      <c r="AE561" s="1" t="s">
        <v>98</v>
      </c>
      <c r="AF561" s="1" t="s">
        <v>8961</v>
      </c>
      <c r="AG561" s="1" t="s">
        <v>11316</v>
      </c>
      <c r="AH561" s="1" t="s">
        <v>141</v>
      </c>
      <c r="AI561" s="1" t="s">
        <v>102</v>
      </c>
      <c r="AJ561" s="1">
        <v>81.8</v>
      </c>
      <c r="AK561" s="1"/>
      <c r="AL561" s="1"/>
      <c r="AM561" s="1"/>
      <c r="AN561" s="1"/>
      <c r="AO561" s="1"/>
      <c r="AP561" s="1"/>
      <c r="AQ561" s="1"/>
      <c r="AR561" s="1"/>
      <c r="AS561" s="1" t="s">
        <v>367</v>
      </c>
      <c r="AT561" s="1" t="s">
        <v>4457</v>
      </c>
      <c r="AU561" s="1" t="s">
        <v>425</v>
      </c>
      <c r="AV561" s="1" t="s">
        <v>789</v>
      </c>
      <c r="AW561" s="1">
        <v>88.95</v>
      </c>
      <c r="AX561" s="1"/>
      <c r="AY561" s="1" t="s">
        <v>11317</v>
      </c>
      <c r="AZ561" s="1" t="s">
        <v>4458</v>
      </c>
      <c r="BA561" s="1" t="s">
        <v>178</v>
      </c>
      <c r="BB561" s="1" t="s">
        <v>111</v>
      </c>
      <c r="BC561" s="1" t="s">
        <v>318</v>
      </c>
      <c r="BD561" s="1" t="s">
        <v>180</v>
      </c>
      <c r="BE561" s="1">
        <v>76.64</v>
      </c>
      <c r="BF561" s="1">
        <v>8.46</v>
      </c>
      <c r="BG561" s="1"/>
      <c r="BH561" s="1"/>
      <c r="BI561" s="1"/>
      <c r="BJ561" s="1"/>
      <c r="BK561" s="1"/>
      <c r="BL561" s="1"/>
      <c r="BM561" s="1"/>
      <c r="BN561" s="1"/>
      <c r="BO561" s="1" t="s">
        <v>11318</v>
      </c>
      <c r="BP561" s="1"/>
      <c r="BQ561" s="1"/>
      <c r="BR561" s="1" t="s">
        <v>11319</v>
      </c>
      <c r="BS561" s="1">
        <v>31</v>
      </c>
      <c r="BT561" s="1"/>
      <c r="BU561" s="1" t="str">
        <f>HYPERLINK("https://nconnect.nicmar.ac.in/storage/profile/6a85a6082e367.png","Download")</f>
        <v>0</v>
      </c>
      <c r="BV561" s="1" t="s">
        <v>118</v>
      </c>
      <c r="BW561" s="3"/>
      <c r="BX561" s="3"/>
    </row>
    <row r="562" spans="1:76">
      <c r="A562" s="1" t="s">
        <v>76</v>
      </c>
      <c r="B562" s="1" t="s">
        <v>77</v>
      </c>
      <c r="C562" s="1" t="s">
        <v>11320</v>
      </c>
      <c r="D562" s="1" t="s">
        <v>11321</v>
      </c>
      <c r="E562" s="1" t="s">
        <v>2030</v>
      </c>
      <c r="F562" s="1" t="s">
        <v>2032</v>
      </c>
      <c r="G562" s="1" t="s">
        <v>11322</v>
      </c>
      <c r="H562" s="1" t="s">
        <v>11323</v>
      </c>
      <c r="I562" s="1" t="s">
        <v>11324</v>
      </c>
      <c r="J562" s="1">
        <v>7570900000</v>
      </c>
      <c r="K562" s="1" t="s">
        <v>85</v>
      </c>
      <c r="L562" s="1" t="s">
        <v>11325</v>
      </c>
      <c r="M562" s="1" t="s">
        <v>87</v>
      </c>
      <c r="N562" s="1" t="s">
        <v>7609</v>
      </c>
      <c r="O562" s="1" t="s">
        <v>11326</v>
      </c>
      <c r="P562" s="1" t="s">
        <v>162</v>
      </c>
      <c r="Q562" s="1">
        <v>669372683341</v>
      </c>
      <c r="R562" s="1" t="s">
        <v>11327</v>
      </c>
      <c r="S562" s="1">
        <v>9919858585</v>
      </c>
      <c r="T562" s="1" t="s">
        <v>11328</v>
      </c>
      <c r="U562" s="1" t="s">
        <v>11329</v>
      </c>
      <c r="V562" s="1">
        <v>7651872482</v>
      </c>
      <c r="W562" s="1" t="s">
        <v>3822</v>
      </c>
      <c r="X562" s="1" t="s">
        <v>11330</v>
      </c>
      <c r="Y562" s="1" t="s">
        <v>9492</v>
      </c>
      <c r="Z562" s="1" t="s">
        <v>697</v>
      </c>
      <c r="AA562" s="1" t="s">
        <v>11330</v>
      </c>
      <c r="AB562" s="1" t="s">
        <v>9492</v>
      </c>
      <c r="AC562" s="1" t="s">
        <v>697</v>
      </c>
      <c r="AD562" s="1" t="s">
        <v>98</v>
      </c>
      <c r="AE562" s="1" t="s">
        <v>98</v>
      </c>
      <c r="AF562" s="1" t="s">
        <v>11331</v>
      </c>
      <c r="AG562" s="1" t="s">
        <v>11332</v>
      </c>
      <c r="AH562" s="1" t="s">
        <v>208</v>
      </c>
      <c r="AI562" s="1" t="s">
        <v>421</v>
      </c>
      <c r="AJ562" s="1">
        <v>85.5</v>
      </c>
      <c r="AK562" s="1">
        <v>9</v>
      </c>
      <c r="AL562" s="1" t="s">
        <v>11331</v>
      </c>
      <c r="AM562" s="1" t="s">
        <v>11332</v>
      </c>
      <c r="AN562" s="1" t="s">
        <v>105</v>
      </c>
      <c r="AO562" s="1" t="s">
        <v>101</v>
      </c>
      <c r="AP562" s="1" t="s">
        <v>106</v>
      </c>
      <c r="AQ562" s="1">
        <v>73.2</v>
      </c>
      <c r="AR562" s="1">
        <v>7.7</v>
      </c>
      <c r="AS562" s="1"/>
      <c r="AT562" s="1"/>
      <c r="AU562" s="1"/>
      <c r="AV562" s="1"/>
      <c r="AW562" s="1"/>
      <c r="AX562" s="1"/>
      <c r="AY562" s="1" t="s">
        <v>3908</v>
      </c>
      <c r="AZ562" s="1" t="s">
        <v>11333</v>
      </c>
      <c r="BA562" s="1" t="s">
        <v>110</v>
      </c>
      <c r="BB562" s="1" t="s">
        <v>111</v>
      </c>
      <c r="BC562" s="1" t="s">
        <v>425</v>
      </c>
      <c r="BD562" s="1" t="s">
        <v>484</v>
      </c>
      <c r="BE562" s="1">
        <v>67</v>
      </c>
      <c r="BF562" s="1">
        <v>6.7</v>
      </c>
      <c r="BG562" s="1"/>
      <c r="BH562" s="1"/>
      <c r="BI562" s="1"/>
      <c r="BJ562" s="1"/>
      <c r="BK562" s="1"/>
      <c r="BL562" s="1"/>
      <c r="BM562" s="1"/>
      <c r="BN562" s="1"/>
      <c r="BO562" s="1" t="s">
        <v>3705</v>
      </c>
      <c r="BP562" s="1" t="s">
        <v>11334</v>
      </c>
      <c r="BQ562" s="1" t="s">
        <v>5984</v>
      </c>
      <c r="BR562" s="1"/>
      <c r="BS562" s="1"/>
      <c r="BT562" s="1"/>
      <c r="BU562" s="1" t="str">
        <f>HYPERLINK("https://nconnect.nicmar.ac.in/storage/profile/6ac46ec879e24.png","Download")</f>
        <v>0</v>
      </c>
      <c r="BV562" s="1" t="s">
        <v>118</v>
      </c>
      <c r="BW562" s="3"/>
      <c r="BX562" s="3"/>
    </row>
    <row r="563" spans="1:76">
      <c r="A563" s="1" t="s">
        <v>76</v>
      </c>
      <c r="B563" s="1" t="s">
        <v>77</v>
      </c>
      <c r="C563" s="1" t="s">
        <v>11335</v>
      </c>
      <c r="D563" s="1" t="s">
        <v>1350</v>
      </c>
      <c r="E563" s="1" t="s">
        <v>1855</v>
      </c>
      <c r="F563" s="1" t="s">
        <v>11336</v>
      </c>
      <c r="G563" s="1" t="s">
        <v>11337</v>
      </c>
      <c r="H563" s="1" t="s">
        <v>11338</v>
      </c>
      <c r="I563" s="1" t="s">
        <v>11339</v>
      </c>
      <c r="J563" s="1">
        <v>7745068429</v>
      </c>
      <c r="K563" s="1" t="s">
        <v>196</v>
      </c>
      <c r="L563" s="1" t="s">
        <v>821</v>
      </c>
      <c r="M563" s="1" t="s">
        <v>87</v>
      </c>
      <c r="N563" s="1" t="s">
        <v>11340</v>
      </c>
      <c r="O563" s="1" t="s">
        <v>11341</v>
      </c>
      <c r="P563" s="1" t="s">
        <v>90</v>
      </c>
      <c r="Q563" s="1">
        <v>589773650860</v>
      </c>
      <c r="R563" s="1" t="s">
        <v>1855</v>
      </c>
      <c r="S563" s="1">
        <v>8805297032</v>
      </c>
      <c r="T563" s="1" t="s">
        <v>11342</v>
      </c>
      <c r="U563" s="1" t="s">
        <v>190</v>
      </c>
      <c r="V563" s="1">
        <v>9552720162</v>
      </c>
      <c r="W563" s="1" t="s">
        <v>2180</v>
      </c>
      <c r="X563" s="1" t="s">
        <v>11343</v>
      </c>
      <c r="Y563" s="1" t="s">
        <v>5418</v>
      </c>
      <c r="Z563" s="1" t="s">
        <v>97</v>
      </c>
      <c r="AA563" s="1" t="s">
        <v>11344</v>
      </c>
      <c r="AB563" s="1" t="s">
        <v>205</v>
      </c>
      <c r="AC563" s="1" t="s">
        <v>97</v>
      </c>
      <c r="AD563" s="1" t="s">
        <v>98</v>
      </c>
      <c r="AE563" s="1" t="s">
        <v>98</v>
      </c>
      <c r="AF563" s="1" t="s">
        <v>11345</v>
      </c>
      <c r="AG563" s="1" t="s">
        <v>11346</v>
      </c>
      <c r="AH563" s="1" t="s">
        <v>141</v>
      </c>
      <c r="AI563" s="1" t="s">
        <v>102</v>
      </c>
      <c r="AJ563" s="1">
        <v>65.2</v>
      </c>
      <c r="AK563" s="1">
        <v>6.86</v>
      </c>
      <c r="AL563" s="1" t="s">
        <v>11347</v>
      </c>
      <c r="AM563" s="1" t="s">
        <v>1383</v>
      </c>
      <c r="AN563" s="1" t="s">
        <v>105</v>
      </c>
      <c r="AO563" s="1" t="s">
        <v>239</v>
      </c>
      <c r="AP563" s="1" t="s">
        <v>107</v>
      </c>
      <c r="AQ563" s="1">
        <v>81.67</v>
      </c>
      <c r="AR563" s="1">
        <v>8.6</v>
      </c>
      <c r="AS563" s="1"/>
      <c r="AT563" s="1"/>
      <c r="AU563" s="1"/>
      <c r="AV563" s="1"/>
      <c r="AW563" s="1"/>
      <c r="AX563" s="1"/>
      <c r="AY563" s="1" t="s">
        <v>1271</v>
      </c>
      <c r="AZ563" s="1" t="s">
        <v>11348</v>
      </c>
      <c r="BA563" s="1" t="s">
        <v>266</v>
      </c>
      <c r="BB563" s="1" t="s">
        <v>453</v>
      </c>
      <c r="BC563" s="1" t="s">
        <v>179</v>
      </c>
      <c r="BD563" s="1" t="s">
        <v>813</v>
      </c>
      <c r="BE563" s="1">
        <v>68.3</v>
      </c>
      <c r="BF563" s="1">
        <v>7.58</v>
      </c>
      <c r="BG563" s="1"/>
      <c r="BH563" s="1"/>
      <c r="BI563" s="1"/>
      <c r="BJ563" s="1"/>
      <c r="BK563" s="1"/>
      <c r="BL563" s="1"/>
      <c r="BM563" s="1"/>
      <c r="BN563" s="1"/>
      <c r="BO563" s="1" t="s">
        <v>11349</v>
      </c>
      <c r="BP563" s="1"/>
      <c r="BQ563" s="1"/>
      <c r="BR563" s="1" t="s">
        <v>11350</v>
      </c>
      <c r="BS563" s="1">
        <v>16</v>
      </c>
      <c r="BT563" s="1"/>
      <c r="BU563" s="1" t="str">
        <f>HYPERLINK("https://nconnect.nicmar.ac.in/storage/profile/6a87103ee4808.png","Download")</f>
        <v>0</v>
      </c>
      <c r="BV563" s="1" t="s">
        <v>118</v>
      </c>
      <c r="BW563" s="3"/>
      <c r="BX563" s="3"/>
    </row>
    <row r="564" spans="1:76">
      <c r="A564" s="1" t="s">
        <v>76</v>
      </c>
      <c r="B564" s="1" t="s">
        <v>77</v>
      </c>
      <c r="C564" s="1" t="s">
        <v>11351</v>
      </c>
      <c r="D564" s="1" t="s">
        <v>11352</v>
      </c>
      <c r="E564" s="1"/>
      <c r="F564" s="1" t="s">
        <v>11353</v>
      </c>
      <c r="G564" s="1" t="s">
        <v>11354</v>
      </c>
      <c r="H564" s="1" t="s">
        <v>11355</v>
      </c>
      <c r="I564" s="1" t="s">
        <v>11356</v>
      </c>
      <c r="J564" s="1">
        <v>8249516009</v>
      </c>
      <c r="K564" s="1" t="s">
        <v>85</v>
      </c>
      <c r="L564" s="1" t="s">
        <v>11357</v>
      </c>
      <c r="M564" s="1" t="s">
        <v>87</v>
      </c>
      <c r="N564" s="1" t="s">
        <v>301</v>
      </c>
      <c r="O564" s="1" t="s">
        <v>11358</v>
      </c>
      <c r="P564" s="1" t="s">
        <v>360</v>
      </c>
      <c r="Q564" s="1">
        <v>535294406313</v>
      </c>
      <c r="R564" s="1" t="s">
        <v>11359</v>
      </c>
      <c r="S564" s="1">
        <v>9937895101</v>
      </c>
      <c r="T564" s="1" t="s">
        <v>501</v>
      </c>
      <c r="U564" s="1" t="s">
        <v>11360</v>
      </c>
      <c r="V564" s="1">
        <v>9437106892</v>
      </c>
      <c r="W564" s="1" t="s">
        <v>283</v>
      </c>
      <c r="X564" s="1" t="s">
        <v>11361</v>
      </c>
      <c r="Y564" s="1" t="s">
        <v>3644</v>
      </c>
      <c r="Z564" s="1" t="s">
        <v>308</v>
      </c>
      <c r="AA564" s="1" t="s">
        <v>11361</v>
      </c>
      <c r="AB564" s="1" t="s">
        <v>3644</v>
      </c>
      <c r="AC564" s="1" t="s">
        <v>308</v>
      </c>
      <c r="AD564" s="1" t="s">
        <v>98</v>
      </c>
      <c r="AE564" s="1" t="s">
        <v>98</v>
      </c>
      <c r="AF564" s="1" t="s">
        <v>11362</v>
      </c>
      <c r="AG564" s="1" t="s">
        <v>11363</v>
      </c>
      <c r="AH564" s="1" t="s">
        <v>262</v>
      </c>
      <c r="AI564" s="1" t="s">
        <v>395</v>
      </c>
      <c r="AJ564" s="1">
        <v>89.2</v>
      </c>
      <c r="AK564" s="1">
        <v>8.9</v>
      </c>
      <c r="AL564" s="1" t="s">
        <v>11364</v>
      </c>
      <c r="AM564" s="1" t="s">
        <v>11363</v>
      </c>
      <c r="AN564" s="1" t="s">
        <v>105</v>
      </c>
      <c r="AO564" s="1" t="s">
        <v>240</v>
      </c>
      <c r="AP564" s="1" t="s">
        <v>1690</v>
      </c>
      <c r="AQ564" s="1">
        <v>70.4</v>
      </c>
      <c r="AR564" s="1">
        <v>7.04</v>
      </c>
      <c r="AS564" s="1"/>
      <c r="AT564" s="1"/>
      <c r="AU564" s="1"/>
      <c r="AV564" s="1"/>
      <c r="AW564" s="1"/>
      <c r="AX564" s="1"/>
      <c r="AY564" s="1" t="s">
        <v>5039</v>
      </c>
      <c r="AZ564" s="1" t="s">
        <v>11365</v>
      </c>
      <c r="BA564" s="1" t="s">
        <v>110</v>
      </c>
      <c r="BB564" s="1" t="s">
        <v>111</v>
      </c>
      <c r="BC564" s="1" t="s">
        <v>318</v>
      </c>
      <c r="BD564" s="1" t="s">
        <v>813</v>
      </c>
      <c r="BE564" s="1">
        <v>66.1</v>
      </c>
      <c r="BF564" s="1">
        <v>6.61</v>
      </c>
      <c r="BG564" s="1"/>
      <c r="BH564" s="1"/>
      <c r="BI564" s="1"/>
      <c r="BJ564" s="1"/>
      <c r="BK564" s="1"/>
      <c r="BL564" s="1"/>
      <c r="BM564" s="1"/>
      <c r="BN564" s="1"/>
      <c r="BO564" s="1" t="s">
        <v>11366</v>
      </c>
      <c r="BP564" s="1"/>
      <c r="BQ564" s="1"/>
      <c r="BR564" s="1" t="s">
        <v>11367</v>
      </c>
      <c r="BS564" s="1">
        <v>8</v>
      </c>
      <c r="BT564" s="1" t="s">
        <v>11368</v>
      </c>
      <c r="BU564" s="1" t="str">
        <f>HYPERLINK("https://nconnect.nicmar.ac.in/storage/profile/6a8703a528f5b.png","Download")</f>
        <v>0</v>
      </c>
      <c r="BV564" s="1" t="s">
        <v>118</v>
      </c>
      <c r="BW564" s="3"/>
      <c r="BX564" s="3"/>
    </row>
    <row r="565" spans="1:76">
      <c r="A565" s="1" t="s">
        <v>76</v>
      </c>
      <c r="B565" s="1" t="s">
        <v>77</v>
      </c>
      <c r="C565" s="1" t="s">
        <v>11369</v>
      </c>
      <c r="D565" s="1" t="s">
        <v>11370</v>
      </c>
      <c r="E565" s="1"/>
      <c r="F565" s="1" t="s">
        <v>11371</v>
      </c>
      <c r="G565" s="1" t="s">
        <v>11372</v>
      </c>
      <c r="H565" s="1" t="s">
        <v>11373</v>
      </c>
      <c r="I565" s="1" t="s">
        <v>11374</v>
      </c>
      <c r="J565" s="1">
        <v>9749686247</v>
      </c>
      <c r="K565" s="1" t="s">
        <v>85</v>
      </c>
      <c r="L565" s="1" t="s">
        <v>11325</v>
      </c>
      <c r="M565" s="1" t="s">
        <v>87</v>
      </c>
      <c r="N565" s="1" t="s">
        <v>6360</v>
      </c>
      <c r="O565" s="1" t="s">
        <v>11375</v>
      </c>
      <c r="P565" s="1" t="s">
        <v>669</v>
      </c>
      <c r="Q565" s="1">
        <v>297052585331</v>
      </c>
      <c r="R565" s="1" t="s">
        <v>11376</v>
      </c>
      <c r="S565" s="1">
        <v>7602158773</v>
      </c>
      <c r="T565" s="1" t="s">
        <v>11377</v>
      </c>
      <c r="U565" s="1" t="s">
        <v>11378</v>
      </c>
      <c r="V565" s="1">
        <v>7047762551</v>
      </c>
      <c r="W565" s="1" t="s">
        <v>11379</v>
      </c>
      <c r="X565" s="1" t="s">
        <v>11380</v>
      </c>
      <c r="Y565" s="1" t="s">
        <v>4286</v>
      </c>
      <c r="Z565" s="1" t="s">
        <v>1338</v>
      </c>
      <c r="AA565" s="1" t="s">
        <v>11380</v>
      </c>
      <c r="AB565" s="1" t="s">
        <v>4286</v>
      </c>
      <c r="AC565" s="1" t="s">
        <v>1338</v>
      </c>
      <c r="AD565" s="1" t="s">
        <v>98</v>
      </c>
      <c r="AE565" s="1" t="s">
        <v>98</v>
      </c>
      <c r="AF565" s="1" t="s">
        <v>11381</v>
      </c>
      <c r="AG565" s="1" t="s">
        <v>11382</v>
      </c>
      <c r="AH565" s="1" t="s">
        <v>854</v>
      </c>
      <c r="AI565" s="1" t="s">
        <v>480</v>
      </c>
      <c r="AJ565" s="1">
        <v>84.85</v>
      </c>
      <c r="AK565" s="1"/>
      <c r="AL565" s="1" t="s">
        <v>11381</v>
      </c>
      <c r="AM565" s="1" t="s">
        <v>11383</v>
      </c>
      <c r="AN565" s="1" t="s">
        <v>105</v>
      </c>
      <c r="AO565" s="1" t="s">
        <v>209</v>
      </c>
      <c r="AP565" s="1" t="s">
        <v>425</v>
      </c>
      <c r="AQ565" s="1">
        <v>82.6</v>
      </c>
      <c r="AR565" s="1"/>
      <c r="AS565" s="1"/>
      <c r="AT565" s="1"/>
      <c r="AU565" s="1"/>
      <c r="AV565" s="1"/>
      <c r="AW565" s="1"/>
      <c r="AX565" s="1"/>
      <c r="AY565" s="1" t="s">
        <v>11384</v>
      </c>
      <c r="AZ565" s="1" t="s">
        <v>11385</v>
      </c>
      <c r="BA565" s="1" t="s">
        <v>110</v>
      </c>
      <c r="BB565" s="1" t="s">
        <v>111</v>
      </c>
      <c r="BC565" s="1" t="s">
        <v>425</v>
      </c>
      <c r="BD565" s="1" t="s">
        <v>484</v>
      </c>
      <c r="BE565" s="1">
        <v>80.2</v>
      </c>
      <c r="BF565" s="1">
        <v>8.77</v>
      </c>
      <c r="BG565" s="1"/>
      <c r="BH565" s="1"/>
      <c r="BI565" s="1"/>
      <c r="BJ565" s="1"/>
      <c r="BK565" s="1"/>
      <c r="BL565" s="1"/>
      <c r="BM565" s="1"/>
      <c r="BN565" s="1"/>
      <c r="BO565" s="1" t="s">
        <v>11386</v>
      </c>
      <c r="BP565" s="1" t="s">
        <v>11387</v>
      </c>
      <c r="BQ565" s="1" t="s">
        <v>149</v>
      </c>
      <c r="BR565" s="1" t="s">
        <v>11388</v>
      </c>
      <c r="BS565" s="1">
        <v>4</v>
      </c>
      <c r="BT565" s="1" t="s">
        <v>11389</v>
      </c>
      <c r="BU565" s="1" t="str">
        <f>HYPERLINK("https://nconnect.nicmar.ac.in/storage/profile/6ac3c6bdb3e88.png","Download")</f>
        <v>0</v>
      </c>
      <c r="BV565" s="1" t="s">
        <v>118</v>
      </c>
      <c r="BW565" s="3"/>
      <c r="BX565" s="3"/>
    </row>
    <row r="566" spans="1:76">
      <c r="A566" s="1" t="s">
        <v>76</v>
      </c>
      <c r="B566" s="1" t="s">
        <v>77</v>
      </c>
      <c r="C566" s="1" t="s">
        <v>11390</v>
      </c>
      <c r="D566" s="1" t="s">
        <v>3189</v>
      </c>
      <c r="E566" s="1" t="s">
        <v>1122</v>
      </c>
      <c r="F566" s="1" t="s">
        <v>752</v>
      </c>
      <c r="G566" s="1" t="s">
        <v>11391</v>
      </c>
      <c r="H566" s="1" t="s">
        <v>11392</v>
      </c>
      <c r="I566" s="1" t="s">
        <v>11393</v>
      </c>
      <c r="J566" s="1">
        <v>8767400482</v>
      </c>
      <c r="K566" s="1" t="s">
        <v>196</v>
      </c>
      <c r="L566" s="1" t="s">
        <v>9026</v>
      </c>
      <c r="M566" s="1" t="s">
        <v>87</v>
      </c>
      <c r="N566" s="1" t="s">
        <v>1420</v>
      </c>
      <c r="O566" s="1" t="s">
        <v>11394</v>
      </c>
      <c r="P566" s="1" t="s">
        <v>162</v>
      </c>
      <c r="Q566" s="1">
        <v>534770316316</v>
      </c>
      <c r="R566" s="1" t="s">
        <v>11395</v>
      </c>
      <c r="S566" s="1">
        <v>9823111928</v>
      </c>
      <c r="T566" s="1" t="s">
        <v>4763</v>
      </c>
      <c r="U566" s="1" t="s">
        <v>11396</v>
      </c>
      <c r="V566" s="1">
        <v>9423559748</v>
      </c>
      <c r="W566" s="1" t="s">
        <v>165</v>
      </c>
      <c r="X566" s="1" t="s">
        <v>11397</v>
      </c>
      <c r="Y566" s="1" t="s">
        <v>6197</v>
      </c>
      <c r="Z566" s="1" t="s">
        <v>97</v>
      </c>
      <c r="AA566" s="1" t="s">
        <v>11397</v>
      </c>
      <c r="AB566" s="1" t="s">
        <v>6197</v>
      </c>
      <c r="AC566" s="1" t="s">
        <v>97</v>
      </c>
      <c r="AD566" s="1" t="s">
        <v>98</v>
      </c>
      <c r="AE566" s="1" t="s">
        <v>98</v>
      </c>
      <c r="AF566" s="1" t="s">
        <v>11398</v>
      </c>
      <c r="AG566" s="1" t="s">
        <v>11399</v>
      </c>
      <c r="AH566" s="1" t="s">
        <v>141</v>
      </c>
      <c r="AI566" s="1" t="s">
        <v>171</v>
      </c>
      <c r="AJ566" s="1">
        <v>86.8</v>
      </c>
      <c r="AK566" s="1"/>
      <c r="AL566" s="1" t="s">
        <v>11400</v>
      </c>
      <c r="AM566" s="1" t="s">
        <v>11401</v>
      </c>
      <c r="AN566" s="1" t="s">
        <v>105</v>
      </c>
      <c r="AO566" s="1" t="s">
        <v>106</v>
      </c>
      <c r="AP566" s="1" t="s">
        <v>532</v>
      </c>
      <c r="AQ566" s="1">
        <v>92.67</v>
      </c>
      <c r="AR566" s="1"/>
      <c r="AS566" s="1"/>
      <c r="AT566" s="1"/>
      <c r="AU566" s="1"/>
      <c r="AV566" s="1"/>
      <c r="AW566" s="1"/>
      <c r="AX566" s="1"/>
      <c r="AY566" s="1" t="s">
        <v>212</v>
      </c>
      <c r="AZ566" s="1" t="s">
        <v>11402</v>
      </c>
      <c r="BA566" s="1" t="s">
        <v>266</v>
      </c>
      <c r="BB566" s="1" t="s">
        <v>267</v>
      </c>
      <c r="BC566" s="1" t="s">
        <v>292</v>
      </c>
      <c r="BD566" s="1" t="s">
        <v>268</v>
      </c>
      <c r="BE566" s="1">
        <v>70.75</v>
      </c>
      <c r="BF566" s="1">
        <v>7.94</v>
      </c>
      <c r="BG566" s="1"/>
      <c r="BH566" s="1"/>
      <c r="BI566" s="1"/>
      <c r="BJ566" s="1"/>
      <c r="BK566" s="1"/>
      <c r="BL566" s="1"/>
      <c r="BM566" s="1"/>
      <c r="BN566" s="1"/>
      <c r="BO566" s="1" t="s">
        <v>11403</v>
      </c>
      <c r="BP566" s="1"/>
      <c r="BQ566" s="1"/>
      <c r="BR566" s="1" t="s">
        <v>11404</v>
      </c>
      <c r="BS566" s="1">
        <v>51</v>
      </c>
      <c r="BT566" s="1"/>
      <c r="BU566" s="1" t="str">
        <f>HYPERLINK("https://nconnect.nicmar.ac.in/storage/profile/6a86f5a30beac.png","Download")</f>
        <v>0</v>
      </c>
      <c r="BV566" s="1" t="s">
        <v>118</v>
      </c>
      <c r="BW566" s="3"/>
      <c r="BX566" s="3"/>
    </row>
    <row r="567" spans="1:76">
      <c r="A567" s="1" t="s">
        <v>76</v>
      </c>
      <c r="B567" s="1" t="s">
        <v>77</v>
      </c>
      <c r="C567" s="1" t="s">
        <v>11405</v>
      </c>
      <c r="D567" s="1" t="s">
        <v>4463</v>
      </c>
      <c r="E567" s="1" t="s">
        <v>11406</v>
      </c>
      <c r="F567" s="1" t="s">
        <v>11407</v>
      </c>
      <c r="G567" s="1" t="s">
        <v>11408</v>
      </c>
      <c r="H567" s="1" t="s">
        <v>11409</v>
      </c>
      <c r="I567" s="1" t="s">
        <v>11410</v>
      </c>
      <c r="J567" s="1">
        <v>7666825156</v>
      </c>
      <c r="K567" s="1" t="s">
        <v>85</v>
      </c>
      <c r="L567" s="1" t="s">
        <v>11411</v>
      </c>
      <c r="M567" s="1" t="s">
        <v>87</v>
      </c>
      <c r="N567" s="1" t="s">
        <v>412</v>
      </c>
      <c r="O567" s="1" t="s">
        <v>11412</v>
      </c>
      <c r="P567" s="1" t="s">
        <v>162</v>
      </c>
      <c r="Q567" s="1">
        <v>503347028700</v>
      </c>
      <c r="R567" s="1" t="s">
        <v>11413</v>
      </c>
      <c r="S567" s="1">
        <v>9146725138</v>
      </c>
      <c r="T567" s="1" t="s">
        <v>522</v>
      </c>
      <c r="U567" s="1" t="s">
        <v>11414</v>
      </c>
      <c r="V567" s="1">
        <v>8308578559</v>
      </c>
      <c r="W567" s="1" t="s">
        <v>470</v>
      </c>
      <c r="X567" s="1" t="s">
        <v>11415</v>
      </c>
      <c r="Y567" s="1" t="s">
        <v>4535</v>
      </c>
      <c r="Z567" s="1" t="s">
        <v>97</v>
      </c>
      <c r="AA567" s="1" t="s">
        <v>11415</v>
      </c>
      <c r="AB567" s="1" t="s">
        <v>4535</v>
      </c>
      <c r="AC567" s="1" t="s">
        <v>97</v>
      </c>
      <c r="AD567" s="1" t="s">
        <v>98</v>
      </c>
      <c r="AE567" s="1" t="s">
        <v>98</v>
      </c>
      <c r="AF567" s="1" t="s">
        <v>11416</v>
      </c>
      <c r="AG567" s="1" t="s">
        <v>1488</v>
      </c>
      <c r="AH567" s="1" t="s">
        <v>141</v>
      </c>
      <c r="AI567" s="1" t="s">
        <v>262</v>
      </c>
      <c r="AJ567" s="1">
        <v>81.4</v>
      </c>
      <c r="AK567" s="1"/>
      <c r="AL567" s="1" t="s">
        <v>11417</v>
      </c>
      <c r="AM567" s="1" t="s">
        <v>1488</v>
      </c>
      <c r="AN567" s="1" t="s">
        <v>174</v>
      </c>
      <c r="AO567" s="1" t="s">
        <v>239</v>
      </c>
      <c r="AP567" s="1" t="s">
        <v>107</v>
      </c>
      <c r="AQ567" s="1">
        <v>86</v>
      </c>
      <c r="AR567" s="1"/>
      <c r="AS567" s="1"/>
      <c r="AT567" s="1"/>
      <c r="AU567" s="1"/>
      <c r="AV567" s="1"/>
      <c r="AW567" s="1"/>
      <c r="AX567" s="1"/>
      <c r="AY567" s="1" t="s">
        <v>11418</v>
      </c>
      <c r="AZ567" s="1" t="s">
        <v>11419</v>
      </c>
      <c r="BA567" s="1" t="s">
        <v>110</v>
      </c>
      <c r="BB567" s="1" t="s">
        <v>111</v>
      </c>
      <c r="BC567" s="1" t="s">
        <v>179</v>
      </c>
      <c r="BD567" s="1" t="s">
        <v>999</v>
      </c>
      <c r="BE567" s="1">
        <v>63.21</v>
      </c>
      <c r="BF567" s="1"/>
      <c r="BG567" s="1"/>
      <c r="BH567" s="1"/>
      <c r="BI567" s="1"/>
      <c r="BJ567" s="1"/>
      <c r="BK567" s="1"/>
      <c r="BL567" s="1"/>
      <c r="BM567" s="1"/>
      <c r="BN567" s="1"/>
      <c r="BO567" s="1" t="s">
        <v>11420</v>
      </c>
      <c r="BP567" s="1"/>
      <c r="BQ567" s="1"/>
      <c r="BR567" s="1" t="s">
        <v>11421</v>
      </c>
      <c r="BS567" s="1">
        <v>4</v>
      </c>
      <c r="BT567" s="1" t="s">
        <v>11422</v>
      </c>
      <c r="BU567" s="1" t="str">
        <f>HYPERLINK("https://nconnect.nicmar.ac.in/storage/profile/6a8740646187b.png","Download")</f>
        <v>0</v>
      </c>
      <c r="BV567" s="1" t="s">
        <v>118</v>
      </c>
      <c r="BW567" s="3"/>
      <c r="BX567" s="3"/>
    </row>
    <row r="568" spans="1:76">
      <c r="A568" s="1" t="s">
        <v>76</v>
      </c>
      <c r="B568" s="1" t="s">
        <v>77</v>
      </c>
      <c r="C568" s="1" t="s">
        <v>11423</v>
      </c>
      <c r="D568" s="1" t="s">
        <v>11424</v>
      </c>
      <c r="E568" s="1"/>
      <c r="F568" s="1" t="s">
        <v>11425</v>
      </c>
      <c r="G568" s="1" t="s">
        <v>11426</v>
      </c>
      <c r="H568" s="1" t="s">
        <v>11427</v>
      </c>
      <c r="I568" s="1" t="s">
        <v>11428</v>
      </c>
      <c r="J568" s="1">
        <v>9346529189</v>
      </c>
      <c r="K568" s="1" t="s">
        <v>196</v>
      </c>
      <c r="L568" s="1" t="s">
        <v>11429</v>
      </c>
      <c r="M568" s="1" t="s">
        <v>87</v>
      </c>
      <c r="N568" s="1" t="s">
        <v>11430</v>
      </c>
      <c r="O568" s="1" t="s">
        <v>11431</v>
      </c>
      <c r="P568" s="1" t="s">
        <v>162</v>
      </c>
      <c r="Q568" s="1">
        <v>585523800940</v>
      </c>
      <c r="R568" s="1" t="s">
        <v>11432</v>
      </c>
      <c r="S568" s="1">
        <v>9618177211</v>
      </c>
      <c r="T568" s="1" t="s">
        <v>2768</v>
      </c>
      <c r="U568" s="1" t="s">
        <v>11433</v>
      </c>
      <c r="V568" s="1">
        <v>9505576967</v>
      </c>
      <c r="W568" s="1" t="s">
        <v>2180</v>
      </c>
      <c r="X568" s="1" t="s">
        <v>11434</v>
      </c>
      <c r="Y568" s="1" t="s">
        <v>11435</v>
      </c>
      <c r="Z568" s="1" t="s">
        <v>134</v>
      </c>
      <c r="AA568" s="1" t="s">
        <v>11436</v>
      </c>
      <c r="AB568" s="1" t="s">
        <v>11435</v>
      </c>
      <c r="AC568" s="1" t="s">
        <v>134</v>
      </c>
      <c r="AD568" s="1" t="s">
        <v>98</v>
      </c>
      <c r="AE568" s="1" t="s">
        <v>98</v>
      </c>
      <c r="AF568" s="1" t="s">
        <v>11437</v>
      </c>
      <c r="AG568" s="1" t="s">
        <v>11438</v>
      </c>
      <c r="AH568" s="1" t="s">
        <v>141</v>
      </c>
      <c r="AI568" s="1" t="s">
        <v>262</v>
      </c>
      <c r="AJ568" s="1">
        <v>100</v>
      </c>
      <c r="AK568" s="1">
        <v>10</v>
      </c>
      <c r="AL568" s="1" t="s">
        <v>11439</v>
      </c>
      <c r="AM568" s="1" t="s">
        <v>11440</v>
      </c>
      <c r="AN568" s="1" t="s">
        <v>105</v>
      </c>
      <c r="AO568" s="1" t="s">
        <v>106</v>
      </c>
      <c r="AP568" s="1" t="s">
        <v>175</v>
      </c>
      <c r="AQ568" s="1">
        <v>95.4</v>
      </c>
      <c r="AR568" s="1"/>
      <c r="AS568" s="1"/>
      <c r="AT568" s="1"/>
      <c r="AU568" s="1"/>
      <c r="AV568" s="1"/>
      <c r="AW568" s="1"/>
      <c r="AX568" s="1"/>
      <c r="AY568" s="1" t="s">
        <v>11441</v>
      </c>
      <c r="AZ568" s="1" t="s">
        <v>11442</v>
      </c>
      <c r="BA568" s="1" t="s">
        <v>110</v>
      </c>
      <c r="BB568" s="1" t="s">
        <v>111</v>
      </c>
      <c r="BC568" s="1" t="s">
        <v>341</v>
      </c>
      <c r="BD568" s="1" t="s">
        <v>113</v>
      </c>
      <c r="BE568" s="1">
        <v>79.9</v>
      </c>
      <c r="BF568" s="1">
        <v>7.99</v>
      </c>
      <c r="BG568" s="1"/>
      <c r="BH568" s="1"/>
      <c r="BI568" s="1"/>
      <c r="BJ568" s="1"/>
      <c r="BK568" s="1"/>
      <c r="BL568" s="1"/>
      <c r="BM568" s="1"/>
      <c r="BN568" s="1"/>
      <c r="BO568" s="1" t="s">
        <v>11443</v>
      </c>
      <c r="BP568" s="1"/>
      <c r="BQ568" s="1"/>
      <c r="BR568" s="1" t="s">
        <v>11444</v>
      </c>
      <c r="BS568" s="1">
        <v>2</v>
      </c>
      <c r="BT568" s="1" t="s">
        <v>11445</v>
      </c>
      <c r="BU568" s="1" t="str">
        <f>HYPERLINK("https://nconnect.nicmar.ac.in/storage/profile/6a873cf86c9de.png","Download")</f>
        <v>0</v>
      </c>
      <c r="BV568" s="1" t="s">
        <v>118</v>
      </c>
      <c r="BW568" s="3"/>
      <c r="BX568" s="3"/>
    </row>
    <row r="569" spans="1:76">
      <c r="A569" s="1" t="s">
        <v>76</v>
      </c>
      <c r="B569" s="1" t="s">
        <v>77</v>
      </c>
      <c r="C569" s="1" t="s">
        <v>11446</v>
      </c>
      <c r="D569" s="1" t="s">
        <v>5880</v>
      </c>
      <c r="E569" s="1" t="s">
        <v>11447</v>
      </c>
      <c r="F569" s="1" t="s">
        <v>982</v>
      </c>
      <c r="G569" s="1" t="s">
        <v>11448</v>
      </c>
      <c r="H569" s="1" t="s">
        <v>11449</v>
      </c>
      <c r="I569" s="1" t="s">
        <v>11450</v>
      </c>
      <c r="J569" s="1">
        <v>8237856470</v>
      </c>
      <c r="K569" s="1" t="s">
        <v>196</v>
      </c>
      <c r="L569" s="1" t="s">
        <v>11451</v>
      </c>
      <c r="M569" s="1" t="s">
        <v>87</v>
      </c>
      <c r="N569" s="1" t="s">
        <v>4877</v>
      </c>
      <c r="O569" s="1" t="s">
        <v>11452</v>
      </c>
      <c r="P569" s="1" t="s">
        <v>669</v>
      </c>
      <c r="Q569" s="1">
        <v>484206325611</v>
      </c>
      <c r="R569" s="1" t="s">
        <v>11453</v>
      </c>
      <c r="S569" s="1">
        <v>9021736448</v>
      </c>
      <c r="T569" s="1" t="s">
        <v>1358</v>
      </c>
      <c r="U569" s="1" t="s">
        <v>11454</v>
      </c>
      <c r="V569" s="1">
        <v>9370140225</v>
      </c>
      <c r="W569" s="1" t="s">
        <v>11455</v>
      </c>
      <c r="X569" s="1" t="s">
        <v>11456</v>
      </c>
      <c r="Y569" s="1" t="s">
        <v>96</v>
      </c>
      <c r="Z569" s="1" t="s">
        <v>97</v>
      </c>
      <c r="AA569" s="1" t="s">
        <v>11457</v>
      </c>
      <c r="AB569" s="1" t="s">
        <v>205</v>
      </c>
      <c r="AC569" s="1" t="s">
        <v>97</v>
      </c>
      <c r="AD569" s="1" t="s">
        <v>98</v>
      </c>
      <c r="AE569" s="1" t="s">
        <v>98</v>
      </c>
      <c r="AF569" s="1" t="s">
        <v>11458</v>
      </c>
      <c r="AG569" s="1" t="s">
        <v>11459</v>
      </c>
      <c r="AH569" s="1" t="s">
        <v>106</v>
      </c>
      <c r="AI569" s="1" t="s">
        <v>395</v>
      </c>
      <c r="AJ569" s="1">
        <v>93.4</v>
      </c>
      <c r="AK569" s="1"/>
      <c r="AL569" s="1" t="s">
        <v>11460</v>
      </c>
      <c r="AM569" s="1" t="s">
        <v>11459</v>
      </c>
      <c r="AN569" s="1" t="s">
        <v>105</v>
      </c>
      <c r="AO569" s="1" t="s">
        <v>107</v>
      </c>
      <c r="AP569" s="1" t="s">
        <v>398</v>
      </c>
      <c r="AQ569" s="1">
        <v>75.67</v>
      </c>
      <c r="AR569" s="1"/>
      <c r="AS569" s="1"/>
      <c r="AT569" s="1"/>
      <c r="AU569" s="1"/>
      <c r="AV569" s="1"/>
      <c r="AW569" s="1"/>
      <c r="AX569" s="1"/>
      <c r="AY569" s="1" t="s">
        <v>11461</v>
      </c>
      <c r="AZ569" s="1" t="s">
        <v>11462</v>
      </c>
      <c r="BA569" s="1" t="s">
        <v>110</v>
      </c>
      <c r="BB569" s="1" t="s">
        <v>111</v>
      </c>
      <c r="BC569" s="1" t="s">
        <v>628</v>
      </c>
      <c r="BD569" s="1" t="s">
        <v>792</v>
      </c>
      <c r="BE569" s="1">
        <v>71.3</v>
      </c>
      <c r="BF569" s="1">
        <v>7.63</v>
      </c>
      <c r="BG569" s="1"/>
      <c r="BH569" s="1"/>
      <c r="BI569" s="1"/>
      <c r="BJ569" s="1"/>
      <c r="BK569" s="1"/>
      <c r="BL569" s="1"/>
      <c r="BM569" s="1"/>
      <c r="BN569" s="1"/>
      <c r="BO569" s="1" t="s">
        <v>11463</v>
      </c>
      <c r="BP569" s="1"/>
      <c r="BQ569" s="1"/>
      <c r="BR569" s="1" t="s">
        <v>11464</v>
      </c>
      <c r="BS569" s="1">
        <v>19</v>
      </c>
      <c r="BT569" s="1" t="s">
        <v>11465</v>
      </c>
      <c r="BU569" s="1" t="str">
        <f>HYPERLINK("https://nconnect.nicmar.ac.in/storage/profile/6ac3321143397.png","Download")</f>
        <v>0</v>
      </c>
      <c r="BV569" s="1" t="s">
        <v>118</v>
      </c>
      <c r="BW569" s="3"/>
      <c r="BX569" s="3"/>
    </row>
    <row r="570" spans="1:76">
      <c r="A570" s="1" t="s">
        <v>76</v>
      </c>
      <c r="B570" s="1" t="s">
        <v>77</v>
      </c>
      <c r="C570" s="1" t="s">
        <v>11466</v>
      </c>
      <c r="D570" s="1" t="s">
        <v>11467</v>
      </c>
      <c r="E570" s="1"/>
      <c r="F570" s="1" t="s">
        <v>1303</v>
      </c>
      <c r="G570" s="1" t="s">
        <v>11468</v>
      </c>
      <c r="H570" s="1" t="s">
        <v>11469</v>
      </c>
      <c r="I570" s="1" t="s">
        <v>11470</v>
      </c>
      <c r="J570" s="1">
        <v>9618927134</v>
      </c>
      <c r="K570" s="1" t="s">
        <v>85</v>
      </c>
      <c r="L570" s="1" t="s">
        <v>11471</v>
      </c>
      <c r="M570" s="1" t="s">
        <v>87</v>
      </c>
      <c r="N570" s="1" t="s">
        <v>519</v>
      </c>
      <c r="O570" s="1" t="s">
        <v>11472</v>
      </c>
      <c r="P570" s="1" t="s">
        <v>162</v>
      </c>
      <c r="Q570" s="1">
        <v>779936628027</v>
      </c>
      <c r="R570" s="1" t="s">
        <v>11473</v>
      </c>
      <c r="S570" s="1">
        <v>9849150498</v>
      </c>
      <c r="T570" s="1" t="s">
        <v>163</v>
      </c>
      <c r="U570" s="1" t="s">
        <v>11474</v>
      </c>
      <c r="V570" s="1">
        <v>8328691899</v>
      </c>
      <c r="W570" s="1" t="s">
        <v>131</v>
      </c>
      <c r="X570" s="1" t="s">
        <v>11475</v>
      </c>
      <c r="Y570" s="1" t="s">
        <v>2328</v>
      </c>
      <c r="Z570" s="1" t="s">
        <v>134</v>
      </c>
      <c r="AA570" s="1" t="s">
        <v>11475</v>
      </c>
      <c r="AB570" s="1" t="s">
        <v>2328</v>
      </c>
      <c r="AC570" s="1" t="s">
        <v>134</v>
      </c>
      <c r="AD570" s="1" t="s">
        <v>98</v>
      </c>
      <c r="AE570" s="1" t="s">
        <v>98</v>
      </c>
      <c r="AF570" s="1" t="s">
        <v>11476</v>
      </c>
      <c r="AG570" s="1" t="s">
        <v>11477</v>
      </c>
      <c r="AH570" s="1" t="s">
        <v>477</v>
      </c>
      <c r="AI570" s="1" t="s">
        <v>854</v>
      </c>
      <c r="AJ570" s="1">
        <v>80</v>
      </c>
      <c r="AK570" s="1">
        <v>8.0</v>
      </c>
      <c r="AL570" s="1" t="s">
        <v>139</v>
      </c>
      <c r="AM570" s="1" t="s">
        <v>11478</v>
      </c>
      <c r="AN570" s="1" t="s">
        <v>105</v>
      </c>
      <c r="AO570" s="1" t="s">
        <v>208</v>
      </c>
      <c r="AP570" s="1" t="s">
        <v>141</v>
      </c>
      <c r="AQ570" s="1">
        <v>74.6</v>
      </c>
      <c r="AR570" s="1"/>
      <c r="AS570" s="1"/>
      <c r="AT570" s="1"/>
      <c r="AU570" s="1"/>
      <c r="AV570" s="1"/>
      <c r="AW570" s="1"/>
      <c r="AX570" s="1"/>
      <c r="AY570" s="1" t="s">
        <v>11479</v>
      </c>
      <c r="AZ570" s="1" t="s">
        <v>11480</v>
      </c>
      <c r="BA570" s="1" t="s">
        <v>110</v>
      </c>
      <c r="BB570" s="1" t="s">
        <v>111</v>
      </c>
      <c r="BC570" s="1" t="s">
        <v>425</v>
      </c>
      <c r="BD570" s="1" t="s">
        <v>370</v>
      </c>
      <c r="BE570" s="1">
        <v>67.85</v>
      </c>
      <c r="BF570" s="1"/>
      <c r="BG570" s="1"/>
      <c r="BH570" s="1"/>
      <c r="BI570" s="1"/>
      <c r="BJ570" s="1"/>
      <c r="BK570" s="1"/>
      <c r="BL570" s="1"/>
      <c r="BM570" s="1"/>
      <c r="BN570" s="1"/>
      <c r="BO570" s="1" t="s">
        <v>11481</v>
      </c>
      <c r="BP570" s="1"/>
      <c r="BQ570" s="1"/>
      <c r="BR570" s="1" t="s">
        <v>11482</v>
      </c>
      <c r="BS570" s="1">
        <v>3</v>
      </c>
      <c r="BT570" s="1"/>
      <c r="BU570" s="1" t="str">
        <f>HYPERLINK("https://nconnect.nicmar.ac.in/storage/profile/6a872ea45aaa2.png","Download")</f>
        <v>0</v>
      </c>
      <c r="BV570" s="1" t="s">
        <v>118</v>
      </c>
      <c r="BW570" s="3"/>
      <c r="BX570" s="3"/>
    </row>
    <row r="571" spans="1:76">
      <c r="A571" s="1" t="s">
        <v>76</v>
      </c>
      <c r="B571" s="1" t="s">
        <v>77</v>
      </c>
      <c r="C571" s="1" t="s">
        <v>11483</v>
      </c>
      <c r="D571" s="1" t="s">
        <v>11484</v>
      </c>
      <c r="E571" s="1" t="s">
        <v>11485</v>
      </c>
      <c r="F571" s="1" t="s">
        <v>11486</v>
      </c>
      <c r="G571" s="1" t="s">
        <v>11487</v>
      </c>
      <c r="H571" s="1" t="s">
        <v>11488</v>
      </c>
      <c r="I571" s="1" t="s">
        <v>11489</v>
      </c>
      <c r="J571" s="1">
        <v>7559271649</v>
      </c>
      <c r="K571" s="1" t="s">
        <v>196</v>
      </c>
      <c r="L571" s="1" t="s">
        <v>11490</v>
      </c>
      <c r="M571" s="1" t="s">
        <v>87</v>
      </c>
      <c r="N571" s="1" t="s">
        <v>5313</v>
      </c>
      <c r="O571" s="1" t="s">
        <v>11491</v>
      </c>
      <c r="P571" s="1" t="s">
        <v>162</v>
      </c>
      <c r="Q571" s="1">
        <v>668640706095</v>
      </c>
      <c r="R571" s="1" t="s">
        <v>11485</v>
      </c>
      <c r="S571" s="1">
        <v>9423460822</v>
      </c>
      <c r="T571" s="1" t="s">
        <v>619</v>
      </c>
      <c r="U571" s="1" t="s">
        <v>11492</v>
      </c>
      <c r="V571" s="1">
        <v>9421787776</v>
      </c>
      <c r="W571" s="1" t="s">
        <v>1194</v>
      </c>
      <c r="X571" s="1" t="s">
        <v>11493</v>
      </c>
      <c r="Y571" s="1" t="s">
        <v>5418</v>
      </c>
      <c r="Z571" s="1" t="s">
        <v>97</v>
      </c>
      <c r="AA571" s="1" t="s">
        <v>11494</v>
      </c>
      <c r="AB571" s="1" t="s">
        <v>205</v>
      </c>
      <c r="AC571" s="1" t="s">
        <v>97</v>
      </c>
      <c r="AD571" s="1" t="s">
        <v>98</v>
      </c>
      <c r="AE571" s="1" t="s">
        <v>98</v>
      </c>
      <c r="AF571" s="1" t="s">
        <v>11495</v>
      </c>
      <c r="AG571" s="1" t="s">
        <v>11496</v>
      </c>
      <c r="AH571" s="1" t="s">
        <v>208</v>
      </c>
      <c r="AI571" s="1" t="s">
        <v>529</v>
      </c>
      <c r="AJ571" s="1">
        <v>87</v>
      </c>
      <c r="AK571" s="1"/>
      <c r="AL571" s="1"/>
      <c r="AM571" s="1"/>
      <c r="AN571" s="1"/>
      <c r="AO571" s="1"/>
      <c r="AP571" s="1"/>
      <c r="AQ571" s="1"/>
      <c r="AR571" s="1"/>
      <c r="AS571" s="1" t="s">
        <v>1067</v>
      </c>
      <c r="AT571" s="1" t="s">
        <v>11497</v>
      </c>
      <c r="AU571" s="1" t="s">
        <v>421</v>
      </c>
      <c r="AV571" s="1" t="s">
        <v>211</v>
      </c>
      <c r="AW571" s="1">
        <v>78.88</v>
      </c>
      <c r="AX571" s="1"/>
      <c r="AY571" s="1" t="s">
        <v>11498</v>
      </c>
      <c r="AZ571" s="1" t="s">
        <v>11499</v>
      </c>
      <c r="BA571" s="1" t="s">
        <v>178</v>
      </c>
      <c r="BB571" s="1" t="s">
        <v>111</v>
      </c>
      <c r="BC571" s="1" t="s">
        <v>289</v>
      </c>
      <c r="BD571" s="1" t="s">
        <v>484</v>
      </c>
      <c r="BE571" s="1">
        <v>69.26</v>
      </c>
      <c r="BF571" s="1">
        <v>7.98</v>
      </c>
      <c r="BG571" s="1"/>
      <c r="BH571" s="1"/>
      <c r="BI571" s="1"/>
      <c r="BJ571" s="1"/>
      <c r="BK571" s="1"/>
      <c r="BL571" s="1"/>
      <c r="BM571" s="1"/>
      <c r="BN571" s="1"/>
      <c r="BO571" s="1" t="s">
        <v>11500</v>
      </c>
      <c r="BP571" s="1" t="s">
        <v>11501</v>
      </c>
      <c r="BQ571" s="1" t="s">
        <v>149</v>
      </c>
      <c r="BR571" s="1" t="s">
        <v>11502</v>
      </c>
      <c r="BS571" s="1">
        <v>10</v>
      </c>
      <c r="BT571" s="1" t="s">
        <v>11503</v>
      </c>
      <c r="BU571" s="1" t="str">
        <f>HYPERLINK("https://nconnect.nicmar.ac.in/storage/profile/6a86fedd31bac.png","Download")</f>
        <v>0</v>
      </c>
      <c r="BV571" s="1" t="s">
        <v>118</v>
      </c>
      <c r="BW571" s="3"/>
      <c r="BX571" s="3"/>
    </row>
    <row r="572" spans="1:76">
      <c r="A572" s="1" t="s">
        <v>76</v>
      </c>
      <c r="B572" s="1" t="s">
        <v>77</v>
      </c>
      <c r="C572" s="1" t="s">
        <v>11504</v>
      </c>
      <c r="D572" s="1" t="s">
        <v>11505</v>
      </c>
      <c r="E572" s="1" t="s">
        <v>11506</v>
      </c>
      <c r="F572" s="1" t="s">
        <v>11507</v>
      </c>
      <c r="G572" s="1" t="s">
        <v>11508</v>
      </c>
      <c r="H572" s="1" t="s">
        <v>11509</v>
      </c>
      <c r="I572" s="1" t="s">
        <v>11510</v>
      </c>
      <c r="J572" s="1">
        <v>9673737803</v>
      </c>
      <c r="K572" s="1" t="s">
        <v>85</v>
      </c>
      <c r="L572" s="1" t="s">
        <v>11511</v>
      </c>
      <c r="M572" s="1" t="s">
        <v>87</v>
      </c>
      <c r="N572" s="1" t="s">
        <v>412</v>
      </c>
      <c r="O572" s="1" t="s">
        <v>11512</v>
      </c>
      <c r="P572" s="1" t="s">
        <v>90</v>
      </c>
      <c r="Q572" s="1">
        <v>238776775983</v>
      </c>
      <c r="R572" s="1" t="s">
        <v>11513</v>
      </c>
      <c r="S572" s="1">
        <v>9970375399</v>
      </c>
      <c r="T572" s="1" t="s">
        <v>92</v>
      </c>
      <c r="U572" s="1" t="s">
        <v>3358</v>
      </c>
      <c r="V572" s="1">
        <v>9657375399</v>
      </c>
      <c r="W572" s="1" t="s">
        <v>283</v>
      </c>
      <c r="X572" s="1" t="s">
        <v>11514</v>
      </c>
      <c r="Y572" s="1" t="s">
        <v>1381</v>
      </c>
      <c r="Z572" s="1" t="s">
        <v>97</v>
      </c>
      <c r="AA572" s="1" t="s">
        <v>11514</v>
      </c>
      <c r="AB572" s="1" t="s">
        <v>1381</v>
      </c>
      <c r="AC572" s="1" t="s">
        <v>97</v>
      </c>
      <c r="AD572" s="1" t="s">
        <v>98</v>
      </c>
      <c r="AE572" s="1" t="s">
        <v>98</v>
      </c>
      <c r="AF572" s="1" t="s">
        <v>11515</v>
      </c>
      <c r="AG572" s="1" t="s">
        <v>1381</v>
      </c>
      <c r="AH572" s="1" t="s">
        <v>421</v>
      </c>
      <c r="AI572" s="1" t="s">
        <v>530</v>
      </c>
      <c r="AJ572" s="1">
        <v>93.84</v>
      </c>
      <c r="AK572" s="1">
        <v>9.87</v>
      </c>
      <c r="AL572" s="1" t="s">
        <v>11516</v>
      </c>
      <c r="AM572" s="1" t="s">
        <v>1381</v>
      </c>
      <c r="AN572" s="1" t="s">
        <v>105</v>
      </c>
      <c r="AO572" s="1" t="s">
        <v>106</v>
      </c>
      <c r="AP572" s="1" t="s">
        <v>311</v>
      </c>
      <c r="AQ572" s="1">
        <v>84.15</v>
      </c>
      <c r="AR572" s="1"/>
      <c r="AS572" s="1"/>
      <c r="AT572" s="1"/>
      <c r="AU572" s="1"/>
      <c r="AV572" s="1"/>
      <c r="AW572" s="1"/>
      <c r="AX572" s="1"/>
      <c r="AY572" s="1" t="s">
        <v>3848</v>
      </c>
      <c r="AZ572" s="1" t="s">
        <v>11517</v>
      </c>
      <c r="BA572" s="1" t="s">
        <v>110</v>
      </c>
      <c r="BB572" s="1" t="s">
        <v>111</v>
      </c>
      <c r="BC572" s="1" t="s">
        <v>1069</v>
      </c>
      <c r="BD572" s="1" t="s">
        <v>146</v>
      </c>
      <c r="BE572" s="1">
        <v>80.61</v>
      </c>
      <c r="BF572" s="1">
        <v>8.49</v>
      </c>
      <c r="BG572" s="1"/>
      <c r="BH572" s="1"/>
      <c r="BI572" s="1"/>
      <c r="BJ572" s="1"/>
      <c r="BK572" s="1"/>
      <c r="BL572" s="1"/>
      <c r="BM572" s="1"/>
      <c r="BN572" s="1"/>
      <c r="BO572" s="1" t="s">
        <v>11518</v>
      </c>
      <c r="BP572" s="1" t="s">
        <v>11519</v>
      </c>
      <c r="BQ572" s="1" t="s">
        <v>3268</v>
      </c>
      <c r="BR572" s="1"/>
      <c r="BS572" s="1"/>
      <c r="BT572" s="1"/>
      <c r="BU572" s="1" t="str">
        <f>HYPERLINK("https://nconnect.nicmar.ac.in/storage/profile/6a8712a0b47d4.png","Download")</f>
        <v>0</v>
      </c>
      <c r="BV572" s="1" t="s">
        <v>118</v>
      </c>
      <c r="BW572" s="3"/>
      <c r="BX572" s="3"/>
    </row>
    <row r="573" spans="1:76">
      <c r="A573" s="1" t="s">
        <v>76</v>
      </c>
      <c r="B573" s="1" t="s">
        <v>77</v>
      </c>
      <c r="C573" s="1" t="s">
        <v>11520</v>
      </c>
      <c r="D573" s="1" t="s">
        <v>11521</v>
      </c>
      <c r="E573" s="1" t="s">
        <v>6118</v>
      </c>
      <c r="F573" s="1" t="s">
        <v>11522</v>
      </c>
      <c r="G573" s="1" t="s">
        <v>11523</v>
      </c>
      <c r="H573" s="1" t="s">
        <v>11524</v>
      </c>
      <c r="I573" s="1" t="s">
        <v>11525</v>
      </c>
      <c r="J573" s="1">
        <v>7620278802</v>
      </c>
      <c r="K573" s="1" t="s">
        <v>85</v>
      </c>
      <c r="L573" s="1" t="s">
        <v>11526</v>
      </c>
      <c r="M573" s="1" t="s">
        <v>87</v>
      </c>
      <c r="N573" s="1" t="s">
        <v>5233</v>
      </c>
      <c r="O573" s="1" t="s">
        <v>11527</v>
      </c>
      <c r="P573" s="1" t="s">
        <v>669</v>
      </c>
      <c r="Q573" s="1">
        <v>293317273290</v>
      </c>
      <c r="R573" s="1" t="s">
        <v>11528</v>
      </c>
      <c r="S573" s="1">
        <v>9421609184</v>
      </c>
      <c r="T573" s="1" t="s">
        <v>11529</v>
      </c>
      <c r="U573" s="1" t="s">
        <v>11530</v>
      </c>
      <c r="V573" s="1">
        <v>8999037607</v>
      </c>
      <c r="W573" s="1" t="s">
        <v>11531</v>
      </c>
      <c r="X573" s="1" t="s">
        <v>826</v>
      </c>
      <c r="Y573" s="1" t="s">
        <v>826</v>
      </c>
      <c r="Z573" s="1" t="s">
        <v>97</v>
      </c>
      <c r="AA573" s="1" t="s">
        <v>826</v>
      </c>
      <c r="AB573" s="1" t="s">
        <v>826</v>
      </c>
      <c r="AC573" s="1" t="s">
        <v>97</v>
      </c>
      <c r="AD573" s="1" t="s">
        <v>98</v>
      </c>
      <c r="AE573" s="1" t="s">
        <v>98</v>
      </c>
      <c r="AF573" s="1" t="s">
        <v>11532</v>
      </c>
      <c r="AG573" s="1" t="s">
        <v>826</v>
      </c>
      <c r="AH573" s="1" t="s">
        <v>141</v>
      </c>
      <c r="AI573" s="1" t="s">
        <v>262</v>
      </c>
      <c r="AJ573" s="1">
        <v>68.4</v>
      </c>
      <c r="AK573" s="1"/>
      <c r="AL573" s="1" t="s">
        <v>11533</v>
      </c>
      <c r="AM573" s="1" t="s">
        <v>826</v>
      </c>
      <c r="AN573" s="1" t="s">
        <v>105</v>
      </c>
      <c r="AO573" s="1" t="s">
        <v>239</v>
      </c>
      <c r="AP573" s="1" t="s">
        <v>264</v>
      </c>
      <c r="AQ573" s="1">
        <v>78.17</v>
      </c>
      <c r="AR573" s="1"/>
      <c r="AS573" s="1" t="s">
        <v>11157</v>
      </c>
      <c r="AT573" s="1" t="s">
        <v>11534</v>
      </c>
      <c r="AU573" s="1" t="s">
        <v>535</v>
      </c>
      <c r="AV573" s="1" t="s">
        <v>1070</v>
      </c>
      <c r="AW573" s="1">
        <v>83.68</v>
      </c>
      <c r="AX573" s="1"/>
      <c r="AY573" s="1" t="s">
        <v>7599</v>
      </c>
      <c r="AZ573" s="1" t="s">
        <v>11535</v>
      </c>
      <c r="BA573" s="1" t="s">
        <v>4230</v>
      </c>
      <c r="BB573" s="1" t="s">
        <v>11536</v>
      </c>
      <c r="BC573" s="1" t="s">
        <v>484</v>
      </c>
      <c r="BD573" s="1" t="s">
        <v>374</v>
      </c>
      <c r="BE573" s="1">
        <v>77.8</v>
      </c>
      <c r="BF573" s="1">
        <v>7.78</v>
      </c>
      <c r="BG573" s="1"/>
      <c r="BH573" s="1"/>
      <c r="BI573" s="1"/>
      <c r="BJ573" s="1"/>
      <c r="BK573" s="1"/>
      <c r="BL573" s="1"/>
      <c r="BM573" s="1"/>
      <c r="BN573" s="1"/>
      <c r="BO573" s="1" t="s">
        <v>11537</v>
      </c>
      <c r="BP573" s="1"/>
      <c r="BQ573" s="1"/>
      <c r="BR573" s="1" t="s">
        <v>11538</v>
      </c>
      <c r="BS573" s="1"/>
      <c r="BT573" s="1"/>
      <c r="BU573" s="1" t="str">
        <f>HYPERLINK("https://nconnect.nicmar.ac.in/storage/profile/6a86fc252b2b2.png","Download")</f>
        <v>0</v>
      </c>
      <c r="BV573" s="1" t="s">
        <v>118</v>
      </c>
      <c r="BW573" s="3"/>
      <c r="BX573" s="3"/>
    </row>
    <row r="574" spans="1:76">
      <c r="A574" s="1" t="s">
        <v>76</v>
      </c>
      <c r="B574" s="1" t="s">
        <v>77</v>
      </c>
      <c r="C574" s="1" t="s">
        <v>11539</v>
      </c>
      <c r="D574" s="1"/>
      <c r="E574" s="1"/>
      <c r="F574" s="1"/>
      <c r="G574" s="1"/>
      <c r="H574" s="1" t="s">
        <v>11540</v>
      </c>
      <c r="I574" s="1" t="s">
        <v>11540</v>
      </c>
      <c r="J574" s="1"/>
      <c r="K574" s="1"/>
      <c r="L574" s="1"/>
      <c r="M574" s="1"/>
      <c r="N574" s="1"/>
      <c r="O574" s="1"/>
      <c r="P574" s="1"/>
      <c r="Q574" s="1"/>
      <c r="R574" s="1"/>
      <c r="S574" s="1"/>
      <c r="T574" s="1"/>
      <c r="U574" s="1"/>
      <c r="V574" s="1"/>
      <c r="W574" s="1"/>
      <c r="X574" s="1"/>
      <c r="Y574" s="1"/>
      <c r="Z574" s="1"/>
      <c r="AA574" s="1"/>
      <c r="AB574" s="1"/>
      <c r="AC574" s="1"/>
      <c r="AD574" s="1" t="s">
        <v>98</v>
      </c>
      <c r="AE574" s="1" t="s">
        <v>98</v>
      </c>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t="s">
        <v>187</v>
      </c>
      <c r="BV574" s="1" t="s">
        <v>188</v>
      </c>
      <c r="BW574" s="3"/>
      <c r="BX574" s="3"/>
    </row>
    <row r="575" spans="1:76">
      <c r="A575" s="1" t="s">
        <v>76</v>
      </c>
      <c r="B575" s="1" t="s">
        <v>77</v>
      </c>
      <c r="C575" s="1" t="s">
        <v>11541</v>
      </c>
      <c r="D575" s="1" t="s">
        <v>11542</v>
      </c>
      <c r="E575" s="1" t="s">
        <v>11543</v>
      </c>
      <c r="F575" s="1" t="s">
        <v>11544</v>
      </c>
      <c r="G575" s="1" t="s">
        <v>11545</v>
      </c>
      <c r="H575" s="1" t="s">
        <v>11546</v>
      </c>
      <c r="I575" s="1" t="s">
        <v>11547</v>
      </c>
      <c r="J575" s="1">
        <v>7433026441</v>
      </c>
      <c r="K575" s="1" t="s">
        <v>85</v>
      </c>
      <c r="L575" s="1" t="s">
        <v>11548</v>
      </c>
      <c r="M575" s="1" t="s">
        <v>87</v>
      </c>
      <c r="N575" s="1" t="s">
        <v>11549</v>
      </c>
      <c r="O575" s="1" t="s">
        <v>11550</v>
      </c>
      <c r="P575" s="1" t="s">
        <v>90</v>
      </c>
      <c r="Q575" s="1">
        <v>659440815386</v>
      </c>
      <c r="R575" s="1" t="s">
        <v>11551</v>
      </c>
      <c r="S575" s="1">
        <v>9173306441</v>
      </c>
      <c r="T575" s="1" t="s">
        <v>98</v>
      </c>
      <c r="U575" s="1" t="s">
        <v>11552</v>
      </c>
      <c r="V575" s="1">
        <v>9712369486</v>
      </c>
      <c r="W575" s="1" t="s">
        <v>444</v>
      </c>
      <c r="X575" s="1" t="s">
        <v>11553</v>
      </c>
      <c r="Y575" s="1" t="s">
        <v>2303</v>
      </c>
      <c r="Z575" s="1" t="s">
        <v>577</v>
      </c>
      <c r="AA575" s="1" t="s">
        <v>11553</v>
      </c>
      <c r="AB575" s="1" t="s">
        <v>2303</v>
      </c>
      <c r="AC575" s="1" t="s">
        <v>577</v>
      </c>
      <c r="AD575" s="1" t="s">
        <v>98</v>
      </c>
      <c r="AE575" s="1" t="s">
        <v>98</v>
      </c>
      <c r="AF575" s="1" t="s">
        <v>11554</v>
      </c>
      <c r="AG575" s="1" t="s">
        <v>11555</v>
      </c>
      <c r="AH575" s="1" t="s">
        <v>208</v>
      </c>
      <c r="AI575" s="1" t="s">
        <v>421</v>
      </c>
      <c r="AJ575" s="1">
        <v>85.5</v>
      </c>
      <c r="AK575" s="1">
        <v>9.0</v>
      </c>
      <c r="AL575" s="1" t="s">
        <v>11554</v>
      </c>
      <c r="AM575" s="1" t="s">
        <v>11555</v>
      </c>
      <c r="AN575" s="1" t="s">
        <v>105</v>
      </c>
      <c r="AO575" s="1" t="s">
        <v>141</v>
      </c>
      <c r="AP575" s="1" t="s">
        <v>102</v>
      </c>
      <c r="AQ575" s="1">
        <v>82.4</v>
      </c>
      <c r="AR575" s="1"/>
      <c r="AS575" s="1"/>
      <c r="AT575" s="1"/>
      <c r="AU575" s="1"/>
      <c r="AV575" s="1"/>
      <c r="AW575" s="1"/>
      <c r="AX575" s="1"/>
      <c r="AY575" s="1" t="s">
        <v>11556</v>
      </c>
      <c r="AZ575" s="1" t="s">
        <v>11556</v>
      </c>
      <c r="BA575" s="1" t="s">
        <v>110</v>
      </c>
      <c r="BB575" s="1" t="s">
        <v>111</v>
      </c>
      <c r="BC575" s="1" t="s">
        <v>747</v>
      </c>
      <c r="BD575" s="1" t="s">
        <v>214</v>
      </c>
      <c r="BE575" s="1">
        <v>73.2</v>
      </c>
      <c r="BF575" s="1">
        <v>7.32</v>
      </c>
      <c r="BG575" s="1"/>
      <c r="BH575" s="1"/>
      <c r="BI575" s="1"/>
      <c r="BJ575" s="1"/>
      <c r="BK575" s="1"/>
      <c r="BL575" s="1"/>
      <c r="BM575" s="1"/>
      <c r="BN575" s="1"/>
      <c r="BO575" s="1" t="s">
        <v>11557</v>
      </c>
      <c r="BP575" s="1" t="s">
        <v>11558</v>
      </c>
      <c r="BQ575" s="1" t="s">
        <v>1206</v>
      </c>
      <c r="BR575" s="1" t="s">
        <v>11559</v>
      </c>
      <c r="BS575" s="1">
        <v>6</v>
      </c>
      <c r="BT575" s="1" t="s">
        <v>11560</v>
      </c>
      <c r="BU575" s="1" t="str">
        <f>HYPERLINK("https://nconnect.nicmar.ac.in/storage/profile/6a880f1c5b856.png","Download")</f>
        <v>0</v>
      </c>
      <c r="BV575" s="1" t="s">
        <v>118</v>
      </c>
      <c r="BW575" s="3"/>
      <c r="BX575" s="3"/>
    </row>
    <row r="576" spans="1:76">
      <c r="A576" s="1" t="s">
        <v>76</v>
      </c>
      <c r="B576" s="1" t="s">
        <v>77</v>
      </c>
      <c r="C576" s="1" t="s">
        <v>11561</v>
      </c>
      <c r="D576" s="1" t="s">
        <v>11562</v>
      </c>
      <c r="E576" s="1"/>
      <c r="F576" s="1" t="s">
        <v>379</v>
      </c>
      <c r="G576" s="1" t="s">
        <v>11563</v>
      </c>
      <c r="H576" s="1" t="s">
        <v>11564</v>
      </c>
      <c r="I576" s="1" t="s">
        <v>11565</v>
      </c>
      <c r="J576" s="1">
        <v>9363638246</v>
      </c>
      <c r="K576" s="1" t="s">
        <v>85</v>
      </c>
      <c r="L576" s="1" t="s">
        <v>11566</v>
      </c>
      <c r="M576" s="1" t="s">
        <v>87</v>
      </c>
      <c r="N576" s="1" t="s">
        <v>330</v>
      </c>
      <c r="O576" s="1" t="s">
        <v>11567</v>
      </c>
      <c r="P576" s="1" t="s">
        <v>162</v>
      </c>
      <c r="Q576" s="1">
        <v>673085598708</v>
      </c>
      <c r="R576" s="1" t="s">
        <v>11568</v>
      </c>
      <c r="S576" s="1">
        <v>9443608246</v>
      </c>
      <c r="T576" s="1" t="s">
        <v>163</v>
      </c>
      <c r="U576" s="1" t="s">
        <v>11569</v>
      </c>
      <c r="V576" s="1">
        <v>9363628246</v>
      </c>
      <c r="W576" s="1" t="s">
        <v>470</v>
      </c>
      <c r="X576" s="1" t="s">
        <v>11570</v>
      </c>
      <c r="Y576" s="1" t="s">
        <v>11571</v>
      </c>
      <c r="Z576" s="1" t="s">
        <v>338</v>
      </c>
      <c r="AA576" s="1" t="s">
        <v>11570</v>
      </c>
      <c r="AB576" s="1" t="s">
        <v>11571</v>
      </c>
      <c r="AC576" s="1" t="s">
        <v>338</v>
      </c>
      <c r="AD576" s="1" t="s">
        <v>98</v>
      </c>
      <c r="AE576" s="1" t="s">
        <v>98</v>
      </c>
      <c r="AF576" s="1" t="s">
        <v>11572</v>
      </c>
      <c r="AG576" s="1" t="s">
        <v>11573</v>
      </c>
      <c r="AH576" s="1" t="s">
        <v>262</v>
      </c>
      <c r="AI576" s="1" t="s">
        <v>395</v>
      </c>
      <c r="AJ576" s="1">
        <v>90.6</v>
      </c>
      <c r="AK576" s="1"/>
      <c r="AL576" s="1" t="s">
        <v>11574</v>
      </c>
      <c r="AM576" s="1" t="s">
        <v>11575</v>
      </c>
      <c r="AN576" s="1" t="s">
        <v>678</v>
      </c>
      <c r="AO576" s="1" t="s">
        <v>240</v>
      </c>
      <c r="AP576" s="1" t="s">
        <v>626</v>
      </c>
      <c r="AQ576" s="1">
        <v>87.5</v>
      </c>
      <c r="AR576" s="1"/>
      <c r="AS576" s="1"/>
      <c r="AT576" s="1"/>
      <c r="AU576" s="1"/>
      <c r="AV576" s="1"/>
      <c r="AW576" s="1"/>
      <c r="AX576" s="1"/>
      <c r="AY576" s="1" t="s">
        <v>558</v>
      </c>
      <c r="AZ576" s="1" t="s">
        <v>11576</v>
      </c>
      <c r="BA576" s="1" t="s">
        <v>178</v>
      </c>
      <c r="BB576" s="1" t="s">
        <v>111</v>
      </c>
      <c r="BC576" s="1" t="s">
        <v>883</v>
      </c>
      <c r="BD576" s="1" t="s">
        <v>243</v>
      </c>
      <c r="BE576" s="1">
        <v>80.6</v>
      </c>
      <c r="BF576" s="1">
        <v>8.06</v>
      </c>
      <c r="BG576" s="1"/>
      <c r="BH576" s="1"/>
      <c r="BI576" s="1"/>
      <c r="BJ576" s="1"/>
      <c r="BK576" s="1"/>
      <c r="BL576" s="1"/>
      <c r="BM576" s="1"/>
      <c r="BN576" s="1"/>
      <c r="BO576" s="1" t="s">
        <v>11577</v>
      </c>
      <c r="BP576" s="1"/>
      <c r="BQ576" s="1"/>
      <c r="BR576" s="1" t="s">
        <v>11578</v>
      </c>
      <c r="BS576" s="1">
        <v>4</v>
      </c>
      <c r="BT576" s="1"/>
      <c r="BU576" s="1" t="str">
        <f>HYPERLINK("https://nconnect.nicmar.ac.in/storage/profile/6a832934176cf.png","Download")</f>
        <v>0</v>
      </c>
      <c r="BV576" s="1" t="s">
        <v>118</v>
      </c>
      <c r="BW576" s="3"/>
      <c r="BX576" s="3"/>
    </row>
    <row r="577" spans="1:76">
      <c r="A577" s="1" t="s">
        <v>76</v>
      </c>
      <c r="B577" s="1" t="s">
        <v>77</v>
      </c>
      <c r="C577" s="1" t="s">
        <v>11579</v>
      </c>
      <c r="D577" s="1" t="s">
        <v>11580</v>
      </c>
      <c r="E577" s="1" t="s">
        <v>11581</v>
      </c>
      <c r="F577" s="1" t="s">
        <v>11582</v>
      </c>
      <c r="G577" s="1" t="s">
        <v>11583</v>
      </c>
      <c r="H577" s="1" t="s">
        <v>11584</v>
      </c>
      <c r="I577" s="1" t="s">
        <v>11585</v>
      </c>
      <c r="J577" s="1">
        <v>9404214340</v>
      </c>
      <c r="K577" s="1" t="s">
        <v>85</v>
      </c>
      <c r="L577" s="1" t="s">
        <v>5574</v>
      </c>
      <c r="M577" s="1" t="s">
        <v>87</v>
      </c>
      <c r="N577" s="1" t="s">
        <v>11586</v>
      </c>
      <c r="O577" s="1" t="s">
        <v>11587</v>
      </c>
      <c r="P577" s="1" t="s">
        <v>162</v>
      </c>
      <c r="Q577" s="1">
        <v>642588906616</v>
      </c>
      <c r="R577" s="1" t="s">
        <v>11588</v>
      </c>
      <c r="S577" s="1">
        <v>7972388850</v>
      </c>
      <c r="T577" s="1" t="s">
        <v>203</v>
      </c>
      <c r="U577" s="1" t="s">
        <v>11589</v>
      </c>
      <c r="V577" s="1">
        <v>8668239754</v>
      </c>
      <c r="W577" s="1" t="s">
        <v>131</v>
      </c>
      <c r="X577" s="1" t="s">
        <v>11590</v>
      </c>
      <c r="Y577" s="1" t="s">
        <v>96</v>
      </c>
      <c r="Z577" s="1" t="s">
        <v>97</v>
      </c>
      <c r="AA577" s="1" t="s">
        <v>11590</v>
      </c>
      <c r="AB577" s="1" t="s">
        <v>96</v>
      </c>
      <c r="AC577" s="1" t="s">
        <v>97</v>
      </c>
      <c r="AD577" s="1" t="s">
        <v>98</v>
      </c>
      <c r="AE577" s="1" t="s">
        <v>98</v>
      </c>
      <c r="AF577" s="1" t="s">
        <v>11591</v>
      </c>
      <c r="AG577" s="1" t="s">
        <v>11592</v>
      </c>
      <c r="AH577" s="1" t="s">
        <v>141</v>
      </c>
      <c r="AI577" s="1" t="s">
        <v>262</v>
      </c>
      <c r="AJ577" s="1">
        <v>86.6</v>
      </c>
      <c r="AK577" s="1"/>
      <c r="AL577" s="1" t="s">
        <v>11593</v>
      </c>
      <c r="AM577" s="1" t="s">
        <v>11592</v>
      </c>
      <c r="AN577" s="1" t="s">
        <v>174</v>
      </c>
      <c r="AO577" s="1" t="s">
        <v>239</v>
      </c>
      <c r="AP577" s="1" t="s">
        <v>292</v>
      </c>
      <c r="AQ577" s="1">
        <v>95.33</v>
      </c>
      <c r="AR577" s="1"/>
      <c r="AS577" s="1"/>
      <c r="AT577" s="1"/>
      <c r="AU577" s="1"/>
      <c r="AV577" s="1"/>
      <c r="AW577" s="1"/>
      <c r="AX577" s="1"/>
      <c r="AY577" s="1" t="s">
        <v>4539</v>
      </c>
      <c r="AZ577" s="1" t="s">
        <v>11594</v>
      </c>
      <c r="BA577" s="1" t="s">
        <v>110</v>
      </c>
      <c r="BB577" s="1" t="s">
        <v>111</v>
      </c>
      <c r="BC577" s="1" t="s">
        <v>179</v>
      </c>
      <c r="BD577" s="1" t="s">
        <v>344</v>
      </c>
      <c r="BE577" s="1">
        <v>78.4</v>
      </c>
      <c r="BF577" s="1">
        <v>7.84</v>
      </c>
      <c r="BG577" s="1"/>
      <c r="BH577" s="1"/>
      <c r="BI577" s="1"/>
      <c r="BJ577" s="1"/>
      <c r="BK577" s="1"/>
      <c r="BL577" s="1"/>
      <c r="BM577" s="1"/>
      <c r="BN577" s="1"/>
      <c r="BO577" s="1" t="s">
        <v>11595</v>
      </c>
      <c r="BP577" s="1"/>
      <c r="BQ577" s="1"/>
      <c r="BR577" s="1" t="s">
        <v>11596</v>
      </c>
      <c r="BS577" s="1">
        <v>12</v>
      </c>
      <c r="BT577" s="1" t="s">
        <v>11597</v>
      </c>
      <c r="BU577" s="1" t="str">
        <f>HYPERLINK("https://nconnect.nicmar.ac.in/storage/profile/6a85c72425653.png","Download")</f>
        <v>0</v>
      </c>
      <c r="BV577" s="1" t="s">
        <v>118</v>
      </c>
      <c r="BW577" s="3"/>
      <c r="BX577" s="3"/>
    </row>
    <row r="578" spans="1:76">
      <c r="A578" s="1" t="s">
        <v>76</v>
      </c>
      <c r="B578" s="1" t="s">
        <v>77</v>
      </c>
      <c r="C578" s="1" t="s">
        <v>11598</v>
      </c>
      <c r="D578" s="1" t="s">
        <v>11599</v>
      </c>
      <c r="E578" s="1" t="s">
        <v>11600</v>
      </c>
      <c r="F578" s="1" t="s">
        <v>635</v>
      </c>
      <c r="G578" s="1" t="s">
        <v>11601</v>
      </c>
      <c r="H578" s="1" t="s">
        <v>11602</v>
      </c>
      <c r="I578" s="1" t="s">
        <v>11603</v>
      </c>
      <c r="J578" s="1">
        <v>9373780176</v>
      </c>
      <c r="K578" s="1" t="s">
        <v>196</v>
      </c>
      <c r="L578" s="1" t="s">
        <v>10080</v>
      </c>
      <c r="M578" s="1" t="s">
        <v>87</v>
      </c>
      <c r="N578" s="1" t="s">
        <v>3046</v>
      </c>
      <c r="O578" s="1" t="s">
        <v>11527</v>
      </c>
      <c r="P578" s="1" t="s">
        <v>162</v>
      </c>
      <c r="Q578" s="1">
        <v>856212337511</v>
      </c>
      <c r="R578" s="1" t="s">
        <v>11604</v>
      </c>
      <c r="S578" s="1">
        <v>9359121934</v>
      </c>
      <c r="T578" s="1" t="s">
        <v>92</v>
      </c>
      <c r="U578" s="1" t="s">
        <v>11605</v>
      </c>
      <c r="V578" s="1">
        <v>9421860097</v>
      </c>
      <c r="W578" s="1" t="s">
        <v>283</v>
      </c>
      <c r="X578" s="1" t="s">
        <v>11606</v>
      </c>
      <c r="Y578" s="1" t="s">
        <v>1107</v>
      </c>
      <c r="Z578" s="1" t="s">
        <v>97</v>
      </c>
      <c r="AA578" s="1" t="s">
        <v>11606</v>
      </c>
      <c r="AB578" s="1" t="s">
        <v>1107</v>
      </c>
      <c r="AC578" s="1" t="s">
        <v>97</v>
      </c>
      <c r="AD578" s="1" t="s">
        <v>98</v>
      </c>
      <c r="AE578" s="1" t="s">
        <v>98</v>
      </c>
      <c r="AF578" s="1" t="s">
        <v>11607</v>
      </c>
      <c r="AG578" s="1" t="s">
        <v>11608</v>
      </c>
      <c r="AH578" s="1" t="s">
        <v>208</v>
      </c>
      <c r="AI578" s="1" t="s">
        <v>529</v>
      </c>
      <c r="AJ578" s="1">
        <v>85.0</v>
      </c>
      <c r="AK578" s="1"/>
      <c r="AL578" s="1" t="s">
        <v>11609</v>
      </c>
      <c r="AM578" s="1" t="s">
        <v>11608</v>
      </c>
      <c r="AN578" s="1" t="s">
        <v>105</v>
      </c>
      <c r="AO578" s="1" t="s">
        <v>106</v>
      </c>
      <c r="AP578" s="1" t="s">
        <v>311</v>
      </c>
      <c r="AQ578" s="1">
        <v>63.54</v>
      </c>
      <c r="AR578" s="1"/>
      <c r="AS578" s="1"/>
      <c r="AT578" s="1"/>
      <c r="AU578" s="1"/>
      <c r="AV578" s="1"/>
      <c r="AW578" s="1"/>
      <c r="AX578" s="1"/>
      <c r="AY578" s="1" t="s">
        <v>11610</v>
      </c>
      <c r="AZ578" s="1" t="s">
        <v>11611</v>
      </c>
      <c r="BA578" s="1" t="s">
        <v>178</v>
      </c>
      <c r="BB578" s="1" t="s">
        <v>111</v>
      </c>
      <c r="BC578" s="1" t="s">
        <v>289</v>
      </c>
      <c r="BD578" s="1" t="s">
        <v>1047</v>
      </c>
      <c r="BE578" s="1">
        <v>72.65</v>
      </c>
      <c r="BF578" s="1">
        <v>8.04</v>
      </c>
      <c r="BG578" s="1"/>
      <c r="BH578" s="1"/>
      <c r="BI578" s="1"/>
      <c r="BJ578" s="1"/>
      <c r="BK578" s="1"/>
      <c r="BL578" s="1"/>
      <c r="BM578" s="1"/>
      <c r="BN578" s="1"/>
      <c r="BO578" s="1" t="s">
        <v>11612</v>
      </c>
      <c r="BP578" s="1" t="s">
        <v>11613</v>
      </c>
      <c r="BQ578" s="1" t="s">
        <v>510</v>
      </c>
      <c r="BR578" s="1" t="s">
        <v>11614</v>
      </c>
      <c r="BS578" s="1">
        <v>4</v>
      </c>
      <c r="BT578" s="1" t="s">
        <v>11615</v>
      </c>
      <c r="BU578" s="1" t="str">
        <f>HYPERLINK("https://nconnect.nicmar.ac.in/storage/profile/6a8598f7e7d4f.png","Download")</f>
        <v>0</v>
      </c>
      <c r="BV578" s="1" t="s">
        <v>118</v>
      </c>
      <c r="BW578" s="3"/>
      <c r="BX578" s="3"/>
    </row>
    <row r="579" spans="1:76">
      <c r="A579" s="1" t="s">
        <v>76</v>
      </c>
      <c r="B579" s="1" t="s">
        <v>77</v>
      </c>
      <c r="C579" s="1" t="s">
        <v>11616</v>
      </c>
      <c r="D579" s="1" t="s">
        <v>11617</v>
      </c>
      <c r="E579" s="1" t="s">
        <v>11618</v>
      </c>
      <c r="F579" s="1" t="s">
        <v>11619</v>
      </c>
      <c r="G579" s="1" t="s">
        <v>11620</v>
      </c>
      <c r="H579" s="1" t="s">
        <v>11621</v>
      </c>
      <c r="I579" s="1" t="s">
        <v>11621</v>
      </c>
      <c r="J579" s="1">
        <v>9130069999</v>
      </c>
      <c r="K579" s="1" t="s">
        <v>85</v>
      </c>
      <c r="L579" s="1" t="s">
        <v>357</v>
      </c>
      <c r="M579" s="1" t="s">
        <v>87</v>
      </c>
      <c r="N579" s="1" t="s">
        <v>7211</v>
      </c>
      <c r="O579" s="1" t="s">
        <v>11622</v>
      </c>
      <c r="P579" s="1" t="s">
        <v>90</v>
      </c>
      <c r="Q579" s="1">
        <v>633713092034</v>
      </c>
      <c r="R579" s="1" t="s">
        <v>11623</v>
      </c>
      <c r="S579" s="1">
        <v>9766799999</v>
      </c>
      <c r="T579" s="1" t="s">
        <v>619</v>
      </c>
      <c r="U579" s="1" t="s">
        <v>11624</v>
      </c>
      <c r="V579" s="1">
        <v>7887874999</v>
      </c>
      <c r="W579" s="1" t="s">
        <v>131</v>
      </c>
      <c r="X579" s="1" t="s">
        <v>11625</v>
      </c>
      <c r="Y579" s="1" t="s">
        <v>1424</v>
      </c>
      <c r="Z579" s="1" t="s">
        <v>97</v>
      </c>
      <c r="AA579" s="1" t="s">
        <v>11625</v>
      </c>
      <c r="AB579" s="1" t="s">
        <v>1424</v>
      </c>
      <c r="AC579" s="1" t="s">
        <v>97</v>
      </c>
      <c r="AD579" s="1" t="s">
        <v>98</v>
      </c>
      <c r="AE579" s="1" t="s">
        <v>98</v>
      </c>
      <c r="AF579" s="1" t="s">
        <v>7820</v>
      </c>
      <c r="AG579" s="1" t="s">
        <v>11626</v>
      </c>
      <c r="AH579" s="1" t="s">
        <v>106</v>
      </c>
      <c r="AI579" s="1" t="s">
        <v>1069</v>
      </c>
      <c r="AJ579" s="1">
        <v>83.66</v>
      </c>
      <c r="AK579" s="1"/>
      <c r="AL579" s="1" t="s">
        <v>11627</v>
      </c>
      <c r="AM579" s="1" t="s">
        <v>11628</v>
      </c>
      <c r="AN579" s="1" t="s">
        <v>105</v>
      </c>
      <c r="AO579" s="1" t="s">
        <v>264</v>
      </c>
      <c r="AP579" s="1" t="s">
        <v>398</v>
      </c>
      <c r="AQ579" s="1">
        <v>73.33</v>
      </c>
      <c r="AR579" s="1"/>
      <c r="AS579" s="1"/>
      <c r="AT579" s="1"/>
      <c r="AU579" s="1"/>
      <c r="AV579" s="1"/>
      <c r="AW579" s="1"/>
      <c r="AX579" s="1"/>
      <c r="AY579" s="1" t="s">
        <v>1045</v>
      </c>
      <c r="AZ579" s="1" t="s">
        <v>11629</v>
      </c>
      <c r="BA579" s="1" t="s">
        <v>110</v>
      </c>
      <c r="BB579" s="1" t="s">
        <v>111</v>
      </c>
      <c r="BC579" s="1" t="s">
        <v>401</v>
      </c>
      <c r="BD579" s="1" t="s">
        <v>319</v>
      </c>
      <c r="BE579" s="1">
        <v>81.99</v>
      </c>
      <c r="BF579" s="1">
        <v>8.63</v>
      </c>
      <c r="BG579" s="1"/>
      <c r="BH579" s="1"/>
      <c r="BI579" s="1"/>
      <c r="BJ579" s="1"/>
      <c r="BK579" s="1"/>
      <c r="BL579" s="1"/>
      <c r="BM579" s="1"/>
      <c r="BN579" s="1"/>
      <c r="BO579" s="1" t="s">
        <v>11630</v>
      </c>
      <c r="BP579" s="1"/>
      <c r="BQ579" s="1"/>
      <c r="BR579" s="1" t="s">
        <v>11631</v>
      </c>
      <c r="BS579" s="1">
        <v>4</v>
      </c>
      <c r="BT579" s="1"/>
      <c r="BU579" s="1" t="str">
        <f>HYPERLINK("https://nconnect.nicmar.ac.in/storage/profile/6a85e436d9d3c.png","Download")</f>
        <v>0</v>
      </c>
      <c r="BV579" s="1" t="s">
        <v>118</v>
      </c>
      <c r="BW579" s="3"/>
      <c r="BX579" s="3"/>
    </row>
    <row r="580" spans="1:76">
      <c r="A580" s="1" t="s">
        <v>76</v>
      </c>
      <c r="B580" s="1" t="s">
        <v>77</v>
      </c>
      <c r="C580" s="1" t="s">
        <v>11632</v>
      </c>
      <c r="D580" s="1" t="s">
        <v>11633</v>
      </c>
      <c r="E580" s="1" t="s">
        <v>11634</v>
      </c>
      <c r="F580" s="1" t="s">
        <v>11634</v>
      </c>
      <c r="G580" s="1" t="s">
        <v>11635</v>
      </c>
      <c r="H580" s="1" t="s">
        <v>11636</v>
      </c>
      <c r="I580" s="1" t="s">
        <v>11636</v>
      </c>
      <c r="J580" s="1">
        <v>9970731602</v>
      </c>
      <c r="K580" s="1" t="s">
        <v>85</v>
      </c>
      <c r="L580" s="1" t="s">
        <v>11637</v>
      </c>
      <c r="M580" s="1" t="s">
        <v>87</v>
      </c>
      <c r="N580" s="1" t="s">
        <v>11638</v>
      </c>
      <c r="O580" s="1" t="s">
        <v>11639</v>
      </c>
      <c r="P580" s="1" t="s">
        <v>162</v>
      </c>
      <c r="Q580" s="1">
        <v>331112739017</v>
      </c>
      <c r="R580" s="1" t="s">
        <v>11640</v>
      </c>
      <c r="S580" s="1">
        <v>9518979675</v>
      </c>
      <c r="T580" s="1" t="s">
        <v>1168</v>
      </c>
      <c r="U580" s="1" t="s">
        <v>11641</v>
      </c>
      <c r="V580" s="1">
        <v>9518979675</v>
      </c>
      <c r="W580" s="1" t="s">
        <v>1617</v>
      </c>
      <c r="X580" s="1" t="s">
        <v>11642</v>
      </c>
      <c r="Y580" s="1" t="s">
        <v>2747</v>
      </c>
      <c r="Z580" s="1" t="s">
        <v>97</v>
      </c>
      <c r="AA580" s="1" t="s">
        <v>11642</v>
      </c>
      <c r="AB580" s="1" t="s">
        <v>2747</v>
      </c>
      <c r="AC580" s="1" t="s">
        <v>97</v>
      </c>
      <c r="AD580" s="1" t="s">
        <v>98</v>
      </c>
      <c r="AE580" s="1" t="s">
        <v>98</v>
      </c>
      <c r="AF580" s="1" t="s">
        <v>11643</v>
      </c>
      <c r="AG580" s="1" t="s">
        <v>11644</v>
      </c>
      <c r="AH580" s="1" t="s">
        <v>2223</v>
      </c>
      <c r="AI580" s="1" t="s">
        <v>529</v>
      </c>
      <c r="AJ580" s="1">
        <v>68</v>
      </c>
      <c r="AK580" s="1"/>
      <c r="AL580" s="1" t="s">
        <v>11645</v>
      </c>
      <c r="AM580" s="1" t="s">
        <v>11644</v>
      </c>
      <c r="AN580" s="1" t="s">
        <v>105</v>
      </c>
      <c r="AO580" s="1" t="s">
        <v>530</v>
      </c>
      <c r="AP580" s="1" t="s">
        <v>1201</v>
      </c>
      <c r="AQ580" s="1">
        <v>51.54</v>
      </c>
      <c r="AR580" s="1"/>
      <c r="AS580" s="1" t="s">
        <v>1067</v>
      </c>
      <c r="AT580" s="1" t="s">
        <v>11646</v>
      </c>
      <c r="AU580" s="1" t="s">
        <v>425</v>
      </c>
      <c r="AV580" s="1" t="s">
        <v>532</v>
      </c>
      <c r="AW580" s="1">
        <v>79</v>
      </c>
      <c r="AX580" s="1"/>
      <c r="AY580" s="1" t="s">
        <v>5015</v>
      </c>
      <c r="AZ580" s="1" t="s">
        <v>11647</v>
      </c>
      <c r="BA580" s="1" t="s">
        <v>110</v>
      </c>
      <c r="BB580" s="1" t="s">
        <v>111</v>
      </c>
      <c r="BC580" s="1" t="s">
        <v>292</v>
      </c>
      <c r="BD580" s="1" t="s">
        <v>1047</v>
      </c>
      <c r="BE580" s="1">
        <v>69.2</v>
      </c>
      <c r="BF580" s="1">
        <v>6.92</v>
      </c>
      <c r="BG580" s="1"/>
      <c r="BH580" s="1"/>
      <c r="BI580" s="1"/>
      <c r="BJ580" s="1"/>
      <c r="BK580" s="1"/>
      <c r="BL580" s="1"/>
      <c r="BM580" s="1"/>
      <c r="BN580" s="1"/>
      <c r="BO580" s="1" t="s">
        <v>11648</v>
      </c>
      <c r="BP580" s="1" t="s">
        <v>11649</v>
      </c>
      <c r="BQ580" s="1"/>
      <c r="BR580" s="1" t="s">
        <v>11650</v>
      </c>
      <c r="BS580" s="1">
        <v>6</v>
      </c>
      <c r="BT580" s="1"/>
      <c r="BU580" s="1" t="str">
        <f>HYPERLINK("https://nconnect.nicmar.ac.in/storage/profile/6a873238e2227.png","Download")</f>
        <v>0</v>
      </c>
      <c r="BV580" s="1" t="s">
        <v>118</v>
      </c>
      <c r="BW580" s="3"/>
      <c r="BX580" s="3"/>
    </row>
    <row r="581" spans="1:76">
      <c r="A581" s="1" t="s">
        <v>76</v>
      </c>
      <c r="B581" s="1" t="s">
        <v>77</v>
      </c>
      <c r="C581" s="1" t="s">
        <v>11651</v>
      </c>
      <c r="D581" s="1" t="s">
        <v>11652</v>
      </c>
      <c r="E581" s="1"/>
      <c r="F581" s="1" t="s">
        <v>3979</v>
      </c>
      <c r="G581" s="1" t="s">
        <v>11653</v>
      </c>
      <c r="H581" s="1" t="s">
        <v>11654</v>
      </c>
      <c r="I581" s="1" t="s">
        <v>11654</v>
      </c>
      <c r="J581" s="1">
        <v>7736708093</v>
      </c>
      <c r="K581" s="1" t="s">
        <v>196</v>
      </c>
      <c r="L581" s="1" t="s">
        <v>11655</v>
      </c>
      <c r="M581" s="1" t="s">
        <v>87</v>
      </c>
      <c r="N581" s="1" t="s">
        <v>384</v>
      </c>
      <c r="O581" s="1" t="s">
        <v>11656</v>
      </c>
      <c r="P581" s="1" t="s">
        <v>3157</v>
      </c>
      <c r="Q581" s="1">
        <v>954748399065</v>
      </c>
      <c r="R581" s="1" t="s">
        <v>11657</v>
      </c>
      <c r="S581" s="1">
        <v>9446953315</v>
      </c>
      <c r="T581" s="1" t="s">
        <v>163</v>
      </c>
      <c r="U581" s="1" t="s">
        <v>11658</v>
      </c>
      <c r="V581" s="1">
        <v>9495509360</v>
      </c>
      <c r="W581" s="1" t="s">
        <v>4785</v>
      </c>
      <c r="X581" s="1" t="s">
        <v>11659</v>
      </c>
      <c r="Y581" s="1" t="s">
        <v>675</v>
      </c>
      <c r="Z581" s="1" t="s">
        <v>392</v>
      </c>
      <c r="AA581" s="1" t="s">
        <v>11659</v>
      </c>
      <c r="AB581" s="1" t="s">
        <v>675</v>
      </c>
      <c r="AC581" s="1" t="s">
        <v>392</v>
      </c>
      <c r="AD581" s="1" t="s">
        <v>98</v>
      </c>
      <c r="AE581" s="1" t="s">
        <v>98</v>
      </c>
      <c r="AF581" s="1" t="s">
        <v>11660</v>
      </c>
      <c r="AG581" s="1" t="s">
        <v>11661</v>
      </c>
      <c r="AH581" s="1" t="s">
        <v>421</v>
      </c>
      <c r="AI581" s="1" t="s">
        <v>138</v>
      </c>
      <c r="AJ581" s="1">
        <v>89.96</v>
      </c>
      <c r="AK581" s="1">
        <v>9</v>
      </c>
      <c r="AL581" s="1" t="s">
        <v>11660</v>
      </c>
      <c r="AM581" s="1" t="s">
        <v>11661</v>
      </c>
      <c r="AN581" s="1" t="s">
        <v>105</v>
      </c>
      <c r="AO581" s="1" t="s">
        <v>106</v>
      </c>
      <c r="AP581" s="1" t="s">
        <v>314</v>
      </c>
      <c r="AQ581" s="1">
        <v>92.0</v>
      </c>
      <c r="AR581" s="1">
        <v>9.2</v>
      </c>
      <c r="AS581" s="1"/>
      <c r="AT581" s="1"/>
      <c r="AU581" s="1"/>
      <c r="AV581" s="1"/>
      <c r="AW581" s="1"/>
      <c r="AX581" s="1"/>
      <c r="AY581" s="1" t="s">
        <v>11662</v>
      </c>
      <c r="AZ581" s="1" t="s">
        <v>11663</v>
      </c>
      <c r="BA581" s="1" t="s">
        <v>110</v>
      </c>
      <c r="BB581" s="1" t="s">
        <v>111</v>
      </c>
      <c r="BC581" s="1" t="s">
        <v>239</v>
      </c>
      <c r="BD581" s="1" t="s">
        <v>536</v>
      </c>
      <c r="BE581" s="1">
        <v>92.0</v>
      </c>
      <c r="BF581" s="1">
        <v>9.24</v>
      </c>
      <c r="BG581" s="1"/>
      <c r="BH581" s="1"/>
      <c r="BI581" s="1"/>
      <c r="BJ581" s="1"/>
      <c r="BK581" s="1"/>
      <c r="BL581" s="1"/>
      <c r="BM581" s="1"/>
      <c r="BN581" s="1"/>
      <c r="BO581" s="1" t="s">
        <v>11664</v>
      </c>
      <c r="BP581" s="1" t="s">
        <v>11665</v>
      </c>
      <c r="BQ581" s="1" t="s">
        <v>5404</v>
      </c>
      <c r="BR581" s="1" t="s">
        <v>11666</v>
      </c>
      <c r="BS581" s="1">
        <v>22</v>
      </c>
      <c r="BT581" s="1" t="s">
        <v>11667</v>
      </c>
      <c r="BU581" s="1" t="str">
        <f>HYPERLINK("https://nconnect.nicmar.ac.in/storage/profile/6a871a11f1cfe.png","Download")</f>
        <v>0</v>
      </c>
      <c r="BV581" s="1" t="s">
        <v>118</v>
      </c>
      <c r="BW581" s="3"/>
      <c r="BX581" s="3"/>
    </row>
    <row r="582" spans="1:76">
      <c r="A582" s="1" t="s">
        <v>76</v>
      </c>
      <c r="B582" s="1" t="s">
        <v>77</v>
      </c>
      <c r="C582" s="1" t="s">
        <v>11668</v>
      </c>
      <c r="D582" s="1" t="s">
        <v>11669</v>
      </c>
      <c r="E582" s="1"/>
      <c r="F582" s="1" t="s">
        <v>4891</v>
      </c>
      <c r="G582" s="1" t="s">
        <v>11670</v>
      </c>
      <c r="H582" s="1" t="s">
        <v>11671</v>
      </c>
      <c r="I582" s="1" t="s">
        <v>11671</v>
      </c>
      <c r="J582" s="1">
        <v>9037012969</v>
      </c>
      <c r="K582" s="1" t="s">
        <v>85</v>
      </c>
      <c r="L582" s="1" t="s">
        <v>11672</v>
      </c>
      <c r="M582" s="1" t="s">
        <v>87</v>
      </c>
      <c r="N582" s="1" t="s">
        <v>11673</v>
      </c>
      <c r="O582" s="1" t="s">
        <v>11674</v>
      </c>
      <c r="P582" s="1" t="s">
        <v>90</v>
      </c>
      <c r="Q582" s="1">
        <v>494451996368</v>
      </c>
      <c r="R582" s="1" t="s">
        <v>11675</v>
      </c>
      <c r="S582" s="1">
        <v>9633022472</v>
      </c>
      <c r="T582" s="1" t="s">
        <v>11676</v>
      </c>
      <c r="U582" s="1" t="s">
        <v>11677</v>
      </c>
      <c r="V582" s="1">
        <v>9895232472</v>
      </c>
      <c r="W582" s="1" t="s">
        <v>470</v>
      </c>
      <c r="X582" s="1" t="s">
        <v>11678</v>
      </c>
      <c r="Y582" s="1" t="s">
        <v>4517</v>
      </c>
      <c r="Z582" s="1" t="s">
        <v>392</v>
      </c>
      <c r="AA582" s="1" t="s">
        <v>11678</v>
      </c>
      <c r="AB582" s="1" t="s">
        <v>4517</v>
      </c>
      <c r="AC582" s="1" t="s">
        <v>392</v>
      </c>
      <c r="AD582" s="1" t="s">
        <v>98</v>
      </c>
      <c r="AE582" s="1" t="s">
        <v>98</v>
      </c>
      <c r="AF582" s="1" t="s">
        <v>11679</v>
      </c>
      <c r="AG582" s="1" t="s">
        <v>11680</v>
      </c>
      <c r="AH582" s="1" t="s">
        <v>262</v>
      </c>
      <c r="AI582" s="1" t="s">
        <v>289</v>
      </c>
      <c r="AJ582" s="1">
        <v>90</v>
      </c>
      <c r="AK582" s="1"/>
      <c r="AL582" s="1" t="s">
        <v>11679</v>
      </c>
      <c r="AM582" s="1" t="s">
        <v>11680</v>
      </c>
      <c r="AN582" s="1" t="s">
        <v>105</v>
      </c>
      <c r="AO582" s="1" t="s">
        <v>240</v>
      </c>
      <c r="AP582" s="1" t="s">
        <v>789</v>
      </c>
      <c r="AQ582" s="1">
        <v>82.6</v>
      </c>
      <c r="AR582" s="1"/>
      <c r="AS582" s="1"/>
      <c r="AT582" s="1"/>
      <c r="AU582" s="1"/>
      <c r="AV582" s="1"/>
      <c r="AW582" s="1"/>
      <c r="AX582" s="1"/>
      <c r="AY582" s="1" t="s">
        <v>3122</v>
      </c>
      <c r="AZ582" s="1" t="s">
        <v>11681</v>
      </c>
      <c r="BA582" s="1" t="s">
        <v>110</v>
      </c>
      <c r="BB582" s="1" t="s">
        <v>111</v>
      </c>
      <c r="BC582" s="1" t="s">
        <v>318</v>
      </c>
      <c r="BD582" s="1" t="s">
        <v>374</v>
      </c>
      <c r="BE582" s="1">
        <v>86.2</v>
      </c>
      <c r="BF582" s="1">
        <v>8.62</v>
      </c>
      <c r="BG582" s="1"/>
      <c r="BH582" s="1"/>
      <c r="BI582" s="1"/>
      <c r="BJ582" s="1"/>
      <c r="BK582" s="1"/>
      <c r="BL582" s="1"/>
      <c r="BM582" s="1"/>
      <c r="BN582" s="1"/>
      <c r="BO582" s="1" t="s">
        <v>11682</v>
      </c>
      <c r="BP582" s="1"/>
      <c r="BQ582" s="1"/>
      <c r="BR582" s="1" t="s">
        <v>11683</v>
      </c>
      <c r="BS582" s="1">
        <v>24</v>
      </c>
      <c r="BT582" s="1" t="s">
        <v>11684</v>
      </c>
      <c r="BU582" s="1" t="str">
        <f>HYPERLINK("https://nconnect.nicmar.ac.in/storage/profile/6a84343b5dc5e.png","Download")</f>
        <v>0</v>
      </c>
      <c r="BV582" s="1" t="s">
        <v>118</v>
      </c>
      <c r="BW582" s="3"/>
      <c r="BX582" s="3"/>
    </row>
    <row r="583" spans="1:76">
      <c r="A583" s="1" t="s">
        <v>76</v>
      </c>
      <c r="B583" s="1" t="s">
        <v>77</v>
      </c>
      <c r="C583" s="1" t="s">
        <v>11685</v>
      </c>
      <c r="D583" s="1" t="s">
        <v>11686</v>
      </c>
      <c r="E583" s="1" t="s">
        <v>1140</v>
      </c>
      <c r="F583" s="1" t="s">
        <v>11687</v>
      </c>
      <c r="G583" s="1" t="s">
        <v>11688</v>
      </c>
      <c r="H583" s="1" t="s">
        <v>11689</v>
      </c>
      <c r="I583" s="1" t="s">
        <v>11690</v>
      </c>
      <c r="J583" s="1">
        <v>9148611906</v>
      </c>
      <c r="K583" s="1" t="s">
        <v>85</v>
      </c>
      <c r="L583" s="1" t="s">
        <v>11655</v>
      </c>
      <c r="M583" s="1" t="s">
        <v>87</v>
      </c>
      <c r="N583" s="1" t="s">
        <v>9260</v>
      </c>
      <c r="O583" s="1" t="s">
        <v>11691</v>
      </c>
      <c r="P583" s="1" t="s">
        <v>90</v>
      </c>
      <c r="Q583" s="1">
        <v>728529462900</v>
      </c>
      <c r="R583" s="1" t="s">
        <v>11692</v>
      </c>
      <c r="S583" s="1">
        <v>6360578713</v>
      </c>
      <c r="T583" s="1" t="s">
        <v>163</v>
      </c>
      <c r="U583" s="1" t="s">
        <v>11693</v>
      </c>
      <c r="V583" s="1">
        <v>7892876828</v>
      </c>
      <c r="W583" s="1" t="s">
        <v>165</v>
      </c>
      <c r="X583" s="1" t="s">
        <v>11694</v>
      </c>
      <c r="Y583" s="1" t="s">
        <v>5559</v>
      </c>
      <c r="Z583" s="1" t="s">
        <v>168</v>
      </c>
      <c r="AA583" s="1" t="s">
        <v>11694</v>
      </c>
      <c r="AB583" s="1" t="s">
        <v>5559</v>
      </c>
      <c r="AC583" s="1" t="s">
        <v>168</v>
      </c>
      <c r="AD583" s="1" t="s">
        <v>98</v>
      </c>
      <c r="AE583" s="1" t="s">
        <v>98</v>
      </c>
      <c r="AF583" s="1" t="s">
        <v>11695</v>
      </c>
      <c r="AG583" s="1" t="s">
        <v>11696</v>
      </c>
      <c r="AH583" s="1" t="s">
        <v>480</v>
      </c>
      <c r="AI583" s="1" t="s">
        <v>141</v>
      </c>
      <c r="AJ583" s="1">
        <v>72.6</v>
      </c>
      <c r="AK583" s="1">
        <v>7.64</v>
      </c>
      <c r="AL583" s="1" t="s">
        <v>11697</v>
      </c>
      <c r="AM583" s="1" t="s">
        <v>168</v>
      </c>
      <c r="AN583" s="1" t="s">
        <v>105</v>
      </c>
      <c r="AO583" s="1" t="s">
        <v>141</v>
      </c>
      <c r="AP583" s="1" t="s">
        <v>289</v>
      </c>
      <c r="AQ583" s="1">
        <v>88.16</v>
      </c>
      <c r="AR583" s="1"/>
      <c r="AS583" s="1"/>
      <c r="AT583" s="1"/>
      <c r="AU583" s="1"/>
      <c r="AV583" s="1"/>
      <c r="AW583" s="1"/>
      <c r="AX583" s="1"/>
      <c r="AY583" s="1" t="s">
        <v>11698</v>
      </c>
      <c r="AZ583" s="1" t="s">
        <v>11699</v>
      </c>
      <c r="BA583" s="1" t="s">
        <v>178</v>
      </c>
      <c r="BB583" s="1" t="s">
        <v>111</v>
      </c>
      <c r="BC583" s="1" t="s">
        <v>605</v>
      </c>
      <c r="BD583" s="1" t="s">
        <v>146</v>
      </c>
      <c r="BE583" s="1">
        <v>61.5</v>
      </c>
      <c r="BF583" s="1">
        <v>6.81</v>
      </c>
      <c r="BG583" s="1"/>
      <c r="BH583" s="1"/>
      <c r="BI583" s="1"/>
      <c r="BJ583" s="1"/>
      <c r="BK583" s="1"/>
      <c r="BL583" s="1"/>
      <c r="BM583" s="1"/>
      <c r="BN583" s="1"/>
      <c r="BO583" s="1" t="s">
        <v>11700</v>
      </c>
      <c r="BP583" s="1"/>
      <c r="BQ583" s="1"/>
      <c r="BR583" s="1"/>
      <c r="BS583" s="1"/>
      <c r="BT583" s="1"/>
      <c r="BU583" s="1" t="str">
        <f>HYPERLINK("https://nconnect.nicmar.ac.in/storage/profile/6ac4819ac1c26.png","Download")</f>
        <v>0</v>
      </c>
      <c r="BV583" s="1" t="s">
        <v>188</v>
      </c>
      <c r="BW583" s="3"/>
      <c r="BX583" s="3"/>
    </row>
    <row r="584" spans="1:76">
      <c r="A584" s="1" t="s">
        <v>76</v>
      </c>
      <c r="B584" s="1" t="s">
        <v>77</v>
      </c>
      <c r="C584" s="1" t="s">
        <v>11701</v>
      </c>
      <c r="D584" s="1" t="s">
        <v>11702</v>
      </c>
      <c r="E584" s="1" t="s">
        <v>1697</v>
      </c>
      <c r="F584" s="1" t="s">
        <v>11703</v>
      </c>
      <c r="G584" s="1" t="s">
        <v>11704</v>
      </c>
      <c r="H584" s="1" t="s">
        <v>11705</v>
      </c>
      <c r="I584" s="1" t="s">
        <v>11706</v>
      </c>
      <c r="J584" s="1">
        <v>9076683684</v>
      </c>
      <c r="K584" s="1" t="s">
        <v>85</v>
      </c>
      <c r="L584" s="1" t="s">
        <v>11707</v>
      </c>
      <c r="M584" s="1" t="s">
        <v>87</v>
      </c>
      <c r="N584" s="1" t="s">
        <v>2175</v>
      </c>
      <c r="O584" s="1" t="s">
        <v>11708</v>
      </c>
      <c r="P584" s="1" t="s">
        <v>162</v>
      </c>
      <c r="Q584" s="1">
        <v>384864337592</v>
      </c>
      <c r="R584" s="1" t="s">
        <v>11709</v>
      </c>
      <c r="S584" s="1">
        <v>9415245952</v>
      </c>
      <c r="T584" s="1" t="s">
        <v>468</v>
      </c>
      <c r="U584" s="1" t="s">
        <v>11710</v>
      </c>
      <c r="V584" s="1">
        <v>7395083684</v>
      </c>
      <c r="W584" s="1" t="s">
        <v>2180</v>
      </c>
      <c r="X584" s="1" t="s">
        <v>11711</v>
      </c>
      <c r="Y584" s="1" t="s">
        <v>11712</v>
      </c>
      <c r="Z584" s="1" t="s">
        <v>697</v>
      </c>
      <c r="AA584" s="1" t="s">
        <v>11711</v>
      </c>
      <c r="AB584" s="1" t="s">
        <v>11712</v>
      </c>
      <c r="AC584" s="1" t="s">
        <v>697</v>
      </c>
      <c r="AD584" s="1" t="s">
        <v>98</v>
      </c>
      <c r="AE584" s="1" t="s">
        <v>98</v>
      </c>
      <c r="AF584" s="1" t="s">
        <v>11713</v>
      </c>
      <c r="AG584" s="1" t="s">
        <v>11714</v>
      </c>
      <c r="AH584" s="1" t="s">
        <v>1936</v>
      </c>
      <c r="AI584" s="1" t="s">
        <v>853</v>
      </c>
      <c r="AJ584" s="1">
        <v>68.4</v>
      </c>
      <c r="AK584" s="1">
        <v>7.2</v>
      </c>
      <c r="AL584" s="1" t="s">
        <v>11713</v>
      </c>
      <c r="AM584" s="1" t="s">
        <v>11714</v>
      </c>
      <c r="AN584" s="1" t="s">
        <v>105</v>
      </c>
      <c r="AO584" s="1" t="s">
        <v>854</v>
      </c>
      <c r="AP584" s="1" t="s">
        <v>480</v>
      </c>
      <c r="AQ584" s="1">
        <v>59.6</v>
      </c>
      <c r="AR584" s="1">
        <v>6.27</v>
      </c>
      <c r="AS584" s="1"/>
      <c r="AT584" s="1"/>
      <c r="AU584" s="1"/>
      <c r="AV584" s="1"/>
      <c r="AW584" s="1"/>
      <c r="AX584" s="1"/>
      <c r="AY584" s="1" t="s">
        <v>11715</v>
      </c>
      <c r="AZ584" s="1" t="s">
        <v>11716</v>
      </c>
      <c r="BA584" s="1" t="s">
        <v>110</v>
      </c>
      <c r="BB584" s="1" t="s">
        <v>111</v>
      </c>
      <c r="BC584" s="1" t="s">
        <v>1248</v>
      </c>
      <c r="BD584" s="1" t="s">
        <v>292</v>
      </c>
      <c r="BE584" s="1">
        <v>73.5</v>
      </c>
      <c r="BF584" s="1">
        <v>7.35</v>
      </c>
      <c r="BG584" s="1"/>
      <c r="BH584" s="1"/>
      <c r="BI584" s="1"/>
      <c r="BJ584" s="1"/>
      <c r="BK584" s="1"/>
      <c r="BL584" s="1"/>
      <c r="BM584" s="1"/>
      <c r="BN584" s="1"/>
      <c r="BO584" s="1" t="s">
        <v>431</v>
      </c>
      <c r="BP584" s="1" t="s">
        <v>11717</v>
      </c>
      <c r="BQ584" s="1" t="s">
        <v>2455</v>
      </c>
      <c r="BR584" s="1" t="s">
        <v>11718</v>
      </c>
      <c r="BS584" s="1">
        <v>7</v>
      </c>
      <c r="BT584" s="1" t="s">
        <v>11719</v>
      </c>
      <c r="BU584" s="1" t="str">
        <f>HYPERLINK("https://nconnect.nicmar.ac.in/storage/profile/6a972e7047969.png","Download")</f>
        <v>0</v>
      </c>
      <c r="BV584" s="1" t="s">
        <v>118</v>
      </c>
      <c r="BW584" s="3"/>
      <c r="BX584" s="3"/>
    </row>
    <row r="585" spans="1:76">
      <c r="A585" s="1" t="s">
        <v>76</v>
      </c>
      <c r="B585" s="1" t="s">
        <v>77</v>
      </c>
      <c r="C585" s="1" t="s">
        <v>11720</v>
      </c>
      <c r="D585" s="1" t="s">
        <v>11721</v>
      </c>
      <c r="E585" s="1" t="s">
        <v>2200</v>
      </c>
      <c r="F585" s="1" t="s">
        <v>9295</v>
      </c>
      <c r="G585" s="1" t="s">
        <v>11722</v>
      </c>
      <c r="H585" s="1" t="s">
        <v>11723</v>
      </c>
      <c r="I585" s="1" t="s">
        <v>11724</v>
      </c>
      <c r="J585" s="1">
        <v>9604710701</v>
      </c>
      <c r="K585" s="1" t="s">
        <v>85</v>
      </c>
      <c r="L585" s="1" t="s">
        <v>11725</v>
      </c>
      <c r="M585" s="1" t="s">
        <v>87</v>
      </c>
      <c r="N585" s="1" t="s">
        <v>88</v>
      </c>
      <c r="O585" s="1" t="s">
        <v>11726</v>
      </c>
      <c r="P585" s="1" t="s">
        <v>162</v>
      </c>
      <c r="Q585" s="1">
        <v>599590773628</v>
      </c>
      <c r="R585" s="1" t="s">
        <v>11727</v>
      </c>
      <c r="S585" s="1">
        <v>9850535101</v>
      </c>
      <c r="T585" s="1" t="s">
        <v>92</v>
      </c>
      <c r="U585" s="1" t="s">
        <v>11728</v>
      </c>
      <c r="V585" s="1">
        <v>9604122701</v>
      </c>
      <c r="W585" s="1" t="s">
        <v>94</v>
      </c>
      <c r="X585" s="1" t="s">
        <v>11729</v>
      </c>
      <c r="Y585" s="1" t="s">
        <v>205</v>
      </c>
      <c r="Z585" s="1" t="s">
        <v>97</v>
      </c>
      <c r="AA585" s="1" t="s">
        <v>11729</v>
      </c>
      <c r="AB585" s="1" t="s">
        <v>205</v>
      </c>
      <c r="AC585" s="1" t="s">
        <v>97</v>
      </c>
      <c r="AD585" s="1" t="s">
        <v>98</v>
      </c>
      <c r="AE585" s="1" t="s">
        <v>98</v>
      </c>
      <c r="AF585" s="1" t="s">
        <v>99</v>
      </c>
      <c r="AG585" s="1" t="s">
        <v>11730</v>
      </c>
      <c r="AH585" s="1" t="s">
        <v>854</v>
      </c>
      <c r="AI585" s="1" t="s">
        <v>480</v>
      </c>
      <c r="AJ585" s="1">
        <v>80.67</v>
      </c>
      <c r="AK585" s="1"/>
      <c r="AL585" s="1"/>
      <c r="AM585" s="1"/>
      <c r="AN585" s="1"/>
      <c r="AO585" s="1"/>
      <c r="AP585" s="1"/>
      <c r="AQ585" s="1"/>
      <c r="AR585" s="1"/>
      <c r="AS585" s="1" t="s">
        <v>367</v>
      </c>
      <c r="AT585" s="1" t="s">
        <v>11731</v>
      </c>
      <c r="AU585" s="1" t="s">
        <v>1248</v>
      </c>
      <c r="AV585" s="1" t="s">
        <v>211</v>
      </c>
      <c r="AW585" s="1">
        <v>93.37</v>
      </c>
      <c r="AX585" s="1"/>
      <c r="AY585" s="1" t="s">
        <v>371</v>
      </c>
      <c r="AZ585" s="1" t="s">
        <v>11732</v>
      </c>
      <c r="BA585" s="1" t="s">
        <v>178</v>
      </c>
      <c r="BB585" s="1" t="s">
        <v>111</v>
      </c>
      <c r="BC585" s="1" t="s">
        <v>145</v>
      </c>
      <c r="BD585" s="1" t="s">
        <v>484</v>
      </c>
      <c r="BE585" s="1">
        <v>84.44</v>
      </c>
      <c r="BF585" s="1">
        <v>9.12</v>
      </c>
      <c r="BG585" s="1"/>
      <c r="BH585" s="1"/>
      <c r="BI585" s="1"/>
      <c r="BJ585" s="1"/>
      <c r="BK585" s="1"/>
      <c r="BL585" s="1"/>
      <c r="BM585" s="1"/>
      <c r="BN585" s="1"/>
      <c r="BO585" s="1" t="s">
        <v>431</v>
      </c>
      <c r="BP585" s="1" t="s">
        <v>11733</v>
      </c>
      <c r="BQ585" s="1" t="s">
        <v>1206</v>
      </c>
      <c r="BR585" s="1" t="s">
        <v>11734</v>
      </c>
      <c r="BS585" s="1">
        <v>3</v>
      </c>
      <c r="BT585" s="1" t="s">
        <v>11735</v>
      </c>
      <c r="BU585" s="1" t="str">
        <f>HYPERLINK("https://nconnect.nicmar.ac.in/storage/profile/6a871389a07ec.png","Download")</f>
        <v>0</v>
      </c>
      <c r="BV585" s="1" t="s">
        <v>118</v>
      </c>
      <c r="BW585" s="3"/>
      <c r="BX585" s="3"/>
    </row>
    <row r="586" spans="1:76">
      <c r="A586" s="1" t="s">
        <v>76</v>
      </c>
      <c r="B586" s="1" t="s">
        <v>77</v>
      </c>
      <c r="C586" s="1" t="s">
        <v>11736</v>
      </c>
      <c r="D586" s="1" t="s">
        <v>3023</v>
      </c>
      <c r="E586" s="1" t="s">
        <v>11737</v>
      </c>
      <c r="F586" s="1" t="s">
        <v>11738</v>
      </c>
      <c r="G586" s="1" t="s">
        <v>11739</v>
      </c>
      <c r="H586" s="1" t="s">
        <v>11740</v>
      </c>
      <c r="I586" s="1" t="s">
        <v>11741</v>
      </c>
      <c r="J586" s="1">
        <v>9819491718</v>
      </c>
      <c r="K586" s="1" t="s">
        <v>85</v>
      </c>
      <c r="L586" s="1" t="s">
        <v>11742</v>
      </c>
      <c r="M586" s="1" t="s">
        <v>87</v>
      </c>
      <c r="N586" s="1" t="s">
        <v>11743</v>
      </c>
      <c r="O586" s="1" t="s">
        <v>11744</v>
      </c>
      <c r="P586" s="1" t="s">
        <v>90</v>
      </c>
      <c r="Q586" s="1">
        <v>646172776702</v>
      </c>
      <c r="R586" s="1" t="s">
        <v>11745</v>
      </c>
      <c r="S586" s="1">
        <v>9920565900</v>
      </c>
      <c r="T586" s="1" t="s">
        <v>1522</v>
      </c>
      <c r="U586" s="1" t="s">
        <v>11746</v>
      </c>
      <c r="V586" s="1">
        <v>8879522436</v>
      </c>
      <c r="W586" s="1" t="s">
        <v>131</v>
      </c>
      <c r="X586" s="1" t="s">
        <v>11747</v>
      </c>
      <c r="Y586" s="1" t="s">
        <v>877</v>
      </c>
      <c r="Z586" s="1" t="s">
        <v>97</v>
      </c>
      <c r="AA586" s="1" t="s">
        <v>11747</v>
      </c>
      <c r="AB586" s="1" t="s">
        <v>877</v>
      </c>
      <c r="AC586" s="1" t="s">
        <v>97</v>
      </c>
      <c r="AD586" s="1" t="s">
        <v>98</v>
      </c>
      <c r="AE586" s="1" t="s">
        <v>98</v>
      </c>
      <c r="AF586" s="1" t="s">
        <v>11748</v>
      </c>
      <c r="AG586" s="1" t="s">
        <v>97</v>
      </c>
      <c r="AH586" s="1" t="s">
        <v>141</v>
      </c>
      <c r="AI586" s="1" t="s">
        <v>262</v>
      </c>
      <c r="AJ586" s="1">
        <v>73.4</v>
      </c>
      <c r="AK586" s="1"/>
      <c r="AL586" s="1" t="s">
        <v>11749</v>
      </c>
      <c r="AM586" s="1" t="s">
        <v>97</v>
      </c>
      <c r="AN586" s="1" t="s">
        <v>105</v>
      </c>
      <c r="AO586" s="1" t="s">
        <v>239</v>
      </c>
      <c r="AP586" s="1" t="s">
        <v>240</v>
      </c>
      <c r="AQ586" s="1">
        <v>91.33</v>
      </c>
      <c r="AR586" s="1"/>
      <c r="AS586" s="1"/>
      <c r="AT586" s="1"/>
      <c r="AU586" s="1"/>
      <c r="AV586" s="1"/>
      <c r="AW586" s="1"/>
      <c r="AX586" s="1"/>
      <c r="AY586" s="1" t="s">
        <v>652</v>
      </c>
      <c r="AZ586" s="1" t="s">
        <v>11750</v>
      </c>
      <c r="BA586" s="1" t="s">
        <v>110</v>
      </c>
      <c r="BB586" s="1" t="s">
        <v>111</v>
      </c>
      <c r="BC586" s="1" t="s">
        <v>401</v>
      </c>
      <c r="BD586" s="1" t="s">
        <v>319</v>
      </c>
      <c r="BE586" s="1">
        <v>67.1</v>
      </c>
      <c r="BF586" s="1">
        <v>7.46</v>
      </c>
      <c r="BG586" s="1"/>
      <c r="BH586" s="1"/>
      <c r="BI586" s="1"/>
      <c r="BJ586" s="1"/>
      <c r="BK586" s="1"/>
      <c r="BL586" s="1"/>
      <c r="BM586" s="1"/>
      <c r="BN586" s="1"/>
      <c r="BO586" s="1" t="s">
        <v>11751</v>
      </c>
      <c r="BP586" s="1"/>
      <c r="BQ586" s="1"/>
      <c r="BR586" s="1" t="s">
        <v>11752</v>
      </c>
      <c r="BS586" s="1">
        <v>20</v>
      </c>
      <c r="BT586" s="1" t="s">
        <v>11753</v>
      </c>
      <c r="BU586" s="1" t="str">
        <f>HYPERLINK("https://nconnect.nicmar.ac.in/storage/profile/6a870ff78d808.png","Download")</f>
        <v>0</v>
      </c>
      <c r="BV586" s="1" t="s">
        <v>118</v>
      </c>
      <c r="BW586" s="3"/>
      <c r="BX586" s="3"/>
    </row>
    <row r="587" spans="1:76">
      <c r="A587" s="1" t="s">
        <v>76</v>
      </c>
      <c r="B587" s="1" t="s">
        <v>77</v>
      </c>
      <c r="C587" s="1" t="s">
        <v>11754</v>
      </c>
      <c r="D587" s="1" t="s">
        <v>4697</v>
      </c>
      <c r="E587" s="1"/>
      <c r="F587" s="1" t="s">
        <v>11755</v>
      </c>
      <c r="G587" s="1" t="s">
        <v>11756</v>
      </c>
      <c r="H587" s="1" t="s">
        <v>11757</v>
      </c>
      <c r="I587" s="1" t="s">
        <v>11758</v>
      </c>
      <c r="J587" s="1">
        <v>6238919791</v>
      </c>
      <c r="K587" s="1" t="s">
        <v>85</v>
      </c>
      <c r="L587" s="1" t="s">
        <v>1460</v>
      </c>
      <c r="M587" s="1" t="s">
        <v>87</v>
      </c>
      <c r="N587" s="1" t="s">
        <v>5332</v>
      </c>
      <c r="O587" s="1" t="s">
        <v>11759</v>
      </c>
      <c r="P587" s="1" t="s">
        <v>669</v>
      </c>
      <c r="Q587" s="1">
        <v>956594265277</v>
      </c>
      <c r="R587" s="1" t="s">
        <v>11760</v>
      </c>
      <c r="S587" s="1">
        <v>9447067464</v>
      </c>
      <c r="T587" s="1" t="s">
        <v>163</v>
      </c>
      <c r="U587" s="1" t="s">
        <v>11761</v>
      </c>
      <c r="V587" s="1">
        <v>9447067462</v>
      </c>
      <c r="W587" s="1" t="s">
        <v>2135</v>
      </c>
      <c r="X587" s="1" t="s">
        <v>11762</v>
      </c>
      <c r="Y587" s="1" t="s">
        <v>2963</v>
      </c>
      <c r="Z587" s="1" t="s">
        <v>392</v>
      </c>
      <c r="AA587" s="1" t="s">
        <v>11762</v>
      </c>
      <c r="AB587" s="1" t="s">
        <v>2963</v>
      </c>
      <c r="AC587" s="1" t="s">
        <v>392</v>
      </c>
      <c r="AD587" s="1" t="s">
        <v>98</v>
      </c>
      <c r="AE587" s="1" t="s">
        <v>98</v>
      </c>
      <c r="AF587" s="1" t="s">
        <v>11763</v>
      </c>
      <c r="AG587" s="1" t="s">
        <v>11764</v>
      </c>
      <c r="AH587" s="1" t="s">
        <v>854</v>
      </c>
      <c r="AI587" s="1" t="s">
        <v>480</v>
      </c>
      <c r="AJ587" s="1">
        <v>92.5</v>
      </c>
      <c r="AK587" s="1"/>
      <c r="AL587" s="1" t="s">
        <v>11763</v>
      </c>
      <c r="AM587" s="1" t="s">
        <v>11765</v>
      </c>
      <c r="AN587" s="1" t="s">
        <v>174</v>
      </c>
      <c r="AO587" s="1" t="s">
        <v>101</v>
      </c>
      <c r="AP587" s="1" t="s">
        <v>102</v>
      </c>
      <c r="AQ587" s="1">
        <v>83.8</v>
      </c>
      <c r="AR587" s="1"/>
      <c r="AS587" s="1"/>
      <c r="AT587" s="1"/>
      <c r="AU587" s="1"/>
      <c r="AV587" s="1"/>
      <c r="AW587" s="1"/>
      <c r="AX587" s="1"/>
      <c r="AY587" s="1" t="s">
        <v>2161</v>
      </c>
      <c r="AZ587" s="1" t="s">
        <v>11766</v>
      </c>
      <c r="BA587" s="1" t="s">
        <v>110</v>
      </c>
      <c r="BB587" s="1" t="s">
        <v>111</v>
      </c>
      <c r="BC587" s="1" t="s">
        <v>952</v>
      </c>
      <c r="BD587" s="1" t="s">
        <v>146</v>
      </c>
      <c r="BE587" s="1">
        <v>76.8</v>
      </c>
      <c r="BF587" s="1">
        <v>7.68</v>
      </c>
      <c r="BG587" s="1"/>
      <c r="BH587" s="1"/>
      <c r="BI587" s="1"/>
      <c r="BJ587" s="1"/>
      <c r="BK587" s="1"/>
      <c r="BL587" s="1"/>
      <c r="BM587" s="1"/>
      <c r="BN587" s="1"/>
      <c r="BO587" s="1" t="s">
        <v>11767</v>
      </c>
      <c r="BP587" s="1" t="s">
        <v>11768</v>
      </c>
      <c r="BQ587" s="1" t="s">
        <v>2076</v>
      </c>
      <c r="BR587" s="1"/>
      <c r="BS587" s="1"/>
      <c r="BT587" s="1" t="s">
        <v>11769</v>
      </c>
      <c r="BU587" s="1" t="str">
        <f>HYPERLINK("https://nconnect.nicmar.ac.in/storage/profile/6a86fbcf2dec4.png","Download")</f>
        <v>0</v>
      </c>
      <c r="BV587" s="1" t="s">
        <v>118</v>
      </c>
      <c r="BW587" s="3"/>
      <c r="BX587" s="3"/>
    </row>
    <row r="588" spans="1:76">
      <c r="A588" s="1" t="s">
        <v>76</v>
      </c>
      <c r="B588" s="1" t="s">
        <v>77</v>
      </c>
      <c r="C588" s="1" t="s">
        <v>11770</v>
      </c>
      <c r="D588" s="1" t="s">
        <v>11771</v>
      </c>
      <c r="E588" s="1" t="s">
        <v>11266</v>
      </c>
      <c r="F588" s="1" t="s">
        <v>3190</v>
      </c>
      <c r="G588" s="1" t="s">
        <v>11772</v>
      </c>
      <c r="H588" s="1" t="s">
        <v>11773</v>
      </c>
      <c r="I588" s="1" t="s">
        <v>11774</v>
      </c>
      <c r="J588" s="1">
        <v>9867668621</v>
      </c>
      <c r="K588" s="1" t="s">
        <v>85</v>
      </c>
      <c r="L588" s="1" t="s">
        <v>11775</v>
      </c>
      <c r="M588" s="1" t="s">
        <v>87</v>
      </c>
      <c r="N588" s="1" t="s">
        <v>11776</v>
      </c>
      <c r="O588" s="1" t="s">
        <v>11777</v>
      </c>
      <c r="P588" s="1" t="s">
        <v>669</v>
      </c>
      <c r="Q588" s="1">
        <v>597712932613</v>
      </c>
      <c r="R588" s="1" t="s">
        <v>11266</v>
      </c>
      <c r="S588" s="1">
        <v>8320815186</v>
      </c>
      <c r="T588" s="1" t="s">
        <v>98</v>
      </c>
      <c r="U588" s="1" t="s">
        <v>11778</v>
      </c>
      <c r="V588" s="1">
        <v>9892710029</v>
      </c>
      <c r="W588" s="1" t="s">
        <v>283</v>
      </c>
      <c r="X588" s="1" t="s">
        <v>11779</v>
      </c>
      <c r="Y588" s="1" t="s">
        <v>647</v>
      </c>
      <c r="Z588" s="1" t="s">
        <v>97</v>
      </c>
      <c r="AA588" s="1" t="s">
        <v>11779</v>
      </c>
      <c r="AB588" s="1" t="s">
        <v>647</v>
      </c>
      <c r="AC588" s="1" t="s">
        <v>97</v>
      </c>
      <c r="AD588" s="1" t="s">
        <v>98</v>
      </c>
      <c r="AE588" s="1" t="s">
        <v>98</v>
      </c>
      <c r="AF588" s="1" t="s">
        <v>11780</v>
      </c>
      <c r="AG588" s="1" t="s">
        <v>11781</v>
      </c>
      <c r="AH588" s="1" t="s">
        <v>3518</v>
      </c>
      <c r="AI588" s="1" t="s">
        <v>530</v>
      </c>
      <c r="AJ588" s="1">
        <v>74.6</v>
      </c>
      <c r="AK588" s="1"/>
      <c r="AL588" s="1"/>
      <c r="AM588" s="1"/>
      <c r="AN588" s="1"/>
      <c r="AO588" s="1"/>
      <c r="AP588" s="1"/>
      <c r="AQ588" s="1"/>
      <c r="AR588" s="1"/>
      <c r="AS588" s="1" t="s">
        <v>11782</v>
      </c>
      <c r="AT588" s="1" t="s">
        <v>11783</v>
      </c>
      <c r="AU588" s="1" t="s">
        <v>141</v>
      </c>
      <c r="AV588" s="1" t="s">
        <v>107</v>
      </c>
      <c r="AW588" s="1">
        <v>85.84</v>
      </c>
      <c r="AX588" s="1"/>
      <c r="AY588" s="1" t="s">
        <v>212</v>
      </c>
      <c r="AZ588" s="1" t="s">
        <v>11784</v>
      </c>
      <c r="BA588" s="1" t="s">
        <v>178</v>
      </c>
      <c r="BB588" s="1" t="s">
        <v>111</v>
      </c>
      <c r="BC588" s="1" t="s">
        <v>292</v>
      </c>
      <c r="BD588" s="1" t="s">
        <v>1047</v>
      </c>
      <c r="BE588" s="1">
        <v>67.73</v>
      </c>
      <c r="BF588" s="1">
        <v>7.85</v>
      </c>
      <c r="BG588" s="1"/>
      <c r="BH588" s="1"/>
      <c r="BI588" s="1"/>
      <c r="BJ588" s="1"/>
      <c r="BK588" s="1"/>
      <c r="BL588" s="1"/>
      <c r="BM588" s="1"/>
      <c r="BN588" s="1"/>
      <c r="BO588" s="1" t="s">
        <v>11785</v>
      </c>
      <c r="BP588" s="1" t="s">
        <v>11786</v>
      </c>
      <c r="BQ588" s="1" t="s">
        <v>5984</v>
      </c>
      <c r="BR588" s="1" t="s">
        <v>11787</v>
      </c>
      <c r="BS588" s="1">
        <v>8</v>
      </c>
      <c r="BT588" s="1" t="s">
        <v>11788</v>
      </c>
      <c r="BU588" s="1" t="str">
        <f>HYPERLINK("https://nconnect.nicmar.ac.in/storage/profile/6a8c7d9393988.png","Download")</f>
        <v>0</v>
      </c>
      <c r="BV588" s="1" t="s">
        <v>118</v>
      </c>
      <c r="BW588" s="3"/>
      <c r="BX588" s="3"/>
    </row>
    <row r="589" spans="1:76">
      <c r="A589" s="1" t="s">
        <v>76</v>
      </c>
      <c r="B589" s="1" t="s">
        <v>77</v>
      </c>
      <c r="C589" s="1" t="s">
        <v>11789</v>
      </c>
      <c r="D589" s="1" t="s">
        <v>11790</v>
      </c>
      <c r="E589" s="1"/>
      <c r="F589" s="1" t="s">
        <v>11791</v>
      </c>
      <c r="G589" s="1" t="s">
        <v>11792</v>
      </c>
      <c r="H589" s="1" t="s">
        <v>11793</v>
      </c>
      <c r="I589" s="1" t="s">
        <v>11794</v>
      </c>
      <c r="J589" s="1">
        <v>7892087404</v>
      </c>
      <c r="K589" s="1" t="s">
        <v>196</v>
      </c>
      <c r="L589" s="1" t="s">
        <v>7067</v>
      </c>
      <c r="M589" s="1" t="s">
        <v>87</v>
      </c>
      <c r="N589" s="1" t="s">
        <v>11795</v>
      </c>
      <c r="O589" s="1" t="s">
        <v>11796</v>
      </c>
      <c r="P589" s="1" t="s">
        <v>360</v>
      </c>
      <c r="Q589" s="1">
        <v>319501232361</v>
      </c>
      <c r="R589" s="1" t="s">
        <v>11797</v>
      </c>
      <c r="S589" s="1">
        <v>9945740241</v>
      </c>
      <c r="T589" s="1" t="s">
        <v>11798</v>
      </c>
      <c r="U589" s="1" t="s">
        <v>11799</v>
      </c>
      <c r="V589" s="1">
        <v>8792571875</v>
      </c>
      <c r="W589" s="1" t="s">
        <v>11800</v>
      </c>
      <c r="X589" s="1" t="s">
        <v>11801</v>
      </c>
      <c r="Y589" s="1" t="s">
        <v>11802</v>
      </c>
      <c r="Z589" s="1" t="s">
        <v>168</v>
      </c>
      <c r="AA589" s="1" t="s">
        <v>11801</v>
      </c>
      <c r="AB589" s="1" t="s">
        <v>11802</v>
      </c>
      <c r="AC589" s="1" t="s">
        <v>168</v>
      </c>
      <c r="AD589" s="1" t="s">
        <v>98</v>
      </c>
      <c r="AE589" s="1" t="s">
        <v>98</v>
      </c>
      <c r="AF589" s="1" t="s">
        <v>11803</v>
      </c>
      <c r="AG589" s="1" t="s">
        <v>11804</v>
      </c>
      <c r="AH589" s="1" t="s">
        <v>421</v>
      </c>
      <c r="AI589" s="1" t="s">
        <v>101</v>
      </c>
      <c r="AJ589" s="1">
        <v>69.2</v>
      </c>
      <c r="AK589" s="1"/>
      <c r="AL589" s="1" t="s">
        <v>11805</v>
      </c>
      <c r="AM589" s="1" t="s">
        <v>11806</v>
      </c>
      <c r="AN589" s="1" t="s">
        <v>174</v>
      </c>
      <c r="AO589" s="1" t="s">
        <v>859</v>
      </c>
      <c r="AP589" s="1" t="s">
        <v>289</v>
      </c>
      <c r="AQ589" s="1">
        <v>60.5</v>
      </c>
      <c r="AR589" s="1"/>
      <c r="AS589" s="1"/>
      <c r="AT589" s="1"/>
      <c r="AU589" s="1"/>
      <c r="AV589" s="1"/>
      <c r="AW589" s="1"/>
      <c r="AX589" s="1"/>
      <c r="AY589" s="1" t="s">
        <v>11807</v>
      </c>
      <c r="AZ589" s="1" t="s">
        <v>11808</v>
      </c>
      <c r="BA589" s="1" t="s">
        <v>266</v>
      </c>
      <c r="BB589" s="1" t="s">
        <v>267</v>
      </c>
      <c r="BC589" s="1" t="s">
        <v>605</v>
      </c>
      <c r="BD589" s="1" t="s">
        <v>180</v>
      </c>
      <c r="BE589" s="1">
        <v>64.2</v>
      </c>
      <c r="BF589" s="1">
        <v>7.17</v>
      </c>
      <c r="BG589" s="1"/>
      <c r="BH589" s="1"/>
      <c r="BI589" s="1"/>
      <c r="BJ589" s="1"/>
      <c r="BK589" s="1"/>
      <c r="BL589" s="1"/>
      <c r="BM589" s="1"/>
      <c r="BN589" s="1"/>
      <c r="BO589" s="1" t="s">
        <v>11809</v>
      </c>
      <c r="BP589" s="1" t="s">
        <v>11810</v>
      </c>
      <c r="BQ589" s="1" t="s">
        <v>862</v>
      </c>
      <c r="BR589" s="1"/>
      <c r="BS589" s="1"/>
      <c r="BT589" s="1" t="s">
        <v>11811</v>
      </c>
      <c r="BU589" s="1" t="str">
        <f>HYPERLINK("https://nconnect.nicmar.ac.in/storage/profile/6a871ddb3e85e.png","Download")</f>
        <v>0</v>
      </c>
      <c r="BV589" s="1" t="s">
        <v>118</v>
      </c>
      <c r="BW589" s="3"/>
      <c r="BX589" s="3"/>
    </row>
    <row r="590" spans="1:76">
      <c r="A590" s="1" t="s">
        <v>76</v>
      </c>
      <c r="B590" s="1" t="s">
        <v>77</v>
      </c>
      <c r="C590" s="1" t="s">
        <v>11812</v>
      </c>
      <c r="D590" s="1" t="s">
        <v>11813</v>
      </c>
      <c r="E590" s="1" t="s">
        <v>1568</v>
      </c>
      <c r="F590" s="1" t="s">
        <v>11814</v>
      </c>
      <c r="G590" s="1" t="s">
        <v>11815</v>
      </c>
      <c r="H590" s="1" t="s">
        <v>11816</v>
      </c>
      <c r="I590" s="1" t="s">
        <v>11817</v>
      </c>
      <c r="J590" s="1">
        <v>9552957200</v>
      </c>
      <c r="K590" s="1" t="s">
        <v>85</v>
      </c>
      <c r="L590" s="1" t="s">
        <v>10019</v>
      </c>
      <c r="M590" s="1" t="s">
        <v>87</v>
      </c>
      <c r="N590" s="1" t="s">
        <v>11818</v>
      </c>
      <c r="O590" s="1" t="s">
        <v>11819</v>
      </c>
      <c r="P590" s="1" t="s">
        <v>162</v>
      </c>
      <c r="Q590" s="1" t="s">
        <v>11820</v>
      </c>
      <c r="R590" s="1" t="s">
        <v>1568</v>
      </c>
      <c r="S590" s="1">
        <v>9423621451</v>
      </c>
      <c r="T590" s="1" t="s">
        <v>10602</v>
      </c>
      <c r="U590" s="1" t="s">
        <v>11821</v>
      </c>
      <c r="V590" s="1">
        <v>9423667089</v>
      </c>
      <c r="W590" s="1" t="s">
        <v>3536</v>
      </c>
      <c r="X590" s="1" t="s">
        <v>11822</v>
      </c>
      <c r="Y590" s="1" t="s">
        <v>11823</v>
      </c>
      <c r="Z590" s="1" t="s">
        <v>97</v>
      </c>
      <c r="AA590" s="1" t="s">
        <v>11822</v>
      </c>
      <c r="AB590" s="1" t="s">
        <v>11823</v>
      </c>
      <c r="AC590" s="1" t="s">
        <v>97</v>
      </c>
      <c r="AD590" s="1" t="s">
        <v>98</v>
      </c>
      <c r="AE590" s="1" t="s">
        <v>98</v>
      </c>
      <c r="AF590" s="1" t="s">
        <v>11824</v>
      </c>
      <c r="AG590" s="1" t="s">
        <v>4207</v>
      </c>
      <c r="AH590" s="1" t="s">
        <v>106</v>
      </c>
      <c r="AI590" s="1" t="s">
        <v>395</v>
      </c>
      <c r="AJ590" s="1">
        <v>78.4</v>
      </c>
      <c r="AK590" s="1"/>
      <c r="AL590" s="1"/>
      <c r="AM590" s="1"/>
      <c r="AN590" s="1"/>
      <c r="AO590" s="1"/>
      <c r="AP590" s="1"/>
      <c r="AQ590" s="1"/>
      <c r="AR590" s="1"/>
      <c r="AS590" s="1" t="s">
        <v>4949</v>
      </c>
      <c r="AT590" s="1" t="s">
        <v>11825</v>
      </c>
      <c r="AU590" s="1" t="s">
        <v>239</v>
      </c>
      <c r="AV590" s="1" t="s">
        <v>214</v>
      </c>
      <c r="AW590" s="1">
        <v>77.58</v>
      </c>
      <c r="AX590" s="1"/>
      <c r="AY590" s="1" t="s">
        <v>11826</v>
      </c>
      <c r="AZ590" s="1" t="s">
        <v>11827</v>
      </c>
      <c r="BA590" s="1" t="s">
        <v>110</v>
      </c>
      <c r="BB590" s="1" t="s">
        <v>111</v>
      </c>
      <c r="BC590" s="1" t="s">
        <v>370</v>
      </c>
      <c r="BD590" s="1" t="s">
        <v>319</v>
      </c>
      <c r="BE590" s="1">
        <v>71.6</v>
      </c>
      <c r="BF590" s="1">
        <v>7.91</v>
      </c>
      <c r="BG590" s="1"/>
      <c r="BH590" s="1"/>
      <c r="BI590" s="1"/>
      <c r="BJ590" s="1"/>
      <c r="BK590" s="1"/>
      <c r="BL590" s="1"/>
      <c r="BM590" s="1"/>
      <c r="BN590" s="1"/>
      <c r="BO590" s="1" t="s">
        <v>11828</v>
      </c>
      <c r="BP590" s="1"/>
      <c r="BQ590" s="1"/>
      <c r="BR590" s="1" t="s">
        <v>11829</v>
      </c>
      <c r="BS590" s="1">
        <v>31</v>
      </c>
      <c r="BT590" s="1" t="s">
        <v>11830</v>
      </c>
      <c r="BU590" s="1" t="str">
        <f>HYPERLINK("https://nconnect.nicmar.ac.in/storage/profile/6a803d3e60cc0.png","Download")</f>
        <v>0</v>
      </c>
      <c r="BV590" s="1" t="s">
        <v>118</v>
      </c>
      <c r="BW590" s="3"/>
      <c r="BX590" s="3"/>
    </row>
    <row r="591" spans="1:76">
      <c r="A591" s="1" t="s">
        <v>76</v>
      </c>
      <c r="B591" s="1" t="s">
        <v>77</v>
      </c>
      <c r="C591" s="1" t="s">
        <v>11831</v>
      </c>
      <c r="D591" s="1" t="s">
        <v>11832</v>
      </c>
      <c r="E591" s="1"/>
      <c r="F591" s="1" t="s">
        <v>2736</v>
      </c>
      <c r="G591" s="1" t="s">
        <v>11833</v>
      </c>
      <c r="H591" s="1" t="s">
        <v>11834</v>
      </c>
      <c r="I591" s="1" t="s">
        <v>11835</v>
      </c>
      <c r="J591" s="1">
        <v>9392339170</v>
      </c>
      <c r="K591" s="1" t="s">
        <v>85</v>
      </c>
      <c r="L591" s="1" t="s">
        <v>11836</v>
      </c>
      <c r="M591" s="1" t="s">
        <v>87</v>
      </c>
      <c r="N591" s="1" t="s">
        <v>11837</v>
      </c>
      <c r="O591" s="1" t="s">
        <v>11838</v>
      </c>
      <c r="P591" s="1" t="s">
        <v>669</v>
      </c>
      <c r="Q591" s="1">
        <v>590793527932</v>
      </c>
      <c r="R591" s="1" t="s">
        <v>11839</v>
      </c>
      <c r="S591" s="1">
        <v>6304741883</v>
      </c>
      <c r="T591" s="1" t="s">
        <v>944</v>
      </c>
      <c r="U591" s="1" t="s">
        <v>11840</v>
      </c>
      <c r="V591" s="1">
        <v>6304741883</v>
      </c>
      <c r="W591" s="1" t="s">
        <v>444</v>
      </c>
      <c r="X591" s="1" t="s">
        <v>11841</v>
      </c>
      <c r="Y591" s="1" t="s">
        <v>11435</v>
      </c>
      <c r="Z591" s="1" t="s">
        <v>134</v>
      </c>
      <c r="AA591" s="1" t="s">
        <v>11842</v>
      </c>
      <c r="AB591" s="1" t="s">
        <v>205</v>
      </c>
      <c r="AC591" s="1" t="s">
        <v>97</v>
      </c>
      <c r="AD591" s="1" t="s">
        <v>98</v>
      </c>
      <c r="AE591" s="1" t="s">
        <v>98</v>
      </c>
      <c r="AF591" s="1" t="s">
        <v>11843</v>
      </c>
      <c r="AG591" s="1" t="s">
        <v>11435</v>
      </c>
      <c r="AH591" s="1" t="s">
        <v>421</v>
      </c>
      <c r="AI591" s="1" t="s">
        <v>138</v>
      </c>
      <c r="AJ591" s="1">
        <v>100</v>
      </c>
      <c r="AK591" s="1">
        <v>10.0</v>
      </c>
      <c r="AL591" s="1"/>
      <c r="AM591" s="1"/>
      <c r="AN591" s="1"/>
      <c r="AO591" s="1"/>
      <c r="AP591" s="1"/>
      <c r="AQ591" s="1"/>
      <c r="AR591" s="1"/>
      <c r="AS591" s="1" t="s">
        <v>367</v>
      </c>
      <c r="AT591" s="1" t="s">
        <v>11844</v>
      </c>
      <c r="AU591" s="1" t="s">
        <v>141</v>
      </c>
      <c r="AV591" s="1" t="s">
        <v>532</v>
      </c>
      <c r="AW591" s="1">
        <v>92.98</v>
      </c>
      <c r="AX591" s="1"/>
      <c r="AY591" s="1" t="s">
        <v>11845</v>
      </c>
      <c r="AZ591" s="1" t="s">
        <v>11846</v>
      </c>
      <c r="BA591" s="1" t="s">
        <v>110</v>
      </c>
      <c r="BB591" s="1" t="s">
        <v>111</v>
      </c>
      <c r="BC591" s="1" t="s">
        <v>112</v>
      </c>
      <c r="BD591" s="1" t="s">
        <v>146</v>
      </c>
      <c r="BE591" s="1">
        <v>80.7</v>
      </c>
      <c r="BF591" s="1">
        <v>8.82</v>
      </c>
      <c r="BG591" s="1"/>
      <c r="BH591" s="1"/>
      <c r="BI591" s="1"/>
      <c r="BJ591" s="1"/>
      <c r="BK591" s="1"/>
      <c r="BL591" s="1"/>
      <c r="BM591" s="1"/>
      <c r="BN591" s="1"/>
      <c r="BO591" s="1" t="s">
        <v>11847</v>
      </c>
      <c r="BP591" s="1" t="s">
        <v>11848</v>
      </c>
      <c r="BQ591" s="1" t="s">
        <v>149</v>
      </c>
      <c r="BR591" s="1"/>
      <c r="BS591" s="1"/>
      <c r="BT591" s="1"/>
      <c r="BU591" s="1" t="str">
        <f>HYPERLINK("https://nconnect.nicmar.ac.in/storage/profile/6a85e68526457.png","Download")</f>
        <v>0</v>
      </c>
      <c r="BV591" s="1" t="s">
        <v>118</v>
      </c>
      <c r="BW591" s="3"/>
      <c r="BX591" s="3"/>
    </row>
    <row r="592" spans="1:76">
      <c r="A592" s="1" t="s">
        <v>76</v>
      </c>
      <c r="B592" s="1" t="s">
        <v>77</v>
      </c>
      <c r="C592" s="1" t="s">
        <v>11849</v>
      </c>
      <c r="D592" s="1" t="s">
        <v>11850</v>
      </c>
      <c r="E592" s="1" t="s">
        <v>3150</v>
      </c>
      <c r="F592" s="1" t="s">
        <v>379</v>
      </c>
      <c r="G592" s="1" t="s">
        <v>11851</v>
      </c>
      <c r="H592" s="1" t="s">
        <v>11852</v>
      </c>
      <c r="I592" s="1" t="s">
        <v>11853</v>
      </c>
      <c r="J592" s="1">
        <v>9980167850</v>
      </c>
      <c r="K592" s="1" t="s">
        <v>85</v>
      </c>
      <c r="L592" s="1" t="s">
        <v>11854</v>
      </c>
      <c r="M592" s="1" t="s">
        <v>87</v>
      </c>
      <c r="N592" s="1" t="s">
        <v>11855</v>
      </c>
      <c r="O592" s="1" t="s">
        <v>11856</v>
      </c>
      <c r="P592" s="1" t="s">
        <v>4570</v>
      </c>
      <c r="Q592" s="1">
        <v>212667557821</v>
      </c>
      <c r="R592" s="1" t="s">
        <v>11857</v>
      </c>
      <c r="S592" s="1">
        <v>9481175850</v>
      </c>
      <c r="T592" s="1" t="s">
        <v>11858</v>
      </c>
      <c r="U592" s="1" t="s">
        <v>11859</v>
      </c>
      <c r="V592" s="1">
        <v>9448717446</v>
      </c>
      <c r="W592" s="1" t="s">
        <v>2469</v>
      </c>
      <c r="X592" s="1" t="s">
        <v>11860</v>
      </c>
      <c r="Y592" s="1" t="s">
        <v>8419</v>
      </c>
      <c r="Z592" s="1" t="s">
        <v>168</v>
      </c>
      <c r="AA592" s="1" t="s">
        <v>11860</v>
      </c>
      <c r="AB592" s="1" t="s">
        <v>8419</v>
      </c>
      <c r="AC592" s="1" t="s">
        <v>168</v>
      </c>
      <c r="AD592" s="1" t="s">
        <v>98</v>
      </c>
      <c r="AE592" s="1" t="s">
        <v>98</v>
      </c>
      <c r="AF592" s="1" t="s">
        <v>11861</v>
      </c>
      <c r="AG592" s="1" t="s">
        <v>11862</v>
      </c>
      <c r="AH592" s="1" t="s">
        <v>3702</v>
      </c>
      <c r="AI592" s="1" t="s">
        <v>742</v>
      </c>
      <c r="AJ592" s="1">
        <v>90.88</v>
      </c>
      <c r="AK592" s="1"/>
      <c r="AL592" s="1" t="s">
        <v>11863</v>
      </c>
      <c r="AM592" s="1" t="s">
        <v>11864</v>
      </c>
      <c r="AN592" s="1" t="s">
        <v>174</v>
      </c>
      <c r="AO592" s="1" t="s">
        <v>479</v>
      </c>
      <c r="AP592" s="1" t="s">
        <v>530</v>
      </c>
      <c r="AQ592" s="1">
        <v>81.83</v>
      </c>
      <c r="AR592" s="1"/>
      <c r="AS592" s="1"/>
      <c r="AT592" s="1"/>
      <c r="AU592" s="1"/>
      <c r="AV592" s="1"/>
      <c r="AW592" s="1"/>
      <c r="AX592" s="1"/>
      <c r="AY592" s="1" t="s">
        <v>11865</v>
      </c>
      <c r="AZ592" s="1" t="s">
        <v>11866</v>
      </c>
      <c r="BA592" s="1" t="s">
        <v>178</v>
      </c>
      <c r="BB592" s="1" t="s">
        <v>111</v>
      </c>
      <c r="BC592" s="1" t="s">
        <v>747</v>
      </c>
      <c r="BD592" s="1" t="s">
        <v>214</v>
      </c>
      <c r="BE592" s="1">
        <v>78.1</v>
      </c>
      <c r="BF592" s="1">
        <v>8.56</v>
      </c>
      <c r="BG592" s="1"/>
      <c r="BH592" s="1"/>
      <c r="BI592" s="1"/>
      <c r="BJ592" s="1"/>
      <c r="BK592" s="1"/>
      <c r="BL592" s="1"/>
      <c r="BM592" s="1"/>
      <c r="BN592" s="1"/>
      <c r="BO592" s="1" t="s">
        <v>656</v>
      </c>
      <c r="BP592" s="1"/>
      <c r="BQ592" s="1"/>
      <c r="BR592" s="1" t="s">
        <v>11867</v>
      </c>
      <c r="BS592" s="1">
        <v>4</v>
      </c>
      <c r="BT592" s="1"/>
      <c r="BU592" s="1" t="str">
        <f>HYPERLINK("https://nconnect.nicmar.ac.in/storage/profile/6a870556b6e1d.png","Download")</f>
        <v>0</v>
      </c>
      <c r="BV592" s="1" t="s">
        <v>118</v>
      </c>
      <c r="BW592" s="3"/>
      <c r="BX592" s="3"/>
    </row>
    <row r="593" spans="1:76">
      <c r="A593" s="1" t="s">
        <v>76</v>
      </c>
      <c r="B593" s="1" t="s">
        <v>77</v>
      </c>
      <c r="C593" s="1" t="s">
        <v>11868</v>
      </c>
      <c r="D593" s="1" t="s">
        <v>11869</v>
      </c>
      <c r="E593" s="1"/>
      <c r="F593" s="1" t="s">
        <v>325</v>
      </c>
      <c r="G593" s="1" t="s">
        <v>11870</v>
      </c>
      <c r="H593" s="1" t="s">
        <v>11871</v>
      </c>
      <c r="I593" s="1" t="s">
        <v>11872</v>
      </c>
      <c r="J593" s="1">
        <v>9566437367</v>
      </c>
      <c r="K593" s="1" t="s">
        <v>85</v>
      </c>
      <c r="L593" s="1" t="s">
        <v>11873</v>
      </c>
      <c r="M593" s="1" t="s">
        <v>87</v>
      </c>
      <c r="N593" s="1" t="s">
        <v>8472</v>
      </c>
      <c r="O593" s="1" t="s">
        <v>11874</v>
      </c>
      <c r="P593" s="1" t="s">
        <v>162</v>
      </c>
      <c r="Q593" s="1">
        <v>776084116253</v>
      </c>
      <c r="R593" s="1" t="s">
        <v>11875</v>
      </c>
      <c r="S593" s="1">
        <v>9442637367</v>
      </c>
      <c r="T593" s="1" t="s">
        <v>11876</v>
      </c>
      <c r="U593" s="1" t="s">
        <v>10524</v>
      </c>
      <c r="V593" s="1">
        <v>8903437367</v>
      </c>
      <c r="W593" s="1" t="s">
        <v>946</v>
      </c>
      <c r="X593" s="1" t="s">
        <v>11877</v>
      </c>
      <c r="Y593" s="1" t="s">
        <v>8890</v>
      </c>
      <c r="Z593" s="1" t="s">
        <v>338</v>
      </c>
      <c r="AA593" s="1" t="s">
        <v>11877</v>
      </c>
      <c r="AB593" s="1" t="s">
        <v>8890</v>
      </c>
      <c r="AC593" s="1" t="s">
        <v>338</v>
      </c>
      <c r="AD593" s="1" t="s">
        <v>98</v>
      </c>
      <c r="AE593" s="1" t="s">
        <v>98</v>
      </c>
      <c r="AF593" s="1" t="s">
        <v>11878</v>
      </c>
      <c r="AG593" s="1" t="s">
        <v>11879</v>
      </c>
      <c r="AH593" s="1" t="s">
        <v>421</v>
      </c>
      <c r="AI593" s="1" t="s">
        <v>101</v>
      </c>
      <c r="AJ593" s="1">
        <v>96.2</v>
      </c>
      <c r="AK593" s="1"/>
      <c r="AL593" s="1" t="s">
        <v>11880</v>
      </c>
      <c r="AM593" s="1" t="s">
        <v>11879</v>
      </c>
      <c r="AN593" s="1" t="s">
        <v>174</v>
      </c>
      <c r="AO593" s="1" t="s">
        <v>106</v>
      </c>
      <c r="AP593" s="1" t="s">
        <v>289</v>
      </c>
      <c r="AQ593" s="1">
        <v>86.16</v>
      </c>
      <c r="AR593" s="1"/>
      <c r="AS593" s="1"/>
      <c r="AT593" s="1"/>
      <c r="AU593" s="1"/>
      <c r="AV593" s="1"/>
      <c r="AW593" s="1"/>
      <c r="AX593" s="1"/>
      <c r="AY593" s="1" t="s">
        <v>11881</v>
      </c>
      <c r="AZ593" s="1" t="s">
        <v>11882</v>
      </c>
      <c r="BA593" s="1" t="s">
        <v>178</v>
      </c>
      <c r="BB593" s="1" t="s">
        <v>111</v>
      </c>
      <c r="BC593" s="1" t="s">
        <v>289</v>
      </c>
      <c r="BD593" s="1" t="s">
        <v>146</v>
      </c>
      <c r="BE593" s="1">
        <v>88.6</v>
      </c>
      <c r="BF593" s="1">
        <v>8.86</v>
      </c>
      <c r="BG593" s="1"/>
      <c r="BH593" s="1"/>
      <c r="BI593" s="1"/>
      <c r="BJ593" s="1"/>
      <c r="BK593" s="1"/>
      <c r="BL593" s="1"/>
      <c r="BM593" s="1"/>
      <c r="BN593" s="1"/>
      <c r="BO593" s="1" t="s">
        <v>11719</v>
      </c>
      <c r="BP593" s="1"/>
      <c r="BQ593" s="1"/>
      <c r="BR593" s="1"/>
      <c r="BS593" s="1"/>
      <c r="BT593" s="1"/>
      <c r="BU593" s="1" t="str">
        <f>HYPERLINK("https://nconnect.nicmar.ac.in/storage/profile/6a8740d2df8af.png","Download")</f>
        <v>0</v>
      </c>
      <c r="BV593" s="1" t="s">
        <v>118</v>
      </c>
      <c r="BW593" s="3"/>
      <c r="BX593" s="3"/>
    </row>
    <row r="594" spans="1:76">
      <c r="A594" s="1" t="s">
        <v>76</v>
      </c>
      <c r="B594" s="1" t="s">
        <v>77</v>
      </c>
      <c r="C594" s="1" t="s">
        <v>11883</v>
      </c>
      <c r="D594" s="1" t="s">
        <v>11884</v>
      </c>
      <c r="E594" s="1"/>
      <c r="F594" s="1" t="s">
        <v>7604</v>
      </c>
      <c r="G594" s="1" t="s">
        <v>11885</v>
      </c>
      <c r="H594" s="1" t="s">
        <v>11886</v>
      </c>
      <c r="I594" s="1" t="s">
        <v>11887</v>
      </c>
      <c r="J594" s="1">
        <v>6205648716</v>
      </c>
      <c r="K594" s="1" t="s">
        <v>85</v>
      </c>
      <c r="L594" s="1" t="s">
        <v>11888</v>
      </c>
      <c r="M594" s="1" t="s">
        <v>87</v>
      </c>
      <c r="N594" s="1" t="s">
        <v>6360</v>
      </c>
      <c r="O594" s="1" t="s">
        <v>11889</v>
      </c>
      <c r="P594" s="1" t="s">
        <v>669</v>
      </c>
      <c r="Q594" s="1">
        <v>204323309255</v>
      </c>
      <c r="R594" s="1" t="s">
        <v>11890</v>
      </c>
      <c r="S594" s="1">
        <v>9717214154</v>
      </c>
      <c r="T594" s="1" t="s">
        <v>11891</v>
      </c>
      <c r="U594" s="1" t="s">
        <v>11892</v>
      </c>
      <c r="V594" s="1">
        <v>7067580924</v>
      </c>
      <c r="W594" s="1" t="s">
        <v>946</v>
      </c>
      <c r="X594" s="1" t="s">
        <v>11893</v>
      </c>
      <c r="Y594" s="1" t="s">
        <v>4748</v>
      </c>
      <c r="Z594" s="1" t="s">
        <v>1913</v>
      </c>
      <c r="AA594" s="1" t="s">
        <v>11893</v>
      </c>
      <c r="AB594" s="1" t="s">
        <v>4748</v>
      </c>
      <c r="AC594" s="1" t="s">
        <v>1913</v>
      </c>
      <c r="AD594" s="1" t="s">
        <v>98</v>
      </c>
      <c r="AE594" s="1" t="s">
        <v>98</v>
      </c>
      <c r="AF594" s="1" t="s">
        <v>11894</v>
      </c>
      <c r="AG594" s="1" t="s">
        <v>11895</v>
      </c>
      <c r="AH594" s="1" t="s">
        <v>262</v>
      </c>
      <c r="AI594" s="1" t="s">
        <v>314</v>
      </c>
      <c r="AJ594" s="1">
        <v>69.67</v>
      </c>
      <c r="AK594" s="1">
        <v>6.97</v>
      </c>
      <c r="AL594" s="1"/>
      <c r="AM594" s="1"/>
      <c r="AN594" s="1"/>
      <c r="AO594" s="1"/>
      <c r="AP594" s="1"/>
      <c r="AQ594" s="1"/>
      <c r="AR594" s="1"/>
      <c r="AS594" s="1" t="s">
        <v>11896</v>
      </c>
      <c r="AT594" s="1" t="s">
        <v>11897</v>
      </c>
      <c r="AU594" s="1" t="s">
        <v>239</v>
      </c>
      <c r="AV594" s="1" t="s">
        <v>370</v>
      </c>
      <c r="AW594" s="1">
        <v>70.1</v>
      </c>
      <c r="AX594" s="1">
        <v>7.01</v>
      </c>
      <c r="AY594" s="1" t="s">
        <v>11898</v>
      </c>
      <c r="AZ594" s="1" t="s">
        <v>11899</v>
      </c>
      <c r="BA594" s="1" t="s">
        <v>110</v>
      </c>
      <c r="BB594" s="1" t="s">
        <v>111</v>
      </c>
      <c r="BC594" s="1" t="s">
        <v>484</v>
      </c>
      <c r="BD594" s="1" t="s">
        <v>374</v>
      </c>
      <c r="BE594" s="1">
        <v>70</v>
      </c>
      <c r="BF594" s="1">
        <v>7.0</v>
      </c>
      <c r="BG594" s="1"/>
      <c r="BH594" s="1"/>
      <c r="BI594" s="1"/>
      <c r="BJ594" s="1"/>
      <c r="BK594" s="1"/>
      <c r="BL594" s="1"/>
      <c r="BM594" s="1"/>
      <c r="BN594" s="1"/>
      <c r="BO594" s="1" t="s">
        <v>11900</v>
      </c>
      <c r="BP594" s="1"/>
      <c r="BQ594" s="1"/>
      <c r="BR594" s="1"/>
      <c r="BS594" s="1"/>
      <c r="BT594" s="1" t="s">
        <v>11901</v>
      </c>
      <c r="BU594" s="1" t="str">
        <f>HYPERLINK("https://nconnect.nicmar.ac.in/storage/profile/6aa69545a3213.png","Download")</f>
        <v>0</v>
      </c>
      <c r="BV594" s="1" t="s">
        <v>188</v>
      </c>
      <c r="BW594" s="3"/>
      <c r="BX594" s="3"/>
    </row>
    <row r="595" spans="1:76">
      <c r="A595" s="1" t="s">
        <v>76</v>
      </c>
      <c r="B595" s="1" t="s">
        <v>77</v>
      </c>
      <c r="C595" s="1" t="s">
        <v>11902</v>
      </c>
      <c r="D595" s="1" t="s">
        <v>7425</v>
      </c>
      <c r="E595" s="1" t="s">
        <v>7958</v>
      </c>
      <c r="F595" s="1" t="s">
        <v>11903</v>
      </c>
      <c r="G595" s="1" t="s">
        <v>11904</v>
      </c>
      <c r="H595" s="1" t="s">
        <v>11905</v>
      </c>
      <c r="I595" s="1" t="s">
        <v>11906</v>
      </c>
      <c r="J595" s="1">
        <v>8956933381</v>
      </c>
      <c r="K595" s="1" t="s">
        <v>85</v>
      </c>
      <c r="L595" s="1" t="s">
        <v>11907</v>
      </c>
      <c r="M595" s="1" t="s">
        <v>87</v>
      </c>
      <c r="N595" s="1" t="s">
        <v>412</v>
      </c>
      <c r="O595" s="1" t="s">
        <v>11908</v>
      </c>
      <c r="P595" s="1" t="s">
        <v>162</v>
      </c>
      <c r="Q595" s="1">
        <v>637709566398</v>
      </c>
      <c r="R595" s="1" t="s">
        <v>11909</v>
      </c>
      <c r="S595" s="1">
        <v>8983230365</v>
      </c>
      <c r="T595" s="1" t="s">
        <v>6773</v>
      </c>
      <c r="U595" s="1" t="s">
        <v>11910</v>
      </c>
      <c r="V595" s="1">
        <v>9403272385</v>
      </c>
      <c r="W595" s="1" t="s">
        <v>283</v>
      </c>
      <c r="X595" s="1" t="s">
        <v>11911</v>
      </c>
      <c r="Y595" s="1" t="s">
        <v>1268</v>
      </c>
      <c r="Z595" s="1" t="s">
        <v>97</v>
      </c>
      <c r="AA595" s="1" t="s">
        <v>11911</v>
      </c>
      <c r="AB595" s="1" t="s">
        <v>1268</v>
      </c>
      <c r="AC595" s="1" t="s">
        <v>97</v>
      </c>
      <c r="AD595" s="1" t="s">
        <v>98</v>
      </c>
      <c r="AE595" s="1" t="s">
        <v>98</v>
      </c>
      <c r="AF595" s="1" t="s">
        <v>11912</v>
      </c>
      <c r="AG595" s="1" t="s">
        <v>1959</v>
      </c>
      <c r="AH595" s="1" t="s">
        <v>106</v>
      </c>
      <c r="AI595" s="1" t="s">
        <v>395</v>
      </c>
      <c r="AJ595" s="1">
        <v>85.4</v>
      </c>
      <c r="AK595" s="1"/>
      <c r="AL595" s="1" t="s">
        <v>11913</v>
      </c>
      <c r="AM595" s="1" t="s">
        <v>1959</v>
      </c>
      <c r="AN595" s="1" t="s">
        <v>105</v>
      </c>
      <c r="AO595" s="1" t="s">
        <v>107</v>
      </c>
      <c r="AP595" s="1" t="s">
        <v>398</v>
      </c>
      <c r="AQ595" s="1">
        <v>66.33</v>
      </c>
      <c r="AR595" s="1"/>
      <c r="AS595" s="1"/>
      <c r="AT595" s="1"/>
      <c r="AU595" s="1"/>
      <c r="AV595" s="1"/>
      <c r="AW595" s="1"/>
      <c r="AX595" s="1"/>
      <c r="AY595" s="1" t="s">
        <v>1271</v>
      </c>
      <c r="AZ595" s="1" t="s">
        <v>11914</v>
      </c>
      <c r="BA595" s="1" t="s">
        <v>110</v>
      </c>
      <c r="BB595" s="1" t="s">
        <v>111</v>
      </c>
      <c r="BC595" s="1" t="s">
        <v>401</v>
      </c>
      <c r="BD595" s="1" t="s">
        <v>319</v>
      </c>
      <c r="BE595" s="1">
        <v>63.9</v>
      </c>
      <c r="BF595" s="1">
        <v>6.39</v>
      </c>
      <c r="BG595" s="1"/>
      <c r="BH595" s="1"/>
      <c r="BI595" s="1"/>
      <c r="BJ595" s="1"/>
      <c r="BK595" s="1"/>
      <c r="BL595" s="1"/>
      <c r="BM595" s="1"/>
      <c r="BN595" s="1"/>
      <c r="BO595" s="1" t="s">
        <v>3445</v>
      </c>
      <c r="BP595" s="1"/>
      <c r="BQ595" s="1"/>
      <c r="BR595" s="1"/>
      <c r="BS595" s="1"/>
      <c r="BT595" s="1"/>
      <c r="BU595" s="1" t="str">
        <f>HYPERLINK("https://nconnect.nicmar.ac.in/storage/profile/6a86ef03ed2e5.png","Download")</f>
        <v>0</v>
      </c>
      <c r="BV595" s="1" t="s">
        <v>118</v>
      </c>
      <c r="BW595" s="3"/>
      <c r="BX595" s="3"/>
    </row>
    <row r="596" spans="1:76">
      <c r="A596" s="1" t="s">
        <v>76</v>
      </c>
      <c r="B596" s="1" t="s">
        <v>77</v>
      </c>
      <c r="C596" s="1" t="s">
        <v>11915</v>
      </c>
      <c r="D596" s="1" t="s">
        <v>272</v>
      </c>
      <c r="E596" s="1" t="s">
        <v>4042</v>
      </c>
      <c r="F596" s="1" t="s">
        <v>11916</v>
      </c>
      <c r="G596" s="1" t="s">
        <v>11917</v>
      </c>
      <c r="H596" s="1" t="s">
        <v>11918</v>
      </c>
      <c r="I596" s="1" t="s">
        <v>11919</v>
      </c>
      <c r="J596" s="1">
        <v>9270322565</v>
      </c>
      <c r="K596" s="1" t="s">
        <v>85</v>
      </c>
      <c r="L596" s="1" t="s">
        <v>5789</v>
      </c>
      <c r="M596" s="1" t="s">
        <v>87</v>
      </c>
      <c r="N596" s="1" t="s">
        <v>2915</v>
      </c>
      <c r="O596" s="1" t="s">
        <v>11920</v>
      </c>
      <c r="P596" s="1" t="s">
        <v>4570</v>
      </c>
      <c r="Q596" s="1">
        <v>358237622783</v>
      </c>
      <c r="R596" s="1" t="s">
        <v>11921</v>
      </c>
      <c r="S596" s="1">
        <v>9765612355</v>
      </c>
      <c r="T596" s="1" t="s">
        <v>92</v>
      </c>
      <c r="U596" s="1" t="s">
        <v>11922</v>
      </c>
      <c r="V596" s="1">
        <v>8669872397</v>
      </c>
      <c r="W596" s="1" t="s">
        <v>257</v>
      </c>
      <c r="X596" s="1" t="s">
        <v>11923</v>
      </c>
      <c r="Y596" s="1" t="s">
        <v>205</v>
      </c>
      <c r="Z596" s="1" t="s">
        <v>97</v>
      </c>
      <c r="AA596" s="1" t="s">
        <v>11923</v>
      </c>
      <c r="AB596" s="1" t="s">
        <v>205</v>
      </c>
      <c r="AC596" s="1" t="s">
        <v>97</v>
      </c>
      <c r="AD596" s="1" t="s">
        <v>98</v>
      </c>
      <c r="AE596" s="1" t="s">
        <v>98</v>
      </c>
      <c r="AF596" s="1" t="s">
        <v>11924</v>
      </c>
      <c r="AG596" s="1" t="s">
        <v>11925</v>
      </c>
      <c r="AH596" s="1" t="s">
        <v>2223</v>
      </c>
      <c r="AI596" s="1" t="s">
        <v>289</v>
      </c>
      <c r="AJ596" s="1">
        <v>83</v>
      </c>
      <c r="AK596" s="1">
        <v>8.7</v>
      </c>
      <c r="AL596" s="1" t="s">
        <v>11926</v>
      </c>
      <c r="AM596" s="1" t="s">
        <v>11927</v>
      </c>
      <c r="AN596" s="1" t="s">
        <v>105</v>
      </c>
      <c r="AO596" s="1" t="s">
        <v>605</v>
      </c>
      <c r="AP596" s="1" t="s">
        <v>398</v>
      </c>
      <c r="AQ596" s="1">
        <v>72</v>
      </c>
      <c r="AR596" s="1"/>
      <c r="AS596" s="1"/>
      <c r="AT596" s="1"/>
      <c r="AU596" s="1"/>
      <c r="AV596" s="1"/>
      <c r="AW596" s="1"/>
      <c r="AX596" s="1"/>
      <c r="AY596" s="1" t="s">
        <v>2947</v>
      </c>
      <c r="AZ596" s="1" t="s">
        <v>11928</v>
      </c>
      <c r="BA596" s="1" t="s">
        <v>178</v>
      </c>
      <c r="BB596" s="1" t="s">
        <v>111</v>
      </c>
      <c r="BC596" s="1" t="s">
        <v>401</v>
      </c>
      <c r="BD596" s="1" t="s">
        <v>374</v>
      </c>
      <c r="BE596" s="1">
        <v>64.9</v>
      </c>
      <c r="BF596" s="1">
        <v>7.24</v>
      </c>
      <c r="BG596" s="1"/>
      <c r="BH596" s="1"/>
      <c r="BI596" s="1"/>
      <c r="BJ596" s="1"/>
      <c r="BK596" s="1"/>
      <c r="BL596" s="1"/>
      <c r="BM596" s="1"/>
      <c r="BN596" s="1"/>
      <c r="BO596" s="1" t="s">
        <v>11929</v>
      </c>
      <c r="BP596" s="1"/>
      <c r="BQ596" s="1"/>
      <c r="BR596" s="1" t="s">
        <v>11930</v>
      </c>
      <c r="BS596" s="1">
        <v>4</v>
      </c>
      <c r="BT596" s="1"/>
      <c r="BU596" s="1" t="str">
        <f>HYPERLINK("https://nconnect.nicmar.ac.in/storage/profile/6a873b0019134.png","Download")</f>
        <v>0</v>
      </c>
      <c r="BV596" s="1" t="s">
        <v>118</v>
      </c>
      <c r="BW596" s="3"/>
      <c r="BX596" s="3"/>
    </row>
    <row r="597" spans="1:76">
      <c r="A597" s="1" t="s">
        <v>76</v>
      </c>
      <c r="B597" s="1" t="s">
        <v>77</v>
      </c>
      <c r="C597" s="1" t="s">
        <v>11931</v>
      </c>
      <c r="D597" s="1" t="s">
        <v>11932</v>
      </c>
      <c r="E597" s="1"/>
      <c r="F597" s="1" t="s">
        <v>5805</v>
      </c>
      <c r="G597" s="1" t="s">
        <v>11933</v>
      </c>
      <c r="H597" s="1" t="s">
        <v>11934</v>
      </c>
      <c r="I597" s="1" t="s">
        <v>11935</v>
      </c>
      <c r="J597" s="1">
        <v>9361147618</v>
      </c>
      <c r="K597" s="1" t="s">
        <v>85</v>
      </c>
      <c r="L597" s="1" t="s">
        <v>11936</v>
      </c>
      <c r="M597" s="1" t="s">
        <v>87</v>
      </c>
      <c r="N597" s="1" t="s">
        <v>330</v>
      </c>
      <c r="O597" s="1" t="s">
        <v>11937</v>
      </c>
      <c r="P597" s="1" t="s">
        <v>90</v>
      </c>
      <c r="Q597" s="1">
        <v>750928746216</v>
      </c>
      <c r="R597" s="1" t="s">
        <v>11938</v>
      </c>
      <c r="S597" s="1">
        <v>9443363669</v>
      </c>
      <c r="T597" s="1" t="s">
        <v>333</v>
      </c>
      <c r="U597" s="1" t="s">
        <v>11939</v>
      </c>
      <c r="V597" s="1">
        <v>9443363718</v>
      </c>
      <c r="W597" s="1" t="s">
        <v>203</v>
      </c>
      <c r="X597" s="1" t="s">
        <v>11940</v>
      </c>
      <c r="Y597" s="1" t="s">
        <v>808</v>
      </c>
      <c r="Z597" s="1" t="s">
        <v>338</v>
      </c>
      <c r="AA597" s="1" t="s">
        <v>11940</v>
      </c>
      <c r="AB597" s="1" t="s">
        <v>808</v>
      </c>
      <c r="AC597" s="1" t="s">
        <v>338</v>
      </c>
      <c r="AD597" s="1" t="s">
        <v>98</v>
      </c>
      <c r="AE597" s="1" t="s">
        <v>98</v>
      </c>
      <c r="AF597" s="1" t="s">
        <v>11941</v>
      </c>
      <c r="AG597" s="1" t="s">
        <v>11942</v>
      </c>
      <c r="AH597" s="1" t="s">
        <v>262</v>
      </c>
      <c r="AI597" s="1" t="s">
        <v>395</v>
      </c>
      <c r="AJ597" s="1">
        <v>88.2</v>
      </c>
      <c r="AK597" s="1">
        <v>8.82</v>
      </c>
      <c r="AL597" s="1" t="s">
        <v>11941</v>
      </c>
      <c r="AM597" s="1" t="s">
        <v>11942</v>
      </c>
      <c r="AN597" s="1" t="s">
        <v>105</v>
      </c>
      <c r="AO597" s="1" t="s">
        <v>341</v>
      </c>
      <c r="AP597" s="1" t="s">
        <v>626</v>
      </c>
      <c r="AQ597" s="1">
        <v>72.83</v>
      </c>
      <c r="AR597" s="1">
        <v>7.28</v>
      </c>
      <c r="AS597" s="1"/>
      <c r="AT597" s="1"/>
      <c r="AU597" s="1"/>
      <c r="AV597" s="1"/>
      <c r="AW597" s="1"/>
      <c r="AX597" s="1"/>
      <c r="AY597" s="1" t="s">
        <v>5117</v>
      </c>
      <c r="AZ597" s="1" t="s">
        <v>11943</v>
      </c>
      <c r="BA597" s="1" t="s">
        <v>110</v>
      </c>
      <c r="BB597" s="1" t="s">
        <v>111</v>
      </c>
      <c r="BC597" s="1" t="s">
        <v>626</v>
      </c>
      <c r="BD597" s="1" t="s">
        <v>319</v>
      </c>
      <c r="BE597" s="1">
        <v>63.5</v>
      </c>
      <c r="BF597" s="1">
        <v>6.35</v>
      </c>
      <c r="BG597" s="1"/>
      <c r="BH597" s="1"/>
      <c r="BI597" s="1"/>
      <c r="BJ597" s="1"/>
      <c r="BK597" s="1"/>
      <c r="BL597" s="1"/>
      <c r="BM597" s="1"/>
      <c r="BN597" s="1"/>
      <c r="BO597" s="1" t="s">
        <v>2334</v>
      </c>
      <c r="BP597" s="1"/>
      <c r="BQ597" s="1"/>
      <c r="BR597" s="1" t="s">
        <v>11944</v>
      </c>
      <c r="BS597" s="1">
        <v>1</v>
      </c>
      <c r="BT597" s="1" t="s">
        <v>11945</v>
      </c>
      <c r="BU597" s="1" t="str">
        <f>HYPERLINK("https://nconnect.nicmar.ac.in/storage/profile/6a85ef3294cae.png","Download")</f>
        <v>0</v>
      </c>
      <c r="BV597" s="1" t="s">
        <v>118</v>
      </c>
      <c r="BW597" s="3"/>
      <c r="BX597" s="3"/>
    </row>
    <row r="598" spans="1:76">
      <c r="A598" s="1" t="s">
        <v>76</v>
      </c>
      <c r="B598" s="1" t="s">
        <v>77</v>
      </c>
      <c r="C598" s="1" t="s">
        <v>11946</v>
      </c>
      <c r="D598" s="1" t="s">
        <v>1855</v>
      </c>
      <c r="E598" s="1"/>
      <c r="F598" s="1" t="s">
        <v>11947</v>
      </c>
      <c r="G598" s="1" t="s">
        <v>11948</v>
      </c>
      <c r="H598" s="1" t="s">
        <v>11949</v>
      </c>
      <c r="I598" s="1" t="s">
        <v>11950</v>
      </c>
      <c r="J598" s="1">
        <v>9059327365</v>
      </c>
      <c r="K598" s="1" t="s">
        <v>85</v>
      </c>
      <c r="L598" s="1" t="s">
        <v>8412</v>
      </c>
      <c r="M598" s="1" t="s">
        <v>87</v>
      </c>
      <c r="N598" s="1" t="s">
        <v>11951</v>
      </c>
      <c r="O598" s="1" t="s">
        <v>11952</v>
      </c>
      <c r="P598" s="1" t="s">
        <v>90</v>
      </c>
      <c r="Q598" s="1">
        <v>675561496291</v>
      </c>
      <c r="R598" s="1" t="s">
        <v>11953</v>
      </c>
      <c r="S598" s="1">
        <v>9963334211</v>
      </c>
      <c r="T598" s="1" t="s">
        <v>92</v>
      </c>
      <c r="U598" s="1" t="s">
        <v>11954</v>
      </c>
      <c r="V598" s="1">
        <v>8897670528</v>
      </c>
      <c r="W598" s="1" t="s">
        <v>283</v>
      </c>
      <c r="X598" s="1" t="s">
        <v>11955</v>
      </c>
      <c r="Y598" s="1" t="s">
        <v>11956</v>
      </c>
      <c r="Z598" s="1" t="s">
        <v>1574</v>
      </c>
      <c r="AA598" s="1" t="s">
        <v>11955</v>
      </c>
      <c r="AB598" s="1" t="s">
        <v>11956</v>
      </c>
      <c r="AC598" s="1" t="s">
        <v>1574</v>
      </c>
      <c r="AD598" s="1" t="s">
        <v>98</v>
      </c>
      <c r="AE598" s="1" t="s">
        <v>98</v>
      </c>
      <c r="AF598" s="1" t="s">
        <v>11957</v>
      </c>
      <c r="AG598" s="1" t="s">
        <v>11958</v>
      </c>
      <c r="AH598" s="1" t="s">
        <v>138</v>
      </c>
      <c r="AI598" s="1" t="s">
        <v>102</v>
      </c>
      <c r="AJ598" s="1">
        <v>90</v>
      </c>
      <c r="AK598" s="1">
        <v>9.0</v>
      </c>
      <c r="AL598" s="1"/>
      <c r="AM598" s="1"/>
      <c r="AN598" s="1"/>
      <c r="AO598" s="1"/>
      <c r="AP598" s="1"/>
      <c r="AQ598" s="1"/>
      <c r="AR598" s="1"/>
      <c r="AS598" s="1" t="s">
        <v>11959</v>
      </c>
      <c r="AT598" s="1" t="s">
        <v>11960</v>
      </c>
      <c r="AU598" s="1" t="s">
        <v>106</v>
      </c>
      <c r="AV598" s="1" t="s">
        <v>626</v>
      </c>
      <c r="AW598" s="1">
        <v>88.6</v>
      </c>
      <c r="AX598" s="1">
        <v>9.36</v>
      </c>
      <c r="AY598" s="1" t="s">
        <v>11961</v>
      </c>
      <c r="AZ598" s="1" t="s">
        <v>11962</v>
      </c>
      <c r="BA598" s="1" t="s">
        <v>110</v>
      </c>
      <c r="BB598" s="1" t="s">
        <v>111</v>
      </c>
      <c r="BC598" s="1" t="s">
        <v>655</v>
      </c>
      <c r="BD598" s="1" t="s">
        <v>344</v>
      </c>
      <c r="BE598" s="1">
        <v>84.1</v>
      </c>
      <c r="BF598" s="1">
        <v>8.91</v>
      </c>
      <c r="BG598" s="1"/>
      <c r="BH598" s="1"/>
      <c r="BI598" s="1"/>
      <c r="BJ598" s="1"/>
      <c r="BK598" s="1"/>
      <c r="BL598" s="1"/>
      <c r="BM598" s="1"/>
      <c r="BN598" s="1"/>
      <c r="BO598" s="1" t="s">
        <v>11963</v>
      </c>
      <c r="BP598" s="1" t="s">
        <v>11964</v>
      </c>
      <c r="BQ598" s="1" t="s">
        <v>2665</v>
      </c>
      <c r="BR598" s="1" t="s">
        <v>11965</v>
      </c>
      <c r="BS598" s="1">
        <v>4</v>
      </c>
      <c r="BT598" s="1"/>
      <c r="BU598" s="1" t="str">
        <f>HYPERLINK("https://nconnect.nicmar.ac.in/storage/profile/6a87290497824.png","Download")</f>
        <v>0</v>
      </c>
      <c r="BV598" s="1" t="s">
        <v>118</v>
      </c>
      <c r="BW598" s="3"/>
      <c r="BX598" s="3"/>
    </row>
    <row r="599" spans="1:76">
      <c r="A599" s="1" t="s">
        <v>76</v>
      </c>
      <c r="B599" s="1" t="s">
        <v>77</v>
      </c>
      <c r="C599" s="1" t="s">
        <v>11966</v>
      </c>
      <c r="D599" s="1" t="s">
        <v>11967</v>
      </c>
      <c r="E599" s="1"/>
      <c r="F599" s="1" t="s">
        <v>11968</v>
      </c>
      <c r="G599" s="1" t="s">
        <v>11969</v>
      </c>
      <c r="H599" s="1" t="s">
        <v>11970</v>
      </c>
      <c r="I599" s="1" t="s">
        <v>11971</v>
      </c>
      <c r="J599" s="1">
        <v>9952705380</v>
      </c>
      <c r="K599" s="1" t="s">
        <v>85</v>
      </c>
      <c r="L599" s="1" t="s">
        <v>11972</v>
      </c>
      <c r="M599" s="1" t="s">
        <v>87</v>
      </c>
      <c r="N599" s="1" t="s">
        <v>6495</v>
      </c>
      <c r="O599" s="1" t="s">
        <v>11973</v>
      </c>
      <c r="P599" s="1" t="s">
        <v>162</v>
      </c>
      <c r="Q599" s="1">
        <v>510342966178</v>
      </c>
      <c r="R599" s="1" t="s">
        <v>11974</v>
      </c>
      <c r="S599" s="1">
        <v>9843161180</v>
      </c>
      <c r="T599" s="1" t="s">
        <v>11975</v>
      </c>
      <c r="U599" s="1" t="s">
        <v>11976</v>
      </c>
      <c r="V599" s="1">
        <v>9698874589</v>
      </c>
      <c r="W599" s="1" t="s">
        <v>2469</v>
      </c>
      <c r="X599" s="1" t="s">
        <v>11977</v>
      </c>
      <c r="Y599" s="1" t="s">
        <v>2901</v>
      </c>
      <c r="Z599" s="1" t="s">
        <v>338</v>
      </c>
      <c r="AA599" s="1" t="s">
        <v>11977</v>
      </c>
      <c r="AB599" s="1" t="s">
        <v>2901</v>
      </c>
      <c r="AC599" s="1" t="s">
        <v>338</v>
      </c>
      <c r="AD599" s="1" t="s">
        <v>98</v>
      </c>
      <c r="AE599" s="1" t="s">
        <v>98</v>
      </c>
      <c r="AF599" s="1" t="s">
        <v>11978</v>
      </c>
      <c r="AG599" s="1" t="s">
        <v>3906</v>
      </c>
      <c r="AH599" s="1" t="s">
        <v>208</v>
      </c>
      <c r="AI599" s="1" t="s">
        <v>529</v>
      </c>
      <c r="AJ599" s="1">
        <v>96.2</v>
      </c>
      <c r="AK599" s="1"/>
      <c r="AL599" s="1" t="s">
        <v>11979</v>
      </c>
      <c r="AM599" s="1" t="s">
        <v>3906</v>
      </c>
      <c r="AN599" s="1" t="s">
        <v>174</v>
      </c>
      <c r="AO599" s="1" t="s">
        <v>141</v>
      </c>
      <c r="AP599" s="1" t="s">
        <v>262</v>
      </c>
      <c r="AQ599" s="1">
        <v>83.8</v>
      </c>
      <c r="AR599" s="1"/>
      <c r="AS599" s="1"/>
      <c r="AT599" s="1"/>
      <c r="AU599" s="1"/>
      <c r="AV599" s="1"/>
      <c r="AW599" s="1"/>
      <c r="AX599" s="1"/>
      <c r="AY599" s="1" t="s">
        <v>2863</v>
      </c>
      <c r="AZ599" s="1" t="s">
        <v>11980</v>
      </c>
      <c r="BA599" s="1" t="s">
        <v>178</v>
      </c>
      <c r="BB599" s="1" t="s">
        <v>111</v>
      </c>
      <c r="BC599" s="1" t="s">
        <v>1069</v>
      </c>
      <c r="BD599" s="1" t="s">
        <v>146</v>
      </c>
      <c r="BE599" s="1">
        <v>84.2</v>
      </c>
      <c r="BF599" s="1">
        <v>8.42</v>
      </c>
      <c r="BG599" s="1"/>
      <c r="BH599" s="1"/>
      <c r="BI599" s="1"/>
      <c r="BJ599" s="1"/>
      <c r="BK599" s="1"/>
      <c r="BL599" s="1"/>
      <c r="BM599" s="1"/>
      <c r="BN599" s="1"/>
      <c r="BO599" s="1" t="s">
        <v>11981</v>
      </c>
      <c r="BP599" s="1" t="s">
        <v>11982</v>
      </c>
      <c r="BQ599" s="1" t="s">
        <v>1252</v>
      </c>
      <c r="BR599" s="1"/>
      <c r="BS599" s="1"/>
      <c r="BT599" s="1"/>
      <c r="BU599" s="1" t="str">
        <f>HYPERLINK("https://nconnect.nicmar.ac.in/storage/profile/6a871bbcd5f75.png","Download")</f>
        <v>0</v>
      </c>
      <c r="BV599" s="1" t="s">
        <v>118</v>
      </c>
      <c r="BW599" s="3"/>
      <c r="BX599" s="3"/>
    </row>
    <row r="600" spans="1:76">
      <c r="A600" s="1" t="s">
        <v>76</v>
      </c>
      <c r="B600" s="1" t="s">
        <v>77</v>
      </c>
      <c r="C600" s="1" t="s">
        <v>11983</v>
      </c>
      <c r="D600" s="1" t="s">
        <v>4755</v>
      </c>
      <c r="E600" s="1"/>
      <c r="F600" s="1" t="s">
        <v>3504</v>
      </c>
      <c r="G600" s="1" t="s">
        <v>11984</v>
      </c>
      <c r="H600" s="1" t="s">
        <v>11985</v>
      </c>
      <c r="I600" s="1" t="s">
        <v>11985</v>
      </c>
      <c r="J600" s="1">
        <v>9296153119</v>
      </c>
      <c r="K600" s="1" t="s">
        <v>85</v>
      </c>
      <c r="L600" s="1" t="s">
        <v>11986</v>
      </c>
      <c r="M600" s="1" t="s">
        <v>87</v>
      </c>
      <c r="N600" s="1" t="s">
        <v>8242</v>
      </c>
      <c r="O600" s="1" t="s">
        <v>11987</v>
      </c>
      <c r="P600" s="1" t="s">
        <v>162</v>
      </c>
      <c r="Q600" s="1">
        <v>779698772018</v>
      </c>
      <c r="R600" s="1" t="s">
        <v>11988</v>
      </c>
      <c r="S600" s="1">
        <v>9939186211</v>
      </c>
      <c r="T600" s="1" t="s">
        <v>4900</v>
      </c>
      <c r="U600" s="1" t="s">
        <v>11989</v>
      </c>
      <c r="V600" s="1">
        <v>7061500964</v>
      </c>
      <c r="W600" s="1" t="s">
        <v>283</v>
      </c>
      <c r="X600" s="1" t="s">
        <v>11990</v>
      </c>
      <c r="Y600" s="1" t="s">
        <v>11991</v>
      </c>
      <c r="Z600" s="1" t="s">
        <v>600</v>
      </c>
      <c r="AA600" s="1" t="s">
        <v>11992</v>
      </c>
      <c r="AB600" s="1" t="s">
        <v>205</v>
      </c>
      <c r="AC600" s="1" t="s">
        <v>97</v>
      </c>
      <c r="AD600" s="1" t="s">
        <v>98</v>
      </c>
      <c r="AE600" s="1" t="s">
        <v>98</v>
      </c>
      <c r="AF600" s="1" t="s">
        <v>11984</v>
      </c>
      <c r="AG600" s="1" t="s">
        <v>11993</v>
      </c>
      <c r="AH600" s="1" t="s">
        <v>850</v>
      </c>
      <c r="AI600" s="1" t="s">
        <v>1936</v>
      </c>
      <c r="AJ600" s="1">
        <v>93.1</v>
      </c>
      <c r="AK600" s="1">
        <v>9.8</v>
      </c>
      <c r="AL600" s="1" t="s">
        <v>11984</v>
      </c>
      <c r="AM600" s="1" t="s">
        <v>11994</v>
      </c>
      <c r="AN600" s="1" t="s">
        <v>105</v>
      </c>
      <c r="AO600" s="1" t="s">
        <v>476</v>
      </c>
      <c r="AP600" s="1" t="s">
        <v>854</v>
      </c>
      <c r="AQ600" s="1">
        <v>92.0</v>
      </c>
      <c r="AR600" s="1"/>
      <c r="AS600" s="1"/>
      <c r="AT600" s="1"/>
      <c r="AU600" s="1"/>
      <c r="AV600" s="1"/>
      <c r="AW600" s="1"/>
      <c r="AX600" s="1"/>
      <c r="AY600" s="1" t="s">
        <v>722</v>
      </c>
      <c r="AZ600" s="1" t="s">
        <v>11995</v>
      </c>
      <c r="BA600" s="1" t="s">
        <v>178</v>
      </c>
      <c r="BB600" s="1" t="s">
        <v>111</v>
      </c>
      <c r="BC600" s="1" t="s">
        <v>208</v>
      </c>
      <c r="BD600" s="1" t="s">
        <v>952</v>
      </c>
      <c r="BE600" s="1">
        <v>77.5</v>
      </c>
      <c r="BF600" s="1">
        <v>8.5</v>
      </c>
      <c r="BG600" s="1"/>
      <c r="BH600" s="1"/>
      <c r="BI600" s="1"/>
      <c r="BJ600" s="1"/>
      <c r="BK600" s="1"/>
      <c r="BL600" s="1"/>
      <c r="BM600" s="1"/>
      <c r="BN600" s="1"/>
      <c r="BO600" s="1" t="s">
        <v>11996</v>
      </c>
      <c r="BP600" s="1"/>
      <c r="BQ600" s="1"/>
      <c r="BR600" s="1"/>
      <c r="BS600" s="1"/>
      <c r="BT600" s="1" t="s">
        <v>11997</v>
      </c>
      <c r="BU600" s="1" t="str">
        <f>HYPERLINK("https://nconnect.nicmar.ac.in/storage/profile/6a8748e232fda.png","Download")</f>
        <v>0</v>
      </c>
      <c r="BV600" s="1" t="s">
        <v>118</v>
      </c>
      <c r="BW600" s="3"/>
      <c r="BX600" s="3"/>
    </row>
    <row r="601" spans="1:76">
      <c r="A601" s="1" t="s">
        <v>76</v>
      </c>
      <c r="B601" s="1" t="s">
        <v>77</v>
      </c>
      <c r="C601" s="1" t="s">
        <v>11998</v>
      </c>
      <c r="D601" s="1" t="s">
        <v>10289</v>
      </c>
      <c r="E601" s="1" t="s">
        <v>11999</v>
      </c>
      <c r="F601" s="1" t="s">
        <v>2337</v>
      </c>
      <c r="G601" s="1" t="s">
        <v>12000</v>
      </c>
      <c r="H601" s="1" t="s">
        <v>12001</v>
      </c>
      <c r="I601" s="1" t="s">
        <v>12002</v>
      </c>
      <c r="J601" s="1">
        <v>9348538118</v>
      </c>
      <c r="K601" s="1" t="s">
        <v>85</v>
      </c>
      <c r="L601" s="1" t="s">
        <v>7591</v>
      </c>
      <c r="M601" s="1" t="s">
        <v>87</v>
      </c>
      <c r="N601" s="1" t="s">
        <v>12003</v>
      </c>
      <c r="O601" s="1" t="s">
        <v>12004</v>
      </c>
      <c r="P601" s="1" t="s">
        <v>90</v>
      </c>
      <c r="Q601" s="1">
        <v>672420623560</v>
      </c>
      <c r="R601" s="1" t="s">
        <v>12005</v>
      </c>
      <c r="S601" s="1">
        <v>9437168018</v>
      </c>
      <c r="T601" s="1" t="s">
        <v>12006</v>
      </c>
      <c r="U601" s="1" t="s">
        <v>12007</v>
      </c>
      <c r="V601" s="1">
        <v>8249530486</v>
      </c>
      <c r="W601" s="1" t="s">
        <v>283</v>
      </c>
      <c r="X601" s="1" t="s">
        <v>12008</v>
      </c>
      <c r="Y601" s="1" t="s">
        <v>8150</v>
      </c>
      <c r="Z601" s="1" t="s">
        <v>308</v>
      </c>
      <c r="AA601" s="1" t="s">
        <v>12008</v>
      </c>
      <c r="AB601" s="1" t="s">
        <v>8150</v>
      </c>
      <c r="AC601" s="1" t="s">
        <v>308</v>
      </c>
      <c r="AD601" s="1" t="s">
        <v>98</v>
      </c>
      <c r="AE601" s="1" t="s">
        <v>98</v>
      </c>
      <c r="AF601" s="1" t="s">
        <v>12009</v>
      </c>
      <c r="AG601" s="1" t="s">
        <v>12010</v>
      </c>
      <c r="AH601" s="1" t="s">
        <v>480</v>
      </c>
      <c r="AI601" s="1" t="s">
        <v>530</v>
      </c>
      <c r="AJ601" s="1">
        <v>87.2</v>
      </c>
      <c r="AK601" s="1"/>
      <c r="AL601" s="1" t="s">
        <v>12009</v>
      </c>
      <c r="AM601" s="1" t="s">
        <v>12010</v>
      </c>
      <c r="AN601" s="1" t="s">
        <v>174</v>
      </c>
      <c r="AO601" s="1" t="s">
        <v>141</v>
      </c>
      <c r="AP601" s="1" t="s">
        <v>395</v>
      </c>
      <c r="AQ601" s="1">
        <v>81.6</v>
      </c>
      <c r="AR601" s="1"/>
      <c r="AS601" s="1"/>
      <c r="AT601" s="1"/>
      <c r="AU601" s="1"/>
      <c r="AV601" s="1"/>
      <c r="AW601" s="1"/>
      <c r="AX601" s="1"/>
      <c r="AY601" s="1" t="s">
        <v>12011</v>
      </c>
      <c r="AZ601" s="1" t="s">
        <v>12012</v>
      </c>
      <c r="BA601" s="1" t="s">
        <v>110</v>
      </c>
      <c r="BB601" s="1" t="s">
        <v>111</v>
      </c>
      <c r="BC601" s="1" t="s">
        <v>239</v>
      </c>
      <c r="BD601" s="1" t="s">
        <v>113</v>
      </c>
      <c r="BE601" s="1">
        <v>61.1</v>
      </c>
      <c r="BF601" s="1"/>
      <c r="BG601" s="1"/>
      <c r="BH601" s="1"/>
      <c r="BI601" s="1"/>
      <c r="BJ601" s="1"/>
      <c r="BK601" s="1"/>
      <c r="BL601" s="1"/>
      <c r="BM601" s="1"/>
      <c r="BN601" s="1"/>
      <c r="BO601" s="1" t="s">
        <v>12013</v>
      </c>
      <c r="BP601" s="1"/>
      <c r="BQ601" s="1"/>
      <c r="BR601" s="1" t="s">
        <v>12014</v>
      </c>
      <c r="BS601" s="1">
        <v>4</v>
      </c>
      <c r="BT601" s="1" t="s">
        <v>12015</v>
      </c>
      <c r="BU601" s="1" t="str">
        <f>HYPERLINK("https://nconnect.nicmar.ac.in/storage/profile/6a8714bc0b084.png","Download")</f>
        <v>0</v>
      </c>
      <c r="BV601" s="1" t="s">
        <v>118</v>
      </c>
      <c r="BW601" s="3"/>
      <c r="BX601" s="3"/>
    </row>
    <row r="602" spans="1:76">
      <c r="A602" s="1" t="s">
        <v>76</v>
      </c>
      <c r="B602" s="1" t="s">
        <v>77</v>
      </c>
      <c r="C602" s="1" t="s">
        <v>12016</v>
      </c>
      <c r="D602" s="1" t="s">
        <v>12017</v>
      </c>
      <c r="E602" s="1" t="s">
        <v>12018</v>
      </c>
      <c r="F602" s="1" t="s">
        <v>752</v>
      </c>
      <c r="G602" s="1" t="s">
        <v>12019</v>
      </c>
      <c r="H602" s="1" t="s">
        <v>12020</v>
      </c>
      <c r="I602" s="1" t="s">
        <v>12021</v>
      </c>
      <c r="J602" s="1">
        <v>8277070326</v>
      </c>
      <c r="K602" s="1" t="s">
        <v>196</v>
      </c>
      <c r="L602" s="1" t="s">
        <v>12022</v>
      </c>
      <c r="M602" s="1" t="s">
        <v>87</v>
      </c>
      <c r="N602" s="1" t="s">
        <v>12023</v>
      </c>
      <c r="O602" s="1" t="s">
        <v>12024</v>
      </c>
      <c r="P602" s="1" t="s">
        <v>90</v>
      </c>
      <c r="Q602" s="1">
        <v>443136167014</v>
      </c>
      <c r="R602" s="1" t="s">
        <v>12025</v>
      </c>
      <c r="S602" s="1">
        <v>9449809549</v>
      </c>
      <c r="T602" s="1" t="s">
        <v>12026</v>
      </c>
      <c r="U602" s="1" t="s">
        <v>12027</v>
      </c>
      <c r="V602" s="1">
        <v>9449809549</v>
      </c>
      <c r="W602" s="1" t="s">
        <v>12028</v>
      </c>
      <c r="X602" s="1" t="s">
        <v>12029</v>
      </c>
      <c r="Y602" s="1" t="s">
        <v>167</v>
      </c>
      <c r="Z602" s="1" t="s">
        <v>168</v>
      </c>
      <c r="AA602" s="1" t="s">
        <v>12030</v>
      </c>
      <c r="AB602" s="1" t="s">
        <v>167</v>
      </c>
      <c r="AC602" s="1" t="s">
        <v>168</v>
      </c>
      <c r="AD602" s="1" t="s">
        <v>98</v>
      </c>
      <c r="AE602" s="1" t="s">
        <v>98</v>
      </c>
      <c r="AF602" s="1" t="s">
        <v>12031</v>
      </c>
      <c r="AG602" s="1" t="s">
        <v>12032</v>
      </c>
      <c r="AH602" s="1" t="s">
        <v>742</v>
      </c>
      <c r="AI602" s="1" t="s">
        <v>137</v>
      </c>
      <c r="AJ602" s="1">
        <v>88.64</v>
      </c>
      <c r="AK602" s="1"/>
      <c r="AL602" s="1" t="s">
        <v>12033</v>
      </c>
      <c r="AM602" s="1" t="s">
        <v>12034</v>
      </c>
      <c r="AN602" s="1" t="s">
        <v>174</v>
      </c>
      <c r="AO602" s="1" t="s">
        <v>530</v>
      </c>
      <c r="AP602" s="1" t="s">
        <v>262</v>
      </c>
      <c r="AQ602" s="1">
        <v>85.33</v>
      </c>
      <c r="AR602" s="1"/>
      <c r="AS602" s="1"/>
      <c r="AT602" s="1"/>
      <c r="AU602" s="1"/>
      <c r="AV602" s="1"/>
      <c r="AW602" s="1"/>
      <c r="AX602" s="1"/>
      <c r="AY602" s="1" t="s">
        <v>2617</v>
      </c>
      <c r="AZ602" s="1" t="s">
        <v>12035</v>
      </c>
      <c r="BA602" s="1" t="s">
        <v>266</v>
      </c>
      <c r="BB602" s="1" t="s">
        <v>267</v>
      </c>
      <c r="BC602" s="1" t="s">
        <v>425</v>
      </c>
      <c r="BD602" s="1" t="s">
        <v>724</v>
      </c>
      <c r="BE602" s="1">
        <v>68.6</v>
      </c>
      <c r="BF602" s="1">
        <v>7.61</v>
      </c>
      <c r="BG602" s="1"/>
      <c r="BH602" s="1"/>
      <c r="BI602" s="1"/>
      <c r="BJ602" s="1"/>
      <c r="BK602" s="1"/>
      <c r="BL602" s="1"/>
      <c r="BM602" s="1"/>
      <c r="BN602" s="1"/>
      <c r="BO602" s="1" t="s">
        <v>12036</v>
      </c>
      <c r="BP602" s="1" t="s">
        <v>12037</v>
      </c>
      <c r="BQ602" s="1" t="s">
        <v>149</v>
      </c>
      <c r="BR602" s="1" t="s">
        <v>12038</v>
      </c>
      <c r="BS602" s="1">
        <v>25</v>
      </c>
      <c r="BT602" s="1" t="s">
        <v>12039</v>
      </c>
      <c r="BU602" s="1" t="str">
        <f>HYPERLINK("https://nconnect.nicmar.ac.in/storage/profile/6a8721dca067b.png","Download")</f>
        <v>0</v>
      </c>
      <c r="BV602" s="1" t="s">
        <v>118</v>
      </c>
      <c r="BW602" s="3"/>
      <c r="BX602" s="3"/>
    </row>
    <row r="603" spans="1:76">
      <c r="A603" s="1" t="s">
        <v>76</v>
      </c>
      <c r="B603" s="1" t="s">
        <v>77</v>
      </c>
      <c r="C603" s="1" t="s">
        <v>12040</v>
      </c>
      <c r="D603" s="1" t="s">
        <v>3127</v>
      </c>
      <c r="E603" s="1" t="s">
        <v>1303</v>
      </c>
      <c r="F603" s="1" t="s">
        <v>12041</v>
      </c>
      <c r="G603" s="1" t="s">
        <v>12042</v>
      </c>
      <c r="H603" s="1" t="s">
        <v>12043</v>
      </c>
      <c r="I603" s="1" t="s">
        <v>12044</v>
      </c>
      <c r="J603" s="1">
        <v>9981968569</v>
      </c>
      <c r="K603" s="1" t="s">
        <v>85</v>
      </c>
      <c r="L603" s="1" t="s">
        <v>12045</v>
      </c>
      <c r="M603" s="1" t="s">
        <v>3816</v>
      </c>
      <c r="N603" s="1" t="s">
        <v>690</v>
      </c>
      <c r="O603" s="1" t="s">
        <v>12046</v>
      </c>
      <c r="P603" s="1" t="s">
        <v>90</v>
      </c>
      <c r="Q603" s="1">
        <v>465184498456</v>
      </c>
      <c r="R603" s="1" t="s">
        <v>12047</v>
      </c>
      <c r="S603" s="1">
        <v>7771902239</v>
      </c>
      <c r="T603" s="1" t="s">
        <v>12048</v>
      </c>
      <c r="U603" s="1" t="s">
        <v>12049</v>
      </c>
      <c r="V603" s="1">
        <v>8085997401</v>
      </c>
      <c r="W603" s="1" t="s">
        <v>1617</v>
      </c>
      <c r="X603" s="1" t="s">
        <v>12050</v>
      </c>
      <c r="Y603" s="1" t="s">
        <v>12051</v>
      </c>
      <c r="Z603" s="1" t="s">
        <v>1446</v>
      </c>
      <c r="AA603" s="1" t="s">
        <v>12050</v>
      </c>
      <c r="AB603" s="1" t="s">
        <v>12051</v>
      </c>
      <c r="AC603" s="1" t="s">
        <v>1446</v>
      </c>
      <c r="AD603" s="1" t="s">
        <v>98</v>
      </c>
      <c r="AE603" s="1" t="s">
        <v>98</v>
      </c>
      <c r="AF603" s="1" t="s">
        <v>12042</v>
      </c>
      <c r="AG603" s="1" t="s">
        <v>12052</v>
      </c>
      <c r="AH603" s="1" t="s">
        <v>10338</v>
      </c>
      <c r="AI603" s="1" t="s">
        <v>9106</v>
      </c>
      <c r="AJ603" s="1">
        <v>70.2</v>
      </c>
      <c r="AK603" s="1" t="s">
        <v>12053</v>
      </c>
      <c r="AL603" s="1" t="s">
        <v>12042</v>
      </c>
      <c r="AM603" s="1" t="s">
        <v>12052</v>
      </c>
      <c r="AN603" s="1" t="s">
        <v>105</v>
      </c>
      <c r="AO603" s="1" t="s">
        <v>4633</v>
      </c>
      <c r="AP603" s="1" t="s">
        <v>12054</v>
      </c>
      <c r="AQ603" s="1">
        <v>77.2</v>
      </c>
      <c r="AR603" s="1">
        <v>7.72</v>
      </c>
      <c r="AS603" s="1"/>
      <c r="AT603" s="1"/>
      <c r="AU603" s="1"/>
      <c r="AV603" s="1"/>
      <c r="AW603" s="1"/>
      <c r="AX603" s="1"/>
      <c r="AY603" s="1" t="s">
        <v>12055</v>
      </c>
      <c r="AZ603" s="1" t="s">
        <v>12056</v>
      </c>
      <c r="BA603" s="1" t="s">
        <v>178</v>
      </c>
      <c r="BB603" s="1" t="s">
        <v>111</v>
      </c>
      <c r="BC603" s="1" t="s">
        <v>12057</v>
      </c>
      <c r="BD603" s="1" t="s">
        <v>476</v>
      </c>
      <c r="BE603" s="1">
        <v>62.69</v>
      </c>
      <c r="BF603" s="1">
        <v>6.27</v>
      </c>
      <c r="BG603" s="1"/>
      <c r="BH603" s="1"/>
      <c r="BI603" s="1"/>
      <c r="BJ603" s="1"/>
      <c r="BK603" s="1"/>
      <c r="BL603" s="1"/>
      <c r="BM603" s="1"/>
      <c r="BN603" s="1"/>
      <c r="BO603" s="1" t="s">
        <v>12058</v>
      </c>
      <c r="BP603" s="1" t="s">
        <v>12059</v>
      </c>
      <c r="BQ603" s="1" t="s">
        <v>12060</v>
      </c>
      <c r="BR603" s="1" t="s">
        <v>12061</v>
      </c>
      <c r="BS603" s="1">
        <v>76</v>
      </c>
      <c r="BT603" s="1" t="s">
        <v>12062</v>
      </c>
      <c r="BU603" s="1" t="str">
        <f>HYPERLINK("https://nconnect.nicmar.ac.in/storage/profile/6a8720ce0419e.png","Download")</f>
        <v>0</v>
      </c>
      <c r="BV603" s="1" t="s">
        <v>118</v>
      </c>
      <c r="BW603" s="3"/>
      <c r="BX603" s="3"/>
    </row>
    <row r="604" spans="1:76">
      <c r="A604" s="1" t="s">
        <v>76</v>
      </c>
      <c r="B604" s="1" t="s">
        <v>77</v>
      </c>
      <c r="C604" s="1" t="s">
        <v>12063</v>
      </c>
      <c r="D604" s="1" t="s">
        <v>12064</v>
      </c>
      <c r="E604" s="1" t="s">
        <v>12065</v>
      </c>
      <c r="F604" s="1" t="s">
        <v>407</v>
      </c>
      <c r="G604" s="1" t="s">
        <v>12066</v>
      </c>
      <c r="H604" s="1" t="s">
        <v>12067</v>
      </c>
      <c r="I604" s="1" t="s">
        <v>12068</v>
      </c>
      <c r="J604" s="1">
        <v>9607180465</v>
      </c>
      <c r="K604" s="1" t="s">
        <v>196</v>
      </c>
      <c r="L604" s="1" t="s">
        <v>12069</v>
      </c>
      <c r="M604" s="1" t="s">
        <v>87</v>
      </c>
      <c r="N604" s="1" t="s">
        <v>12070</v>
      </c>
      <c r="O604" s="1" t="s">
        <v>12071</v>
      </c>
      <c r="P604" s="1" t="s">
        <v>162</v>
      </c>
      <c r="Q604" s="1">
        <v>968184836516</v>
      </c>
      <c r="R604" s="1" t="s">
        <v>4071</v>
      </c>
      <c r="S604" s="1">
        <v>9422286480</v>
      </c>
      <c r="T604" s="1" t="s">
        <v>1168</v>
      </c>
      <c r="U604" s="1" t="s">
        <v>12072</v>
      </c>
      <c r="V604" s="1">
        <v>7588319867</v>
      </c>
      <c r="W604" s="1" t="s">
        <v>283</v>
      </c>
      <c r="X604" s="1" t="s">
        <v>12073</v>
      </c>
      <c r="Y604" s="1" t="s">
        <v>2814</v>
      </c>
      <c r="Z604" s="1" t="s">
        <v>97</v>
      </c>
      <c r="AA604" s="1" t="s">
        <v>12073</v>
      </c>
      <c r="AB604" s="1" t="s">
        <v>2814</v>
      </c>
      <c r="AC604" s="1" t="s">
        <v>97</v>
      </c>
      <c r="AD604" s="1" t="s">
        <v>98</v>
      </c>
      <c r="AE604" s="1" t="s">
        <v>98</v>
      </c>
      <c r="AF604" s="1" t="s">
        <v>12074</v>
      </c>
      <c r="AG604" s="1" t="s">
        <v>12075</v>
      </c>
      <c r="AH604" s="1" t="s">
        <v>421</v>
      </c>
      <c r="AI604" s="1" t="s">
        <v>530</v>
      </c>
      <c r="AJ604" s="1">
        <v>77.8</v>
      </c>
      <c r="AK604" s="1"/>
      <c r="AL604" s="1" t="s">
        <v>12076</v>
      </c>
      <c r="AM604" s="1" t="s">
        <v>12075</v>
      </c>
      <c r="AN604" s="1" t="s">
        <v>174</v>
      </c>
      <c r="AO604" s="1" t="s">
        <v>106</v>
      </c>
      <c r="AP604" s="1" t="s">
        <v>395</v>
      </c>
      <c r="AQ604" s="1">
        <v>66.62</v>
      </c>
      <c r="AR604" s="1"/>
      <c r="AS604" s="1"/>
      <c r="AT604" s="1"/>
      <c r="AU604" s="1"/>
      <c r="AV604" s="1"/>
      <c r="AW604" s="1"/>
      <c r="AX604" s="1"/>
      <c r="AY604" s="1" t="s">
        <v>12077</v>
      </c>
      <c r="AZ604" s="1" t="s">
        <v>12078</v>
      </c>
      <c r="BA604" s="1" t="s">
        <v>266</v>
      </c>
      <c r="BB604" s="1" t="s">
        <v>267</v>
      </c>
      <c r="BC604" s="1" t="s">
        <v>605</v>
      </c>
      <c r="BD604" s="1" t="s">
        <v>2754</v>
      </c>
      <c r="BE604" s="1">
        <v>70.6</v>
      </c>
      <c r="BF604" s="1">
        <v>7.06</v>
      </c>
      <c r="BG604" s="1"/>
      <c r="BH604" s="1"/>
      <c r="BI604" s="1"/>
      <c r="BJ604" s="1"/>
      <c r="BK604" s="1"/>
      <c r="BL604" s="1"/>
      <c r="BM604" s="1"/>
      <c r="BN604" s="1"/>
      <c r="BO604" s="1" t="s">
        <v>12079</v>
      </c>
      <c r="BP604" s="1" t="s">
        <v>12080</v>
      </c>
      <c r="BQ604" s="1" t="s">
        <v>1252</v>
      </c>
      <c r="BR604" s="1" t="s">
        <v>12081</v>
      </c>
      <c r="BS604" s="1">
        <v>21</v>
      </c>
      <c r="BT604" s="1" t="s">
        <v>12082</v>
      </c>
      <c r="BU604" s="1" t="str">
        <f>HYPERLINK("https://nconnect.nicmar.ac.in/storage/profile/6a872efb08d54.png","Download")</f>
        <v>0</v>
      </c>
      <c r="BV604" s="1" t="s">
        <v>118</v>
      </c>
      <c r="BW604" s="3"/>
      <c r="BX604" s="3"/>
    </row>
    <row r="605" spans="1:76">
      <c r="A605" s="1" t="s">
        <v>76</v>
      </c>
      <c r="B605" s="1" t="s">
        <v>77</v>
      </c>
      <c r="C605" s="1" t="s">
        <v>12083</v>
      </c>
      <c r="D605" s="1" t="s">
        <v>12084</v>
      </c>
      <c r="E605" s="1" t="s">
        <v>12085</v>
      </c>
      <c r="F605" s="1" t="s">
        <v>1991</v>
      </c>
      <c r="G605" s="1" t="s">
        <v>12086</v>
      </c>
      <c r="H605" s="1" t="s">
        <v>12087</v>
      </c>
      <c r="I605" s="1" t="s">
        <v>12088</v>
      </c>
      <c r="J605" s="1">
        <v>9579079897</v>
      </c>
      <c r="K605" s="1" t="s">
        <v>196</v>
      </c>
      <c r="L605" s="1" t="s">
        <v>12089</v>
      </c>
      <c r="M605" s="1" t="s">
        <v>87</v>
      </c>
      <c r="N605" s="1" t="s">
        <v>358</v>
      </c>
      <c r="O605" s="1" t="s">
        <v>12090</v>
      </c>
      <c r="P605" s="1" t="s">
        <v>162</v>
      </c>
      <c r="Q605" s="1">
        <v>814316501587</v>
      </c>
      <c r="R605" s="1" t="s">
        <v>12091</v>
      </c>
      <c r="S605" s="1">
        <v>9764500732</v>
      </c>
      <c r="T605" s="1" t="s">
        <v>12092</v>
      </c>
      <c r="U605" s="1" t="s">
        <v>12093</v>
      </c>
      <c r="V605" s="1">
        <v>9763095767</v>
      </c>
      <c r="W605" s="1" t="s">
        <v>283</v>
      </c>
      <c r="X605" s="1" t="s">
        <v>12094</v>
      </c>
      <c r="Y605" s="1" t="s">
        <v>5418</v>
      </c>
      <c r="Z605" s="1" t="s">
        <v>97</v>
      </c>
      <c r="AA605" s="1" t="s">
        <v>12095</v>
      </c>
      <c r="AB605" s="1" t="s">
        <v>205</v>
      </c>
      <c r="AC605" s="1" t="s">
        <v>97</v>
      </c>
      <c r="AD605" s="1" t="s">
        <v>98</v>
      </c>
      <c r="AE605" s="1" t="s">
        <v>98</v>
      </c>
      <c r="AF605" s="1" t="s">
        <v>12096</v>
      </c>
      <c r="AG605" s="1" t="s">
        <v>12097</v>
      </c>
      <c r="AH605" s="1" t="s">
        <v>421</v>
      </c>
      <c r="AI605" s="1" t="s">
        <v>530</v>
      </c>
      <c r="AJ605" s="1">
        <v>81</v>
      </c>
      <c r="AK605" s="1"/>
      <c r="AL605" s="1" t="s">
        <v>12098</v>
      </c>
      <c r="AM605" s="1" t="s">
        <v>12097</v>
      </c>
      <c r="AN605" s="1" t="s">
        <v>105</v>
      </c>
      <c r="AO605" s="1" t="s">
        <v>106</v>
      </c>
      <c r="AP605" s="1" t="s">
        <v>311</v>
      </c>
      <c r="AQ605" s="1">
        <v>67.38</v>
      </c>
      <c r="AR605" s="1"/>
      <c r="AS605" s="1"/>
      <c r="AT605" s="1"/>
      <c r="AU605" s="1"/>
      <c r="AV605" s="1"/>
      <c r="AW605" s="1"/>
      <c r="AX605" s="1"/>
      <c r="AY605" s="1" t="s">
        <v>1490</v>
      </c>
      <c r="AZ605" s="1" t="s">
        <v>12099</v>
      </c>
      <c r="BA605" s="1" t="s">
        <v>178</v>
      </c>
      <c r="BB605" s="1" t="s">
        <v>111</v>
      </c>
      <c r="BC605" s="1" t="s">
        <v>145</v>
      </c>
      <c r="BD605" s="1" t="s">
        <v>978</v>
      </c>
      <c r="BE605" s="1">
        <v>65.94</v>
      </c>
      <c r="BF605" s="1"/>
      <c r="BG605" s="1"/>
      <c r="BH605" s="1"/>
      <c r="BI605" s="1"/>
      <c r="BJ605" s="1"/>
      <c r="BK605" s="1"/>
      <c r="BL605" s="1"/>
      <c r="BM605" s="1"/>
      <c r="BN605" s="1"/>
      <c r="BO605" s="1" t="s">
        <v>12100</v>
      </c>
      <c r="BP605" s="1"/>
      <c r="BQ605" s="1"/>
      <c r="BR605" s="1" t="s">
        <v>12101</v>
      </c>
      <c r="BS605" s="1">
        <v>30</v>
      </c>
      <c r="BT605" s="1"/>
      <c r="BU605" s="1" t="str">
        <f>HYPERLINK("https://nconnect.nicmar.ac.in/storage/profile/6a86ee3673302.png","Download")</f>
        <v>0</v>
      </c>
      <c r="BV605" s="1" t="s">
        <v>118</v>
      </c>
      <c r="BW605" s="3"/>
      <c r="BX605" s="3"/>
    </row>
    <row r="606" spans="1:76">
      <c r="A606" s="1" t="s">
        <v>76</v>
      </c>
      <c r="B606" s="1" t="s">
        <v>77</v>
      </c>
      <c r="C606" s="1" t="s">
        <v>12102</v>
      </c>
      <c r="D606" s="1" t="s">
        <v>574</v>
      </c>
      <c r="E606" s="1" t="s">
        <v>12103</v>
      </c>
      <c r="F606" s="1" t="s">
        <v>9900</v>
      </c>
      <c r="G606" s="1" t="s">
        <v>12104</v>
      </c>
      <c r="H606" s="1" t="s">
        <v>12105</v>
      </c>
      <c r="I606" s="1" t="s">
        <v>12106</v>
      </c>
      <c r="J606" s="1">
        <v>8381090330</v>
      </c>
      <c r="K606" s="1" t="s">
        <v>196</v>
      </c>
      <c r="L606" s="1" t="s">
        <v>12107</v>
      </c>
      <c r="M606" s="1" t="s">
        <v>87</v>
      </c>
      <c r="N606" s="1" t="s">
        <v>2766</v>
      </c>
      <c r="O606" s="1" t="s">
        <v>12108</v>
      </c>
      <c r="P606" s="1" t="s">
        <v>360</v>
      </c>
      <c r="Q606" s="1">
        <v>544071590610</v>
      </c>
      <c r="R606" s="1" t="s">
        <v>12103</v>
      </c>
      <c r="S606" s="1">
        <v>9284527224</v>
      </c>
      <c r="T606" s="1" t="s">
        <v>163</v>
      </c>
      <c r="U606" s="1" t="s">
        <v>9965</v>
      </c>
      <c r="V606" s="1">
        <v>9860665871</v>
      </c>
      <c r="W606" s="1" t="s">
        <v>203</v>
      </c>
      <c r="X606" s="1" t="s">
        <v>12109</v>
      </c>
      <c r="Y606" s="1" t="s">
        <v>205</v>
      </c>
      <c r="Z606" s="1" t="s">
        <v>97</v>
      </c>
      <c r="AA606" s="1" t="s">
        <v>12109</v>
      </c>
      <c r="AB606" s="1" t="s">
        <v>205</v>
      </c>
      <c r="AC606" s="1" t="s">
        <v>97</v>
      </c>
      <c r="AD606" s="1" t="s">
        <v>98</v>
      </c>
      <c r="AE606" s="1" t="s">
        <v>98</v>
      </c>
      <c r="AF606" s="1" t="s">
        <v>12110</v>
      </c>
      <c r="AG606" s="1" t="s">
        <v>12111</v>
      </c>
      <c r="AH606" s="1" t="s">
        <v>850</v>
      </c>
      <c r="AI606" s="1" t="s">
        <v>4205</v>
      </c>
      <c r="AJ606" s="1">
        <v>81</v>
      </c>
      <c r="AK606" s="1"/>
      <c r="AL606" s="1" t="s">
        <v>12112</v>
      </c>
      <c r="AM606" s="1" t="s">
        <v>12111</v>
      </c>
      <c r="AN606" s="1" t="s">
        <v>174</v>
      </c>
      <c r="AO606" s="1" t="s">
        <v>476</v>
      </c>
      <c r="AP606" s="1" t="s">
        <v>742</v>
      </c>
      <c r="AQ606" s="1">
        <v>69</v>
      </c>
      <c r="AR606" s="1"/>
      <c r="AS606" s="1"/>
      <c r="AT606" s="1"/>
      <c r="AU606" s="1"/>
      <c r="AV606" s="1"/>
      <c r="AW606" s="1"/>
      <c r="AX606" s="1"/>
      <c r="AY606" s="1" t="s">
        <v>2947</v>
      </c>
      <c r="AZ606" s="1" t="s">
        <v>12113</v>
      </c>
      <c r="BA606" s="1" t="s">
        <v>266</v>
      </c>
      <c r="BB606" s="1" t="s">
        <v>267</v>
      </c>
      <c r="BC606" s="1" t="s">
        <v>3015</v>
      </c>
      <c r="BD606" s="1" t="s">
        <v>535</v>
      </c>
      <c r="BE606" s="1">
        <v>78.0</v>
      </c>
      <c r="BF606" s="1"/>
      <c r="BG606" s="1"/>
      <c r="BH606" s="1"/>
      <c r="BI606" s="1"/>
      <c r="BJ606" s="1"/>
      <c r="BK606" s="1"/>
      <c r="BL606" s="1"/>
      <c r="BM606" s="1"/>
      <c r="BN606" s="1"/>
      <c r="BO606" s="1" t="s">
        <v>12114</v>
      </c>
      <c r="BP606" s="1" t="s">
        <v>12115</v>
      </c>
      <c r="BQ606" s="1" t="s">
        <v>658</v>
      </c>
      <c r="BR606" s="1" t="s">
        <v>12116</v>
      </c>
      <c r="BS606" s="1">
        <v>19</v>
      </c>
      <c r="BT606" s="1"/>
      <c r="BU606" s="1" t="str">
        <f>HYPERLINK("https://nconnect.nicmar.ac.in/storage/profile/6ac5b2bb5dc44.png","Download")</f>
        <v>0</v>
      </c>
      <c r="BV606" s="1" t="s">
        <v>118</v>
      </c>
      <c r="BW606" s="3"/>
      <c r="BX606" s="3"/>
    </row>
    <row r="607" spans="1:76">
      <c r="A607" s="1" t="s">
        <v>76</v>
      </c>
      <c r="B607" s="1" t="s">
        <v>77</v>
      </c>
      <c r="C607" s="1" t="s">
        <v>12117</v>
      </c>
      <c r="D607" s="1" t="s">
        <v>12118</v>
      </c>
      <c r="E607" s="1"/>
      <c r="F607" s="1" t="s">
        <v>12119</v>
      </c>
      <c r="G607" s="1" t="s">
        <v>12120</v>
      </c>
      <c r="H607" s="1" t="s">
        <v>12121</v>
      </c>
      <c r="I607" s="1" t="s">
        <v>12122</v>
      </c>
      <c r="J607" s="1">
        <v>9581440761</v>
      </c>
      <c r="K607" s="1" t="s">
        <v>85</v>
      </c>
      <c r="L607" s="1" t="s">
        <v>12123</v>
      </c>
      <c r="M607" s="1" t="s">
        <v>87</v>
      </c>
      <c r="N607" s="1" t="s">
        <v>7704</v>
      </c>
      <c r="O607" s="1" t="s">
        <v>12124</v>
      </c>
      <c r="P607" s="1" t="s">
        <v>90</v>
      </c>
      <c r="Q607" s="1">
        <v>789572940843</v>
      </c>
      <c r="R607" s="1" t="s">
        <v>12125</v>
      </c>
      <c r="S607" s="1">
        <v>8106888149</v>
      </c>
      <c r="T607" s="1" t="s">
        <v>4158</v>
      </c>
      <c r="U607" s="1" t="s">
        <v>12126</v>
      </c>
      <c r="V607" s="1">
        <v>8106888149</v>
      </c>
      <c r="W607" s="1" t="s">
        <v>283</v>
      </c>
      <c r="X607" s="1" t="s">
        <v>12127</v>
      </c>
      <c r="Y607" s="1" t="s">
        <v>2408</v>
      </c>
      <c r="Z607" s="1" t="s">
        <v>134</v>
      </c>
      <c r="AA607" s="1" t="s">
        <v>12127</v>
      </c>
      <c r="AB607" s="1" t="s">
        <v>2408</v>
      </c>
      <c r="AC607" s="1" t="s">
        <v>134</v>
      </c>
      <c r="AD607" s="1" t="s">
        <v>98</v>
      </c>
      <c r="AE607" s="1" t="s">
        <v>98</v>
      </c>
      <c r="AF607" s="1" t="s">
        <v>12128</v>
      </c>
      <c r="AG607" s="1" t="s">
        <v>12129</v>
      </c>
      <c r="AH607" s="1" t="s">
        <v>141</v>
      </c>
      <c r="AI607" s="1" t="s">
        <v>171</v>
      </c>
      <c r="AJ607" s="1">
        <v>97</v>
      </c>
      <c r="AK607" s="1">
        <v>9.7</v>
      </c>
      <c r="AL607" s="1" t="s">
        <v>12130</v>
      </c>
      <c r="AM607" s="1" t="s">
        <v>12131</v>
      </c>
      <c r="AN607" s="1" t="s">
        <v>105</v>
      </c>
      <c r="AO607" s="1" t="s">
        <v>106</v>
      </c>
      <c r="AP607" s="1" t="s">
        <v>175</v>
      </c>
      <c r="AQ607" s="1">
        <v>86.2</v>
      </c>
      <c r="AR607" s="1">
        <v>8.62</v>
      </c>
      <c r="AS607" s="1"/>
      <c r="AT607" s="1"/>
      <c r="AU607" s="1"/>
      <c r="AV607" s="1"/>
      <c r="AW607" s="1"/>
      <c r="AX607" s="1"/>
      <c r="AY607" s="1" t="s">
        <v>533</v>
      </c>
      <c r="AZ607" s="1" t="s">
        <v>12132</v>
      </c>
      <c r="BA607" s="1" t="s">
        <v>110</v>
      </c>
      <c r="BB607" s="1" t="s">
        <v>111</v>
      </c>
      <c r="BC607" s="1" t="s">
        <v>179</v>
      </c>
      <c r="BD607" s="1" t="s">
        <v>344</v>
      </c>
      <c r="BE607" s="1">
        <v>71.7</v>
      </c>
      <c r="BF607" s="1">
        <v>7.17</v>
      </c>
      <c r="BG607" s="1"/>
      <c r="BH607" s="1"/>
      <c r="BI607" s="1"/>
      <c r="BJ607" s="1"/>
      <c r="BK607" s="1"/>
      <c r="BL607" s="1"/>
      <c r="BM607" s="1"/>
      <c r="BN607" s="1"/>
      <c r="BO607" s="1" t="s">
        <v>12133</v>
      </c>
      <c r="BP607" s="1"/>
      <c r="BQ607" s="1"/>
      <c r="BR607" s="1" t="s">
        <v>12134</v>
      </c>
      <c r="BS607" s="1">
        <v>4</v>
      </c>
      <c r="BT607" s="1" t="s">
        <v>12135</v>
      </c>
      <c r="BU607" s="1" t="str">
        <f>HYPERLINK("https://nconnect.nicmar.ac.in/storage/profile/6a85f3e729757.png","Download")</f>
        <v>0</v>
      </c>
      <c r="BV607" s="1" t="s">
        <v>118</v>
      </c>
      <c r="BW607" s="3"/>
      <c r="BX607" s="3"/>
    </row>
    <row r="608" spans="1:76">
      <c r="A608" s="1" t="s">
        <v>76</v>
      </c>
      <c r="B608" s="1" t="s">
        <v>77</v>
      </c>
      <c r="C608" s="1" t="s">
        <v>12136</v>
      </c>
      <c r="D608" s="1" t="s">
        <v>12137</v>
      </c>
      <c r="E608" s="1" t="s">
        <v>8598</v>
      </c>
      <c r="F608" s="1" t="s">
        <v>752</v>
      </c>
      <c r="G608" s="1" t="s">
        <v>12138</v>
      </c>
      <c r="H608" s="1" t="s">
        <v>12139</v>
      </c>
      <c r="I608" s="1" t="s">
        <v>12140</v>
      </c>
      <c r="J608" s="1">
        <v>8483926493</v>
      </c>
      <c r="K608" s="1" t="s">
        <v>85</v>
      </c>
      <c r="L608" s="1" t="s">
        <v>12141</v>
      </c>
      <c r="M608" s="1" t="s">
        <v>87</v>
      </c>
      <c r="N608" s="1" t="s">
        <v>1375</v>
      </c>
      <c r="O608" s="1" t="s">
        <v>12142</v>
      </c>
      <c r="P608" s="1" t="s">
        <v>162</v>
      </c>
      <c r="Q608" s="1">
        <v>525679382617</v>
      </c>
      <c r="R608" s="1" t="s">
        <v>8598</v>
      </c>
      <c r="S608" s="1">
        <v>9552495555</v>
      </c>
      <c r="T608" s="1" t="s">
        <v>12143</v>
      </c>
      <c r="U608" s="1" t="s">
        <v>12144</v>
      </c>
      <c r="V608" s="1">
        <v>9970290096</v>
      </c>
      <c r="W608" s="1" t="s">
        <v>12143</v>
      </c>
      <c r="X608" s="1" t="s">
        <v>12145</v>
      </c>
      <c r="Y608" s="1" t="s">
        <v>364</v>
      </c>
      <c r="Z608" s="1" t="s">
        <v>97</v>
      </c>
      <c r="AA608" s="1" t="s">
        <v>12145</v>
      </c>
      <c r="AB608" s="1" t="s">
        <v>364</v>
      </c>
      <c r="AC608" s="1" t="s">
        <v>97</v>
      </c>
      <c r="AD608" s="1" t="s">
        <v>98</v>
      </c>
      <c r="AE608" s="1" t="s">
        <v>98</v>
      </c>
      <c r="AF608" s="1" t="s">
        <v>12146</v>
      </c>
      <c r="AG608" s="1" t="s">
        <v>364</v>
      </c>
      <c r="AH608" s="1" t="s">
        <v>106</v>
      </c>
      <c r="AI608" s="1" t="s">
        <v>142</v>
      </c>
      <c r="AJ608" s="1">
        <v>79</v>
      </c>
      <c r="AK608" s="1"/>
      <c r="AL608" s="1" t="s">
        <v>12147</v>
      </c>
      <c r="AM608" s="1" t="s">
        <v>364</v>
      </c>
      <c r="AN608" s="1" t="s">
        <v>105</v>
      </c>
      <c r="AO608" s="1" t="s">
        <v>341</v>
      </c>
      <c r="AP608" s="1" t="s">
        <v>398</v>
      </c>
      <c r="AQ608" s="1">
        <v>54.5</v>
      </c>
      <c r="AR608" s="1"/>
      <c r="AS608" s="1"/>
      <c r="AT608" s="1"/>
      <c r="AU608" s="1"/>
      <c r="AV608" s="1"/>
      <c r="AW608" s="1"/>
      <c r="AX608" s="1"/>
      <c r="AY608" s="1" t="s">
        <v>2924</v>
      </c>
      <c r="AZ608" s="1" t="s">
        <v>12148</v>
      </c>
      <c r="BA608" s="1" t="s">
        <v>110</v>
      </c>
      <c r="BB608" s="1" t="s">
        <v>111</v>
      </c>
      <c r="BC608" s="1" t="s">
        <v>401</v>
      </c>
      <c r="BD608" s="1" t="s">
        <v>319</v>
      </c>
      <c r="BE608" s="1">
        <v>53.6</v>
      </c>
      <c r="BF608" s="1">
        <v>6.11</v>
      </c>
      <c r="BG608" s="1"/>
      <c r="BH608" s="1"/>
      <c r="BI608" s="1"/>
      <c r="BJ608" s="1"/>
      <c r="BK608" s="1"/>
      <c r="BL608" s="1"/>
      <c r="BM608" s="1"/>
      <c r="BN608" s="1"/>
      <c r="BO608" s="1" t="s">
        <v>12149</v>
      </c>
      <c r="BP608" s="1"/>
      <c r="BQ608" s="1"/>
      <c r="BR608" s="1"/>
      <c r="BS608" s="1"/>
      <c r="BT608" s="1"/>
      <c r="BU608" s="1" t="str">
        <f>HYPERLINK("https://nconnect.nicmar.ac.in/storage/profile/6a85e41d92993.png","Download")</f>
        <v>0</v>
      </c>
      <c r="BV608" s="1" t="s">
        <v>118</v>
      </c>
      <c r="BW608" s="3"/>
      <c r="BX608" s="3"/>
    </row>
    <row r="609" spans="1:76">
      <c r="A609" s="1" t="s">
        <v>76</v>
      </c>
      <c r="B609" s="1" t="s">
        <v>77</v>
      </c>
      <c r="C609" s="1" t="s">
        <v>12150</v>
      </c>
      <c r="D609" s="1" t="s">
        <v>4127</v>
      </c>
      <c r="E609" s="1"/>
      <c r="F609" s="1" t="s">
        <v>4484</v>
      </c>
      <c r="G609" s="1" t="s">
        <v>12151</v>
      </c>
      <c r="H609" s="1" t="s">
        <v>12152</v>
      </c>
      <c r="I609" s="1" t="s">
        <v>12153</v>
      </c>
      <c r="J609" s="1">
        <v>9686856686</v>
      </c>
      <c r="K609" s="1" t="s">
        <v>85</v>
      </c>
      <c r="L609" s="1" t="s">
        <v>12154</v>
      </c>
      <c r="M609" s="1" t="s">
        <v>87</v>
      </c>
      <c r="N609" s="1" t="s">
        <v>12155</v>
      </c>
      <c r="O609" s="1" t="s">
        <v>12156</v>
      </c>
      <c r="P609" s="1" t="s">
        <v>669</v>
      </c>
      <c r="Q609" s="1">
        <v>278574419847</v>
      </c>
      <c r="R609" s="1" t="s">
        <v>9255</v>
      </c>
      <c r="S609" s="1">
        <v>9341723578</v>
      </c>
      <c r="T609" s="1" t="s">
        <v>12157</v>
      </c>
      <c r="U609" s="1" t="s">
        <v>12158</v>
      </c>
      <c r="V609" s="1">
        <v>9480046599</v>
      </c>
      <c r="W609" s="1" t="s">
        <v>283</v>
      </c>
      <c r="X609" s="1" t="s">
        <v>12159</v>
      </c>
      <c r="Y609" s="1" t="s">
        <v>12160</v>
      </c>
      <c r="Z609" s="1" t="s">
        <v>168</v>
      </c>
      <c r="AA609" s="1" t="s">
        <v>12161</v>
      </c>
      <c r="AB609" s="1" t="s">
        <v>12160</v>
      </c>
      <c r="AC609" s="1" t="s">
        <v>168</v>
      </c>
      <c r="AD609" s="1" t="s">
        <v>98</v>
      </c>
      <c r="AE609" s="1" t="s">
        <v>98</v>
      </c>
      <c r="AF609" s="1" t="s">
        <v>12162</v>
      </c>
      <c r="AG609" s="1" t="s">
        <v>9229</v>
      </c>
      <c r="AH609" s="1" t="s">
        <v>421</v>
      </c>
      <c r="AI609" s="1" t="s">
        <v>530</v>
      </c>
      <c r="AJ609" s="1">
        <v>90.24</v>
      </c>
      <c r="AK609" s="1"/>
      <c r="AL609" s="1" t="s">
        <v>12163</v>
      </c>
      <c r="AM609" s="1" t="s">
        <v>12164</v>
      </c>
      <c r="AN609" s="1" t="s">
        <v>174</v>
      </c>
      <c r="AO609" s="1" t="s">
        <v>106</v>
      </c>
      <c r="AP609" s="1" t="s">
        <v>314</v>
      </c>
      <c r="AQ609" s="1">
        <v>75.5</v>
      </c>
      <c r="AR609" s="1"/>
      <c r="AS609" s="1"/>
      <c r="AT609" s="1"/>
      <c r="AU609" s="1"/>
      <c r="AV609" s="1"/>
      <c r="AW609" s="1"/>
      <c r="AX609" s="1"/>
      <c r="AY609" s="1" t="s">
        <v>12165</v>
      </c>
      <c r="AZ609" s="1" t="s">
        <v>12166</v>
      </c>
      <c r="BA609" s="1" t="s">
        <v>110</v>
      </c>
      <c r="BB609" s="1" t="s">
        <v>111</v>
      </c>
      <c r="BC609" s="1" t="s">
        <v>145</v>
      </c>
      <c r="BD609" s="1" t="s">
        <v>724</v>
      </c>
      <c r="BE609" s="1">
        <v>72.6</v>
      </c>
      <c r="BF609" s="1">
        <v>8.01</v>
      </c>
      <c r="BG609" s="1"/>
      <c r="BH609" s="1"/>
      <c r="BI609" s="1"/>
      <c r="BJ609" s="1"/>
      <c r="BK609" s="1"/>
      <c r="BL609" s="1"/>
      <c r="BM609" s="1"/>
      <c r="BN609" s="1"/>
      <c r="BO609" s="1" t="s">
        <v>12167</v>
      </c>
      <c r="BP609" s="1" t="s">
        <v>12168</v>
      </c>
      <c r="BQ609" s="1" t="s">
        <v>429</v>
      </c>
      <c r="BR609" s="1" t="s">
        <v>12169</v>
      </c>
      <c r="BS609" s="1">
        <v>4</v>
      </c>
      <c r="BT609" s="1"/>
      <c r="BU609" s="1" t="str">
        <f>HYPERLINK("https://nconnect.nicmar.ac.in/storage/profile/6a85dcf5bab79.png","Download")</f>
        <v>0</v>
      </c>
      <c r="BV609" s="1" t="s">
        <v>118</v>
      </c>
      <c r="BW609" s="3"/>
      <c r="BX609" s="3"/>
    </row>
    <row r="610" spans="1:76">
      <c r="A610" s="1" t="s">
        <v>76</v>
      </c>
      <c r="B610" s="1" t="s">
        <v>77</v>
      </c>
      <c r="C610" s="1" t="s">
        <v>12170</v>
      </c>
      <c r="D610" s="1" t="s">
        <v>12171</v>
      </c>
      <c r="E610" s="1" t="s">
        <v>11224</v>
      </c>
      <c r="F610" s="1" t="s">
        <v>12172</v>
      </c>
      <c r="G610" s="1" t="s">
        <v>12173</v>
      </c>
      <c r="H610" s="1" t="s">
        <v>12174</v>
      </c>
      <c r="I610" s="1" t="s">
        <v>12175</v>
      </c>
      <c r="J610" s="1">
        <v>8530269080</v>
      </c>
      <c r="K610" s="1" t="s">
        <v>85</v>
      </c>
      <c r="L610" s="1" t="s">
        <v>12176</v>
      </c>
      <c r="M610" s="1" t="s">
        <v>87</v>
      </c>
      <c r="N610" s="1" t="s">
        <v>3215</v>
      </c>
      <c r="O610" s="1" t="s">
        <v>12177</v>
      </c>
      <c r="P610" s="1" t="s">
        <v>162</v>
      </c>
      <c r="Q610" s="1">
        <v>701832700126</v>
      </c>
      <c r="R610" s="1" t="s">
        <v>12178</v>
      </c>
      <c r="S610" s="1">
        <v>9405989222</v>
      </c>
      <c r="T610" s="1" t="s">
        <v>944</v>
      </c>
      <c r="U610" s="1" t="s">
        <v>12179</v>
      </c>
      <c r="V610" s="1">
        <v>9405348077</v>
      </c>
      <c r="W610" s="1" t="s">
        <v>3536</v>
      </c>
      <c r="X610" s="1" t="s">
        <v>12180</v>
      </c>
      <c r="Y610" s="1" t="s">
        <v>5418</v>
      </c>
      <c r="Z610" s="1" t="s">
        <v>97</v>
      </c>
      <c r="AA610" s="1" t="s">
        <v>12180</v>
      </c>
      <c r="AB610" s="1" t="s">
        <v>5418</v>
      </c>
      <c r="AC610" s="1" t="s">
        <v>97</v>
      </c>
      <c r="AD610" s="1" t="s">
        <v>98</v>
      </c>
      <c r="AE610" s="1" t="s">
        <v>98</v>
      </c>
      <c r="AF610" s="1" t="s">
        <v>12181</v>
      </c>
      <c r="AG610" s="1" t="s">
        <v>12182</v>
      </c>
      <c r="AH610" s="1" t="s">
        <v>208</v>
      </c>
      <c r="AI610" s="1" t="s">
        <v>480</v>
      </c>
      <c r="AJ610" s="1">
        <v>79</v>
      </c>
      <c r="AK610" s="1"/>
      <c r="AL610" s="1"/>
      <c r="AM610" s="1"/>
      <c r="AN610" s="1"/>
      <c r="AO610" s="1"/>
      <c r="AP610" s="1"/>
      <c r="AQ610" s="1"/>
      <c r="AR610" s="1"/>
      <c r="AS610" s="1" t="s">
        <v>1153</v>
      </c>
      <c r="AT610" s="1" t="s">
        <v>12183</v>
      </c>
      <c r="AU610" s="1" t="s">
        <v>1248</v>
      </c>
      <c r="AV610" s="1" t="s">
        <v>341</v>
      </c>
      <c r="AW610" s="1">
        <v>80.89</v>
      </c>
      <c r="AX610" s="1">
        <v>8.51</v>
      </c>
      <c r="AY610" s="1" t="s">
        <v>12184</v>
      </c>
      <c r="AZ610" s="1" t="s">
        <v>12185</v>
      </c>
      <c r="BA610" s="1" t="s">
        <v>178</v>
      </c>
      <c r="BB610" s="1" t="s">
        <v>111</v>
      </c>
      <c r="BC610" s="1" t="s">
        <v>292</v>
      </c>
      <c r="BD610" s="1" t="s">
        <v>146</v>
      </c>
      <c r="BE610" s="1">
        <v>62.5</v>
      </c>
      <c r="BF610" s="1">
        <v>7.0</v>
      </c>
      <c r="BG610" s="1"/>
      <c r="BH610" s="1"/>
      <c r="BI610" s="1"/>
      <c r="BJ610" s="1"/>
      <c r="BK610" s="1"/>
      <c r="BL610" s="1"/>
      <c r="BM610" s="1"/>
      <c r="BN610" s="1"/>
      <c r="BO610" s="1" t="s">
        <v>12186</v>
      </c>
      <c r="BP610" s="1" t="s">
        <v>12187</v>
      </c>
      <c r="BQ610" s="1"/>
      <c r="BR610" s="1"/>
      <c r="BS610" s="1"/>
      <c r="BT610" s="1"/>
      <c r="BU610" s="1" t="str">
        <f>HYPERLINK("https://nconnect.nicmar.ac.in/storage/profile/6a87403408ee0.png","Download")</f>
        <v>0</v>
      </c>
      <c r="BV610" s="1" t="s">
        <v>118</v>
      </c>
      <c r="BW610" s="3"/>
      <c r="BX610" s="3"/>
    </row>
    <row r="611" spans="1:76">
      <c r="A611" s="1" t="s">
        <v>76</v>
      </c>
      <c r="B611" s="1" t="s">
        <v>77</v>
      </c>
      <c r="C611" s="1" t="s">
        <v>12188</v>
      </c>
      <c r="D611" s="1" t="s">
        <v>5587</v>
      </c>
      <c r="E611" s="1" t="s">
        <v>7958</v>
      </c>
      <c r="F611" s="1" t="s">
        <v>12189</v>
      </c>
      <c r="G611" s="1" t="s">
        <v>12190</v>
      </c>
      <c r="H611" s="1" t="s">
        <v>12191</v>
      </c>
      <c r="I611" s="1" t="s">
        <v>12192</v>
      </c>
      <c r="J611" s="1">
        <v>7719090012</v>
      </c>
      <c r="K611" s="1" t="s">
        <v>196</v>
      </c>
      <c r="L611" s="1" t="s">
        <v>12193</v>
      </c>
      <c r="M611" s="1" t="s">
        <v>87</v>
      </c>
      <c r="N611" s="1" t="s">
        <v>88</v>
      </c>
      <c r="O611" s="1" t="s">
        <v>12194</v>
      </c>
      <c r="P611" s="1" t="s">
        <v>669</v>
      </c>
      <c r="Q611" s="1">
        <v>310303503630</v>
      </c>
      <c r="R611" s="1" t="s">
        <v>12195</v>
      </c>
      <c r="S611" s="1">
        <v>7768012302</v>
      </c>
      <c r="T611" s="1" t="s">
        <v>5457</v>
      </c>
      <c r="U611" s="1" t="s">
        <v>12196</v>
      </c>
      <c r="V611" s="1">
        <v>8308054586</v>
      </c>
      <c r="W611" s="1" t="s">
        <v>444</v>
      </c>
      <c r="X611" s="1" t="s">
        <v>12197</v>
      </c>
      <c r="Y611" s="1" t="s">
        <v>1268</v>
      </c>
      <c r="Z611" s="1" t="s">
        <v>97</v>
      </c>
      <c r="AA611" s="1" t="s">
        <v>12198</v>
      </c>
      <c r="AB611" s="1" t="s">
        <v>1268</v>
      </c>
      <c r="AC611" s="1" t="s">
        <v>97</v>
      </c>
      <c r="AD611" s="1" t="s">
        <v>98</v>
      </c>
      <c r="AE611" s="1" t="s">
        <v>98</v>
      </c>
      <c r="AF611" s="1" t="s">
        <v>12199</v>
      </c>
      <c r="AG611" s="1" t="s">
        <v>12200</v>
      </c>
      <c r="AH611" s="1" t="s">
        <v>138</v>
      </c>
      <c r="AI611" s="1" t="s">
        <v>102</v>
      </c>
      <c r="AJ611" s="1">
        <v>83</v>
      </c>
      <c r="AK611" s="1"/>
      <c r="AL611" s="1" t="s">
        <v>12201</v>
      </c>
      <c r="AM611" s="1" t="s">
        <v>12200</v>
      </c>
      <c r="AN611" s="1" t="s">
        <v>105</v>
      </c>
      <c r="AO611" s="1" t="s">
        <v>314</v>
      </c>
      <c r="AP611" s="1" t="s">
        <v>175</v>
      </c>
      <c r="AQ611" s="1">
        <v>77.6</v>
      </c>
      <c r="AR611" s="1"/>
      <c r="AS611" s="1"/>
      <c r="AT611" s="1"/>
      <c r="AU611" s="1"/>
      <c r="AV611" s="1"/>
      <c r="AW611" s="1"/>
      <c r="AX611" s="1"/>
      <c r="AY611" s="1" t="s">
        <v>1271</v>
      </c>
      <c r="AZ611" s="1" t="s">
        <v>12202</v>
      </c>
      <c r="BA611" s="1" t="s">
        <v>110</v>
      </c>
      <c r="BB611" s="1" t="s">
        <v>111</v>
      </c>
      <c r="BC611" s="1" t="s">
        <v>179</v>
      </c>
      <c r="BD611" s="1" t="s">
        <v>999</v>
      </c>
      <c r="BE611" s="1">
        <v>69.5</v>
      </c>
      <c r="BF611" s="1">
        <v>6.95</v>
      </c>
      <c r="BG611" s="1"/>
      <c r="BH611" s="1"/>
      <c r="BI611" s="1"/>
      <c r="BJ611" s="1"/>
      <c r="BK611" s="1"/>
      <c r="BL611" s="1"/>
      <c r="BM611" s="1"/>
      <c r="BN611" s="1"/>
      <c r="BO611" s="1" t="s">
        <v>12203</v>
      </c>
      <c r="BP611" s="1"/>
      <c r="BQ611" s="1"/>
      <c r="BR611" s="1"/>
      <c r="BS611" s="1"/>
      <c r="BT611" s="1" t="s">
        <v>12203</v>
      </c>
      <c r="BU611" s="1" t="str">
        <f>HYPERLINK("https://nconnect.nicmar.ac.in/storage/profile/6a9ea403e3d51.png","Download")</f>
        <v>0</v>
      </c>
      <c r="BV611" s="1" t="s">
        <v>118</v>
      </c>
      <c r="BW611" s="3"/>
      <c r="BX611" s="3"/>
    </row>
    <row r="612" spans="1:76">
      <c r="A612" s="1" t="s">
        <v>76</v>
      </c>
      <c r="B612" s="1" t="s">
        <v>77</v>
      </c>
      <c r="C612" s="1" t="s">
        <v>12204</v>
      </c>
      <c r="D612" s="1" t="s">
        <v>12205</v>
      </c>
      <c r="E612" s="1" t="s">
        <v>12206</v>
      </c>
      <c r="F612" s="1" t="s">
        <v>12207</v>
      </c>
      <c r="G612" s="1" t="s">
        <v>12208</v>
      </c>
      <c r="H612" s="1" t="s">
        <v>12209</v>
      </c>
      <c r="I612" s="1" t="s">
        <v>12210</v>
      </c>
      <c r="J612" s="1">
        <v>9495076149</v>
      </c>
      <c r="K612" s="1" t="s">
        <v>85</v>
      </c>
      <c r="L612" s="1" t="s">
        <v>12211</v>
      </c>
      <c r="M612" s="1" t="s">
        <v>87</v>
      </c>
      <c r="N612" s="1" t="s">
        <v>12212</v>
      </c>
      <c r="O612" s="1" t="s">
        <v>12213</v>
      </c>
      <c r="P612" s="1" t="s">
        <v>90</v>
      </c>
      <c r="Q612" s="1">
        <v>961714543350</v>
      </c>
      <c r="R612" s="1" t="s">
        <v>12214</v>
      </c>
      <c r="S612" s="1">
        <v>9447015249</v>
      </c>
      <c r="T612" s="1" t="s">
        <v>333</v>
      </c>
      <c r="U612" s="1" t="s">
        <v>12215</v>
      </c>
      <c r="V612" s="1">
        <v>9495915249</v>
      </c>
      <c r="W612" s="1" t="s">
        <v>470</v>
      </c>
      <c r="X612" s="1" t="s">
        <v>12216</v>
      </c>
      <c r="Y612" s="1" t="s">
        <v>10982</v>
      </c>
      <c r="Z612" s="1" t="s">
        <v>392</v>
      </c>
      <c r="AA612" s="1" t="s">
        <v>12216</v>
      </c>
      <c r="AB612" s="1" t="s">
        <v>10982</v>
      </c>
      <c r="AC612" s="1" t="s">
        <v>392</v>
      </c>
      <c r="AD612" s="1" t="s">
        <v>98</v>
      </c>
      <c r="AE612" s="1" t="s">
        <v>98</v>
      </c>
      <c r="AF612" s="1" t="s">
        <v>12217</v>
      </c>
      <c r="AG612" s="1" t="s">
        <v>12218</v>
      </c>
      <c r="AH612" s="1" t="s">
        <v>425</v>
      </c>
      <c r="AI612" s="1" t="s">
        <v>289</v>
      </c>
      <c r="AJ612" s="1">
        <v>89.8</v>
      </c>
      <c r="AK612" s="1"/>
      <c r="AL612" s="1" t="s">
        <v>12219</v>
      </c>
      <c r="AM612" s="1" t="s">
        <v>12220</v>
      </c>
      <c r="AN612" s="1" t="s">
        <v>174</v>
      </c>
      <c r="AO612" s="1" t="s">
        <v>289</v>
      </c>
      <c r="AP612" s="1" t="s">
        <v>398</v>
      </c>
      <c r="AQ612" s="1">
        <v>94.44</v>
      </c>
      <c r="AR612" s="1"/>
      <c r="AS612" s="1"/>
      <c r="AT612" s="1"/>
      <c r="AU612" s="1"/>
      <c r="AV612" s="1"/>
      <c r="AW612" s="1"/>
      <c r="AX612" s="1"/>
      <c r="AY612" s="1" t="s">
        <v>12221</v>
      </c>
      <c r="AZ612" s="1" t="s">
        <v>12222</v>
      </c>
      <c r="BA612" s="1" t="s">
        <v>110</v>
      </c>
      <c r="BB612" s="1" t="s">
        <v>111</v>
      </c>
      <c r="BC612" s="1" t="s">
        <v>318</v>
      </c>
      <c r="BD612" s="1" t="s">
        <v>813</v>
      </c>
      <c r="BE612" s="1">
        <v>62.3</v>
      </c>
      <c r="BF612" s="1">
        <v>6.23</v>
      </c>
      <c r="BG612" s="1"/>
      <c r="BH612" s="1"/>
      <c r="BI612" s="1"/>
      <c r="BJ612" s="1"/>
      <c r="BK612" s="1"/>
      <c r="BL612" s="1"/>
      <c r="BM612" s="1"/>
      <c r="BN612" s="1"/>
      <c r="BO612" s="1" t="s">
        <v>12223</v>
      </c>
      <c r="BP612" s="1"/>
      <c r="BQ612" s="1"/>
      <c r="BR612" s="1"/>
      <c r="BS612" s="1"/>
      <c r="BT612" s="1"/>
      <c r="BU612" s="1" t="str">
        <f>HYPERLINK("https://nconnect.nicmar.ac.in/storage/profile/6a89ca082977b.png","Download")</f>
        <v>0</v>
      </c>
      <c r="BV612" s="1" t="s">
        <v>118</v>
      </c>
      <c r="BW612" s="3"/>
      <c r="BX612" s="3"/>
    </row>
    <row r="613" spans="1:76">
      <c r="A613" s="1" t="s">
        <v>76</v>
      </c>
      <c r="B613" s="1" t="s">
        <v>77</v>
      </c>
      <c r="C613" s="1" t="s">
        <v>12224</v>
      </c>
      <c r="D613" s="1" t="s">
        <v>12225</v>
      </c>
      <c r="E613" s="1" t="s">
        <v>12226</v>
      </c>
      <c r="F613" s="1" t="s">
        <v>12227</v>
      </c>
      <c r="G613" s="1" t="s">
        <v>12228</v>
      </c>
      <c r="H613" s="1" t="s">
        <v>12229</v>
      </c>
      <c r="I613" s="1" t="s">
        <v>12230</v>
      </c>
      <c r="J613" s="1">
        <v>9322302397</v>
      </c>
      <c r="K613" s="1" t="s">
        <v>85</v>
      </c>
      <c r="L613" s="1" t="s">
        <v>12231</v>
      </c>
      <c r="M613" s="1" t="s">
        <v>87</v>
      </c>
      <c r="N613" s="1" t="s">
        <v>12232</v>
      </c>
      <c r="O613" s="1" t="s">
        <v>12233</v>
      </c>
      <c r="P613" s="1" t="s">
        <v>360</v>
      </c>
      <c r="Q613" s="1">
        <v>705053457585</v>
      </c>
      <c r="R613" s="1" t="s">
        <v>12234</v>
      </c>
      <c r="S613" s="1">
        <v>9422457597</v>
      </c>
      <c r="T613" s="1" t="s">
        <v>1168</v>
      </c>
      <c r="U613" s="1" t="s">
        <v>12235</v>
      </c>
      <c r="V613" s="1">
        <v>8275208197</v>
      </c>
      <c r="W613" s="1" t="s">
        <v>1617</v>
      </c>
      <c r="X613" s="1" t="s">
        <v>12236</v>
      </c>
      <c r="Y613" s="1" t="s">
        <v>847</v>
      </c>
      <c r="Z613" s="1" t="s">
        <v>97</v>
      </c>
      <c r="AA613" s="1" t="s">
        <v>12236</v>
      </c>
      <c r="AB613" s="1" t="s">
        <v>847</v>
      </c>
      <c r="AC613" s="1" t="s">
        <v>97</v>
      </c>
      <c r="AD613" s="1" t="s">
        <v>98</v>
      </c>
      <c r="AE613" s="1" t="s">
        <v>98</v>
      </c>
      <c r="AF613" s="1" t="s">
        <v>12237</v>
      </c>
      <c r="AG613" s="1" t="s">
        <v>12238</v>
      </c>
      <c r="AH613" s="1" t="s">
        <v>106</v>
      </c>
      <c r="AI613" s="1" t="s">
        <v>395</v>
      </c>
      <c r="AJ613" s="1">
        <v>85.8</v>
      </c>
      <c r="AK613" s="1"/>
      <c r="AL613" s="1"/>
      <c r="AM613" s="1"/>
      <c r="AN613" s="1"/>
      <c r="AO613" s="1"/>
      <c r="AP613" s="1"/>
      <c r="AQ613" s="1"/>
      <c r="AR613" s="1"/>
      <c r="AS613" s="1" t="s">
        <v>367</v>
      </c>
      <c r="AT613" s="1" t="s">
        <v>12239</v>
      </c>
      <c r="AU613" s="1" t="s">
        <v>289</v>
      </c>
      <c r="AV613" s="1" t="s">
        <v>370</v>
      </c>
      <c r="AW613" s="1">
        <v>73.68</v>
      </c>
      <c r="AX613" s="1"/>
      <c r="AY613" s="1" t="s">
        <v>12240</v>
      </c>
      <c r="AZ613" s="1" t="s">
        <v>12241</v>
      </c>
      <c r="BA613" s="1" t="s">
        <v>178</v>
      </c>
      <c r="BB613" s="1" t="s">
        <v>111</v>
      </c>
      <c r="BC613" s="1" t="s">
        <v>370</v>
      </c>
      <c r="BD613" s="1" t="s">
        <v>813</v>
      </c>
      <c r="BE613" s="1">
        <v>66.3</v>
      </c>
      <c r="BF613" s="1">
        <v>7.38</v>
      </c>
      <c r="BG613" s="1"/>
      <c r="BH613" s="1"/>
      <c r="BI613" s="1"/>
      <c r="BJ613" s="1"/>
      <c r="BK613" s="1"/>
      <c r="BL613" s="1"/>
      <c r="BM613" s="1"/>
      <c r="BN613" s="1"/>
      <c r="BO613" s="1" t="s">
        <v>12242</v>
      </c>
      <c r="BP613" s="1"/>
      <c r="BQ613" s="1"/>
      <c r="BR613" s="1" t="s">
        <v>12243</v>
      </c>
      <c r="BS613" s="1"/>
      <c r="BT613" s="1"/>
      <c r="BU613" s="1" t="str">
        <f>HYPERLINK("https://nconnect.nicmar.ac.in/storage/profile/6aa10d787a9ae.png","Download")</f>
        <v>0</v>
      </c>
      <c r="BV613" s="1" t="s">
        <v>188</v>
      </c>
      <c r="BW613" s="3"/>
      <c r="BX613" s="3"/>
    </row>
    <row r="614" spans="1:76">
      <c r="A614" s="1" t="s">
        <v>76</v>
      </c>
      <c r="B614" s="1" t="s">
        <v>77</v>
      </c>
      <c r="C614" s="1" t="s">
        <v>12244</v>
      </c>
      <c r="D614" s="1" t="s">
        <v>12245</v>
      </c>
      <c r="E614" s="1" t="s">
        <v>12246</v>
      </c>
      <c r="F614" s="1" t="s">
        <v>12247</v>
      </c>
      <c r="G614" s="1" t="s">
        <v>12248</v>
      </c>
      <c r="H614" s="1" t="s">
        <v>12249</v>
      </c>
      <c r="I614" s="1" t="s">
        <v>12249</v>
      </c>
      <c r="J614" s="1">
        <v>9730790112</v>
      </c>
      <c r="K614" s="1" t="s">
        <v>85</v>
      </c>
      <c r="L614" s="1" t="s">
        <v>12250</v>
      </c>
      <c r="M614" s="1" t="s">
        <v>87</v>
      </c>
      <c r="N614" s="1" t="s">
        <v>6827</v>
      </c>
      <c r="O614" s="1" t="s">
        <v>12251</v>
      </c>
      <c r="P614" s="1" t="s">
        <v>360</v>
      </c>
      <c r="Q614" s="1">
        <v>793393887470</v>
      </c>
      <c r="R614" s="1" t="s">
        <v>12252</v>
      </c>
      <c r="S614" s="1">
        <v>7756919301</v>
      </c>
      <c r="T614" s="1" t="s">
        <v>1752</v>
      </c>
      <c r="U614" s="1" t="s">
        <v>12253</v>
      </c>
      <c r="V614" s="1">
        <v>7028446969</v>
      </c>
      <c r="W614" s="1" t="s">
        <v>946</v>
      </c>
      <c r="X614" s="1" t="s">
        <v>12254</v>
      </c>
      <c r="Y614" s="1" t="s">
        <v>4540</v>
      </c>
      <c r="Z614" s="1" t="s">
        <v>97</v>
      </c>
      <c r="AA614" s="1" t="s">
        <v>12254</v>
      </c>
      <c r="AB614" s="1" t="s">
        <v>4540</v>
      </c>
      <c r="AC614" s="1" t="s">
        <v>97</v>
      </c>
      <c r="AD614" s="1" t="s">
        <v>98</v>
      </c>
      <c r="AE614" s="1" t="s">
        <v>98</v>
      </c>
      <c r="AF614" s="1" t="s">
        <v>12255</v>
      </c>
      <c r="AG614" s="1" t="s">
        <v>12256</v>
      </c>
      <c r="AH614" s="1" t="s">
        <v>141</v>
      </c>
      <c r="AI614" s="1" t="s">
        <v>102</v>
      </c>
      <c r="AJ614" s="1">
        <v>79.8</v>
      </c>
      <c r="AK614" s="1"/>
      <c r="AL614" s="1" t="s">
        <v>12257</v>
      </c>
      <c r="AM614" s="1" t="s">
        <v>12256</v>
      </c>
      <c r="AN614" s="1" t="s">
        <v>105</v>
      </c>
      <c r="AO614" s="1" t="s">
        <v>239</v>
      </c>
      <c r="AP614" s="1" t="s">
        <v>292</v>
      </c>
      <c r="AQ614" s="1">
        <v>89.93</v>
      </c>
      <c r="AR614" s="1"/>
      <c r="AS614" s="1"/>
      <c r="AT614" s="1"/>
      <c r="AU614" s="1"/>
      <c r="AV614" s="1"/>
      <c r="AW614" s="1"/>
      <c r="AX614" s="1"/>
      <c r="AY614" s="1" t="s">
        <v>12258</v>
      </c>
      <c r="AZ614" s="1" t="s">
        <v>12259</v>
      </c>
      <c r="BA614" s="1" t="s">
        <v>110</v>
      </c>
      <c r="BB614" s="1" t="s">
        <v>111</v>
      </c>
      <c r="BC614" s="1" t="s">
        <v>179</v>
      </c>
      <c r="BD614" s="1" t="s">
        <v>319</v>
      </c>
      <c r="BE614" s="1">
        <v>66.03</v>
      </c>
      <c r="BF614" s="1">
        <v>6.95</v>
      </c>
      <c r="BG614" s="1"/>
      <c r="BH614" s="1"/>
      <c r="BI614" s="1"/>
      <c r="BJ614" s="1"/>
      <c r="BK614" s="1"/>
      <c r="BL614" s="1"/>
      <c r="BM614" s="1"/>
      <c r="BN614" s="1"/>
      <c r="BO614" s="1" t="s">
        <v>12223</v>
      </c>
      <c r="BP614" s="1"/>
      <c r="BQ614" s="1"/>
      <c r="BR614" s="1"/>
      <c r="BS614" s="1"/>
      <c r="BT614" s="1"/>
      <c r="BU614" s="1" t="str">
        <f>HYPERLINK("https://nconnect.nicmar.ac.in/storage/profile/6a86e43bd24a8.png","Download")</f>
        <v>0</v>
      </c>
      <c r="BV614" s="1" t="s">
        <v>188</v>
      </c>
      <c r="BW614" s="3"/>
      <c r="BX614" s="3"/>
    </row>
    <row r="615" spans="1:76">
      <c r="A615" s="1" t="s">
        <v>76</v>
      </c>
      <c r="B615" s="1" t="s">
        <v>77</v>
      </c>
      <c r="C615" s="1" t="s">
        <v>12260</v>
      </c>
      <c r="D615" s="1" t="s">
        <v>12261</v>
      </c>
      <c r="E615" s="1" t="s">
        <v>12262</v>
      </c>
      <c r="F615" s="1" t="s">
        <v>12263</v>
      </c>
      <c r="G615" s="1" t="s">
        <v>12264</v>
      </c>
      <c r="H615" s="1" t="s">
        <v>12265</v>
      </c>
      <c r="I615" s="1" t="s">
        <v>12265</v>
      </c>
      <c r="J615" s="1">
        <v>8125963241</v>
      </c>
      <c r="K615" s="1" t="s">
        <v>85</v>
      </c>
      <c r="L615" s="1" t="s">
        <v>12266</v>
      </c>
      <c r="M615" s="1" t="s">
        <v>87</v>
      </c>
      <c r="N615" s="1" t="s">
        <v>12267</v>
      </c>
      <c r="O615" s="1" t="s">
        <v>12268</v>
      </c>
      <c r="P615" s="1" t="s">
        <v>90</v>
      </c>
      <c r="Q615" s="1">
        <v>537145801442</v>
      </c>
      <c r="R615" s="1" t="s">
        <v>12269</v>
      </c>
      <c r="S615" s="1">
        <v>9392490337</v>
      </c>
      <c r="T615" s="1" t="s">
        <v>4223</v>
      </c>
      <c r="U615" s="1" t="s">
        <v>12270</v>
      </c>
      <c r="V615" s="1">
        <v>9948447796</v>
      </c>
      <c r="W615" s="1" t="s">
        <v>6500</v>
      </c>
      <c r="X615" s="1" t="s">
        <v>12271</v>
      </c>
      <c r="Y615" s="1" t="s">
        <v>3303</v>
      </c>
      <c r="Z615" s="1" t="s">
        <v>1574</v>
      </c>
      <c r="AA615" s="1" t="s">
        <v>12272</v>
      </c>
      <c r="AB615" s="1" t="s">
        <v>3303</v>
      </c>
      <c r="AC615" s="1" t="s">
        <v>1574</v>
      </c>
      <c r="AD615" s="1" t="s">
        <v>98</v>
      </c>
      <c r="AE615" s="1" t="s">
        <v>98</v>
      </c>
      <c r="AF615" s="1" t="s">
        <v>12273</v>
      </c>
      <c r="AG615" s="1" t="s">
        <v>12274</v>
      </c>
      <c r="AH615" s="1" t="s">
        <v>421</v>
      </c>
      <c r="AI615" s="1" t="s">
        <v>530</v>
      </c>
      <c r="AJ615" s="1">
        <v>70</v>
      </c>
      <c r="AK615" s="1">
        <v>7</v>
      </c>
      <c r="AL615" s="1" t="s">
        <v>12275</v>
      </c>
      <c r="AM615" s="1" t="s">
        <v>12274</v>
      </c>
      <c r="AN615" s="1" t="s">
        <v>105</v>
      </c>
      <c r="AO615" s="1" t="s">
        <v>141</v>
      </c>
      <c r="AP615" s="1" t="s">
        <v>239</v>
      </c>
      <c r="AQ615" s="1">
        <v>58.4</v>
      </c>
      <c r="AR615" s="1"/>
      <c r="AS615" s="1"/>
      <c r="AT615" s="1"/>
      <c r="AU615" s="1"/>
      <c r="AV615" s="1"/>
      <c r="AW615" s="1"/>
      <c r="AX615" s="1"/>
      <c r="AY615" s="1" t="s">
        <v>12276</v>
      </c>
      <c r="AZ615" s="1" t="s">
        <v>12277</v>
      </c>
      <c r="BA615" s="1" t="s">
        <v>266</v>
      </c>
      <c r="BB615" s="1" t="s">
        <v>267</v>
      </c>
      <c r="BC615" s="1" t="s">
        <v>239</v>
      </c>
      <c r="BD615" s="1" t="s">
        <v>999</v>
      </c>
      <c r="BE615" s="1">
        <v>60.51</v>
      </c>
      <c r="BF615" s="1">
        <v>6.37</v>
      </c>
      <c r="BG615" s="1"/>
      <c r="BH615" s="1"/>
      <c r="BI615" s="1"/>
      <c r="BJ615" s="1"/>
      <c r="BK615" s="1"/>
      <c r="BL615" s="1"/>
      <c r="BM615" s="1"/>
      <c r="BN615" s="1"/>
      <c r="BO615" s="1" t="s">
        <v>12278</v>
      </c>
      <c r="BP615" s="1"/>
      <c r="BQ615" s="1"/>
      <c r="BR615" s="1"/>
      <c r="BS615" s="1"/>
      <c r="BT615" s="1"/>
      <c r="BU615" s="1" t="str">
        <f>HYPERLINK("https://nconnect.nicmar.ac.in/storage/profile/6accc3f25448e.png","Download")</f>
        <v>0</v>
      </c>
      <c r="BV615" s="1" t="s">
        <v>118</v>
      </c>
      <c r="BW615" s="3"/>
      <c r="BX615" s="3"/>
    </row>
    <row r="616" spans="1:76">
      <c r="A616" s="1" t="s">
        <v>76</v>
      </c>
      <c r="B616" s="1" t="s">
        <v>77</v>
      </c>
      <c r="C616" s="1" t="s">
        <v>12279</v>
      </c>
      <c r="D616" s="1" t="s">
        <v>9965</v>
      </c>
      <c r="E616" s="1"/>
      <c r="F616" s="1" t="s">
        <v>12280</v>
      </c>
      <c r="G616" s="1" t="s">
        <v>12281</v>
      </c>
      <c r="H616" s="1" t="s">
        <v>12282</v>
      </c>
      <c r="I616" s="1" t="s">
        <v>12283</v>
      </c>
      <c r="J616" s="1">
        <v>8108158885</v>
      </c>
      <c r="K616" s="1" t="s">
        <v>196</v>
      </c>
      <c r="L616" s="1" t="s">
        <v>12284</v>
      </c>
      <c r="M616" s="1" t="s">
        <v>87</v>
      </c>
      <c r="N616" s="1" t="s">
        <v>12285</v>
      </c>
      <c r="O616" s="1" t="s">
        <v>12286</v>
      </c>
      <c r="P616" s="1" t="s">
        <v>669</v>
      </c>
      <c r="Q616" s="1">
        <v>707178288258</v>
      </c>
      <c r="R616" s="1" t="s">
        <v>12287</v>
      </c>
      <c r="S616" s="1">
        <v>9702858885</v>
      </c>
      <c r="T616" s="1" t="s">
        <v>4724</v>
      </c>
      <c r="U616" s="1" t="s">
        <v>12288</v>
      </c>
      <c r="V616" s="1">
        <v>8454858885</v>
      </c>
      <c r="W616" s="1" t="s">
        <v>6056</v>
      </c>
      <c r="X616" s="1" t="s">
        <v>12289</v>
      </c>
      <c r="Y616" s="1" t="s">
        <v>235</v>
      </c>
      <c r="Z616" s="1" t="s">
        <v>97</v>
      </c>
      <c r="AA616" s="1" t="s">
        <v>12289</v>
      </c>
      <c r="AB616" s="1" t="s">
        <v>235</v>
      </c>
      <c r="AC616" s="1" t="s">
        <v>97</v>
      </c>
      <c r="AD616" s="1" t="s">
        <v>98</v>
      </c>
      <c r="AE616" s="1" t="s">
        <v>98</v>
      </c>
      <c r="AF616" s="1" t="s">
        <v>12290</v>
      </c>
      <c r="AG616" s="1" t="s">
        <v>2093</v>
      </c>
      <c r="AH616" s="1" t="s">
        <v>102</v>
      </c>
      <c r="AI616" s="1" t="s">
        <v>395</v>
      </c>
      <c r="AJ616" s="1">
        <v>72.0</v>
      </c>
      <c r="AK616" s="1"/>
      <c r="AL616" s="1"/>
      <c r="AM616" s="1"/>
      <c r="AN616" s="1"/>
      <c r="AO616" s="1"/>
      <c r="AP616" s="1"/>
      <c r="AQ616" s="1"/>
      <c r="AR616" s="1"/>
      <c r="AS616" s="1" t="s">
        <v>1067</v>
      </c>
      <c r="AT616" s="1" t="s">
        <v>12291</v>
      </c>
      <c r="AU616" s="1" t="s">
        <v>952</v>
      </c>
      <c r="AV616" s="1" t="s">
        <v>214</v>
      </c>
      <c r="AW616" s="1">
        <v>60.05</v>
      </c>
      <c r="AX616" s="1"/>
      <c r="AY616" s="1" t="s">
        <v>831</v>
      </c>
      <c r="AZ616" s="1" t="s">
        <v>12292</v>
      </c>
      <c r="BA616" s="1" t="s">
        <v>110</v>
      </c>
      <c r="BB616" s="1" t="s">
        <v>111</v>
      </c>
      <c r="BC616" s="1" t="s">
        <v>373</v>
      </c>
      <c r="BD616" s="1" t="s">
        <v>319</v>
      </c>
      <c r="BE616" s="1">
        <v>72</v>
      </c>
      <c r="BF616" s="1"/>
      <c r="BG616" s="1"/>
      <c r="BH616" s="1"/>
      <c r="BI616" s="1"/>
      <c r="BJ616" s="1"/>
      <c r="BK616" s="1"/>
      <c r="BL616" s="1"/>
      <c r="BM616" s="1"/>
      <c r="BN616" s="1"/>
      <c r="BO616" s="1" t="s">
        <v>12293</v>
      </c>
      <c r="BP616" s="1"/>
      <c r="BQ616" s="1"/>
      <c r="BR616" s="1" t="s">
        <v>12294</v>
      </c>
      <c r="BS616" s="1">
        <v>30</v>
      </c>
      <c r="BT616" s="1"/>
      <c r="BU616" s="1" t="str">
        <f>HYPERLINK("https://nconnect.nicmar.ac.in/storage/profile/6a9fcdb30f1ef.png","Download")</f>
        <v>0</v>
      </c>
      <c r="BV616" s="1" t="s">
        <v>118</v>
      </c>
      <c r="BW616" s="3"/>
      <c r="BX616" s="3"/>
    </row>
    <row r="617" spans="1:76">
      <c r="A617" s="1" t="s">
        <v>76</v>
      </c>
      <c r="B617" s="1" t="s">
        <v>77</v>
      </c>
      <c r="C617" s="1" t="s">
        <v>12295</v>
      </c>
      <c r="D617" s="1" t="s">
        <v>12296</v>
      </c>
      <c r="E617" s="1"/>
      <c r="F617" s="1" t="s">
        <v>4484</v>
      </c>
      <c r="G617" s="1" t="s">
        <v>12297</v>
      </c>
      <c r="H617" s="1" t="s">
        <v>12298</v>
      </c>
      <c r="I617" s="1" t="s">
        <v>12299</v>
      </c>
      <c r="J617" s="1">
        <v>8813020140</v>
      </c>
      <c r="K617" s="1" t="s">
        <v>85</v>
      </c>
      <c r="L617" s="1" t="s">
        <v>12300</v>
      </c>
      <c r="M617" s="1" t="s">
        <v>3816</v>
      </c>
      <c r="N617" s="1" t="s">
        <v>592</v>
      </c>
      <c r="O617" s="1" t="s">
        <v>12301</v>
      </c>
      <c r="P617" s="1" t="s">
        <v>5293</v>
      </c>
      <c r="Q617" s="1">
        <v>427294901785</v>
      </c>
      <c r="R617" s="1" t="s">
        <v>12302</v>
      </c>
      <c r="S617" s="1">
        <v>7700090995</v>
      </c>
      <c r="T617" s="1" t="s">
        <v>92</v>
      </c>
      <c r="U617" s="1" t="s">
        <v>12303</v>
      </c>
      <c r="V617" s="1">
        <v>7988331094</v>
      </c>
      <c r="W617" s="1" t="s">
        <v>1063</v>
      </c>
      <c r="X617" s="1" t="s">
        <v>12304</v>
      </c>
      <c r="Y617" s="1" t="s">
        <v>12305</v>
      </c>
      <c r="Z617" s="1" t="s">
        <v>1643</v>
      </c>
      <c r="AA617" s="1" t="s">
        <v>12304</v>
      </c>
      <c r="AB617" s="1" t="s">
        <v>12305</v>
      </c>
      <c r="AC617" s="1" t="s">
        <v>1643</v>
      </c>
      <c r="AD617" s="1" t="s">
        <v>98</v>
      </c>
      <c r="AE617" s="1" t="s">
        <v>98</v>
      </c>
      <c r="AF617" s="1" t="s">
        <v>12306</v>
      </c>
      <c r="AG617" s="1" t="s">
        <v>12307</v>
      </c>
      <c r="AH617" s="1" t="s">
        <v>6103</v>
      </c>
      <c r="AI617" s="1" t="s">
        <v>2516</v>
      </c>
      <c r="AJ617" s="1">
        <v>90.6</v>
      </c>
      <c r="AK617" s="1"/>
      <c r="AL617" s="1" t="s">
        <v>12308</v>
      </c>
      <c r="AM617" s="1" t="s">
        <v>12309</v>
      </c>
      <c r="AN617" s="1" t="s">
        <v>174</v>
      </c>
      <c r="AO617" s="1" t="s">
        <v>1935</v>
      </c>
      <c r="AP617" s="1" t="s">
        <v>476</v>
      </c>
      <c r="AQ617" s="1">
        <v>78.6</v>
      </c>
      <c r="AR617" s="1"/>
      <c r="AS617" s="1" t="s">
        <v>12310</v>
      </c>
      <c r="AT617" s="1" t="s">
        <v>12311</v>
      </c>
      <c r="AU617" s="1" t="s">
        <v>3763</v>
      </c>
      <c r="AV617" s="1" t="s">
        <v>479</v>
      </c>
      <c r="AW617" s="1">
        <v>80.2</v>
      </c>
      <c r="AX617" s="1"/>
      <c r="AY617" s="1" t="s">
        <v>12312</v>
      </c>
      <c r="AZ617" s="1" t="s">
        <v>12313</v>
      </c>
      <c r="BA617" s="1" t="s">
        <v>110</v>
      </c>
      <c r="BB617" s="1" t="s">
        <v>111</v>
      </c>
      <c r="BC617" s="1" t="s">
        <v>3015</v>
      </c>
      <c r="BD617" s="1" t="s">
        <v>425</v>
      </c>
      <c r="BE617" s="1">
        <v>74.9</v>
      </c>
      <c r="BF617" s="1"/>
      <c r="BG617" s="1"/>
      <c r="BH617" s="1"/>
      <c r="BI617" s="1"/>
      <c r="BJ617" s="1"/>
      <c r="BK617" s="1"/>
      <c r="BL617" s="1"/>
      <c r="BM617" s="1"/>
      <c r="BN617" s="1"/>
      <c r="BO617" s="1" t="s">
        <v>12314</v>
      </c>
      <c r="BP617" s="1" t="s">
        <v>12315</v>
      </c>
      <c r="BQ617" s="1" t="s">
        <v>12316</v>
      </c>
      <c r="BR617" s="1"/>
      <c r="BS617" s="1"/>
      <c r="BT617" s="1"/>
      <c r="BU617" s="1" t="str">
        <f>HYPERLINK("https://nconnect.nicmar.ac.in/storage/profile/6a86dd8c2e347.png","Download")</f>
        <v>0</v>
      </c>
      <c r="BV617" s="1" t="s">
        <v>118</v>
      </c>
      <c r="BW617" s="3"/>
      <c r="BX617" s="3"/>
    </row>
    <row r="618" spans="1:76">
      <c r="A618" s="1" t="s">
        <v>76</v>
      </c>
      <c r="B618" s="1" t="s">
        <v>77</v>
      </c>
      <c r="C618" s="1" t="s">
        <v>12317</v>
      </c>
      <c r="D618" s="1" t="s">
        <v>1607</v>
      </c>
      <c r="E618" s="1" t="s">
        <v>3253</v>
      </c>
      <c r="F618" s="1" t="s">
        <v>12318</v>
      </c>
      <c r="G618" s="1" t="s">
        <v>12319</v>
      </c>
      <c r="H618" s="1" t="s">
        <v>12320</v>
      </c>
      <c r="I618" s="1" t="s">
        <v>12321</v>
      </c>
      <c r="J618" s="1">
        <v>9172262343</v>
      </c>
      <c r="K618" s="1" t="s">
        <v>85</v>
      </c>
      <c r="L618" s="1" t="s">
        <v>12322</v>
      </c>
      <c r="M618" s="1" t="s">
        <v>87</v>
      </c>
      <c r="N618" s="1" t="s">
        <v>88</v>
      </c>
      <c r="O618" s="1" t="s">
        <v>12323</v>
      </c>
      <c r="P618" s="1" t="s">
        <v>90</v>
      </c>
      <c r="Q618" s="1">
        <v>356575357714</v>
      </c>
      <c r="R618" s="1" t="s">
        <v>3253</v>
      </c>
      <c r="S618" s="1">
        <v>9850027004</v>
      </c>
      <c r="T618" s="1" t="s">
        <v>619</v>
      </c>
      <c r="U618" s="1" t="s">
        <v>12324</v>
      </c>
      <c r="V618" s="1">
        <v>8956451550</v>
      </c>
      <c r="W618" s="1" t="s">
        <v>1063</v>
      </c>
      <c r="X618" s="1" t="s">
        <v>12325</v>
      </c>
      <c r="Y618" s="1" t="s">
        <v>847</v>
      </c>
      <c r="Z618" s="1" t="s">
        <v>97</v>
      </c>
      <c r="AA618" s="1" t="s">
        <v>12326</v>
      </c>
      <c r="AB618" s="1" t="s">
        <v>205</v>
      </c>
      <c r="AC618" s="1" t="s">
        <v>97</v>
      </c>
      <c r="AD618" s="1" t="s">
        <v>98</v>
      </c>
      <c r="AE618" s="1" t="s">
        <v>98</v>
      </c>
      <c r="AF618" s="1" t="s">
        <v>12327</v>
      </c>
      <c r="AG618" s="1" t="s">
        <v>1424</v>
      </c>
      <c r="AH618" s="1" t="s">
        <v>421</v>
      </c>
      <c r="AI618" s="1" t="s">
        <v>530</v>
      </c>
      <c r="AJ618" s="1">
        <v>77</v>
      </c>
      <c r="AK618" s="1">
        <v>8.1</v>
      </c>
      <c r="AL618" s="1"/>
      <c r="AM618" s="1"/>
      <c r="AN618" s="1"/>
      <c r="AO618" s="1"/>
      <c r="AP618" s="1"/>
      <c r="AQ618" s="1"/>
      <c r="AR618" s="1"/>
      <c r="AS618" s="1" t="s">
        <v>3583</v>
      </c>
      <c r="AT618" s="1" t="s">
        <v>12328</v>
      </c>
      <c r="AU618" s="1" t="s">
        <v>859</v>
      </c>
      <c r="AV618" s="1" t="s">
        <v>240</v>
      </c>
      <c r="AW618" s="1">
        <v>78</v>
      </c>
      <c r="AX618" s="1">
        <v>8.21</v>
      </c>
      <c r="AY618" s="1" t="s">
        <v>12329</v>
      </c>
      <c r="AZ618" s="1" t="s">
        <v>12330</v>
      </c>
      <c r="BA618" s="1" t="s">
        <v>266</v>
      </c>
      <c r="BB618" s="1" t="s">
        <v>267</v>
      </c>
      <c r="BC618" s="1" t="s">
        <v>175</v>
      </c>
      <c r="BD618" s="1" t="s">
        <v>243</v>
      </c>
      <c r="BE618" s="1">
        <v>66.5</v>
      </c>
      <c r="BF618" s="1">
        <v>7.15</v>
      </c>
      <c r="BG618" s="1"/>
      <c r="BH618" s="1"/>
      <c r="BI618" s="1"/>
      <c r="BJ618" s="1"/>
      <c r="BK618" s="1"/>
      <c r="BL618" s="1"/>
      <c r="BM618" s="1"/>
      <c r="BN618" s="1"/>
      <c r="BO618" s="1" t="s">
        <v>12331</v>
      </c>
      <c r="BP618" s="1"/>
      <c r="BQ618" s="1"/>
      <c r="BR618" s="1"/>
      <c r="BS618" s="1"/>
      <c r="BT618" s="1"/>
      <c r="BU618" s="1" t="str">
        <f>HYPERLINK("https://nconnect.nicmar.ac.in/storage/profile/6a86b6e50afb6.png","Download")</f>
        <v>0</v>
      </c>
      <c r="BV618" s="1" t="s">
        <v>188</v>
      </c>
      <c r="BW618" s="3"/>
      <c r="BX618" s="3"/>
    </row>
    <row r="619" spans="1:76">
      <c r="A619" s="1" t="s">
        <v>76</v>
      </c>
      <c r="B619" s="1" t="s">
        <v>77</v>
      </c>
      <c r="C619" s="1" t="s">
        <v>12332</v>
      </c>
      <c r="D619" s="1" t="s">
        <v>12333</v>
      </c>
      <c r="E619" s="1" t="s">
        <v>12334</v>
      </c>
      <c r="F619" s="1" t="s">
        <v>12335</v>
      </c>
      <c r="G619" s="1" t="s">
        <v>12336</v>
      </c>
      <c r="H619" s="1" t="s">
        <v>12337</v>
      </c>
      <c r="I619" s="1" t="s">
        <v>12338</v>
      </c>
      <c r="J619" s="1">
        <v>7249016743</v>
      </c>
      <c r="K619" s="1" t="s">
        <v>196</v>
      </c>
      <c r="L619" s="1" t="s">
        <v>12339</v>
      </c>
      <c r="M619" s="1" t="s">
        <v>87</v>
      </c>
      <c r="N619" s="1" t="s">
        <v>12340</v>
      </c>
      <c r="O619" s="1" t="s">
        <v>12341</v>
      </c>
      <c r="P619" s="1" t="s">
        <v>162</v>
      </c>
      <c r="Q619" s="1">
        <v>588608742621</v>
      </c>
      <c r="R619" s="1" t="s">
        <v>12342</v>
      </c>
      <c r="S619" s="1">
        <v>8600923435</v>
      </c>
      <c r="T619" s="1" t="s">
        <v>12343</v>
      </c>
      <c r="U619" s="1" t="s">
        <v>12344</v>
      </c>
      <c r="V619" s="1">
        <v>9623756401</v>
      </c>
      <c r="W619" s="1" t="s">
        <v>12345</v>
      </c>
      <c r="X619" s="1" t="s">
        <v>12346</v>
      </c>
      <c r="Y619" s="1" t="s">
        <v>1381</v>
      </c>
      <c r="Z619" s="1" t="s">
        <v>97</v>
      </c>
      <c r="AA619" s="1" t="s">
        <v>12346</v>
      </c>
      <c r="AB619" s="1" t="s">
        <v>1381</v>
      </c>
      <c r="AC619" s="1" t="s">
        <v>97</v>
      </c>
      <c r="AD619" s="1" t="s">
        <v>98</v>
      </c>
      <c r="AE619" s="1" t="s">
        <v>98</v>
      </c>
      <c r="AF619" s="1" t="s">
        <v>12347</v>
      </c>
      <c r="AG619" s="1" t="s">
        <v>12348</v>
      </c>
      <c r="AH619" s="1" t="s">
        <v>477</v>
      </c>
      <c r="AI619" s="1" t="s">
        <v>2223</v>
      </c>
      <c r="AJ619" s="1">
        <v>84.4</v>
      </c>
      <c r="AK619" s="1"/>
      <c r="AL619" s="1"/>
      <c r="AM619" s="1"/>
      <c r="AN619" s="1"/>
      <c r="AO619" s="1"/>
      <c r="AP619" s="1"/>
      <c r="AQ619" s="1"/>
      <c r="AR619" s="1"/>
      <c r="AS619" s="1" t="s">
        <v>12349</v>
      </c>
      <c r="AT619" s="1" t="s">
        <v>12349</v>
      </c>
      <c r="AU619" s="1" t="s">
        <v>208</v>
      </c>
      <c r="AV619" s="1" t="s">
        <v>106</v>
      </c>
      <c r="AW619" s="1">
        <v>75.0</v>
      </c>
      <c r="AX619" s="1"/>
      <c r="AY619" s="1" t="s">
        <v>12350</v>
      </c>
      <c r="AZ619" s="1" t="s">
        <v>12350</v>
      </c>
      <c r="BA619" s="1" t="s">
        <v>266</v>
      </c>
      <c r="BB619" s="1" t="s">
        <v>453</v>
      </c>
      <c r="BC619" s="1" t="s">
        <v>106</v>
      </c>
      <c r="BD619" s="1" t="s">
        <v>146</v>
      </c>
      <c r="BE619" s="1">
        <v>63.48</v>
      </c>
      <c r="BF619" s="1"/>
      <c r="BG619" s="1"/>
      <c r="BH619" s="1"/>
      <c r="BI619" s="1"/>
      <c r="BJ619" s="1"/>
      <c r="BK619" s="1"/>
      <c r="BL619" s="1"/>
      <c r="BM619" s="1"/>
      <c r="BN619" s="1"/>
      <c r="BO619" s="1" t="s">
        <v>12351</v>
      </c>
      <c r="BP619" s="1" t="s">
        <v>12352</v>
      </c>
      <c r="BQ619" s="1" t="s">
        <v>183</v>
      </c>
      <c r="BR619" s="1" t="s">
        <v>12353</v>
      </c>
      <c r="BS619" s="1">
        <v>13</v>
      </c>
      <c r="BT619" s="1" t="s">
        <v>12354</v>
      </c>
      <c r="BU619" s="1" t="str">
        <f>HYPERLINK("https://nconnect.nicmar.ac.in/storage/profile/6a8727b1eb645.png","Download")</f>
        <v>0</v>
      </c>
      <c r="BV619" s="1" t="s">
        <v>118</v>
      </c>
      <c r="BW619" s="3"/>
      <c r="BX619" s="3"/>
    </row>
    <row r="620" spans="1:76">
      <c r="A620" s="1" t="s">
        <v>76</v>
      </c>
      <c r="B620" s="1" t="s">
        <v>77</v>
      </c>
      <c r="C620" s="1" t="s">
        <v>12355</v>
      </c>
      <c r="D620" s="1" t="s">
        <v>6334</v>
      </c>
      <c r="E620" s="1" t="s">
        <v>12356</v>
      </c>
      <c r="F620" s="1" t="s">
        <v>12357</v>
      </c>
      <c r="G620" s="1" t="s">
        <v>12358</v>
      </c>
      <c r="H620" s="1" t="s">
        <v>12359</v>
      </c>
      <c r="I620" s="1" t="s">
        <v>12359</v>
      </c>
      <c r="J620" s="1">
        <v>9175354698</v>
      </c>
      <c r="K620" s="1" t="s">
        <v>85</v>
      </c>
      <c r="L620" s="1" t="s">
        <v>438</v>
      </c>
      <c r="M620" s="1" t="s">
        <v>87</v>
      </c>
      <c r="N620" s="1" t="s">
        <v>88</v>
      </c>
      <c r="O620" s="1" t="s">
        <v>12360</v>
      </c>
      <c r="P620" s="1" t="s">
        <v>162</v>
      </c>
      <c r="Q620" s="1">
        <v>853929267754</v>
      </c>
      <c r="R620" s="1" t="s">
        <v>12361</v>
      </c>
      <c r="S620" s="1">
        <v>8888846210</v>
      </c>
      <c r="T620" s="1" t="s">
        <v>12092</v>
      </c>
      <c r="U620" s="1" t="s">
        <v>12362</v>
      </c>
      <c r="V620" s="1">
        <v>9665592071</v>
      </c>
      <c r="W620" s="1" t="s">
        <v>1063</v>
      </c>
      <c r="X620" s="1" t="s">
        <v>12363</v>
      </c>
      <c r="Y620" s="1" t="s">
        <v>205</v>
      </c>
      <c r="Z620" s="1" t="s">
        <v>97</v>
      </c>
      <c r="AA620" s="1" t="s">
        <v>12363</v>
      </c>
      <c r="AB620" s="1" t="s">
        <v>205</v>
      </c>
      <c r="AC620" s="1" t="s">
        <v>97</v>
      </c>
      <c r="AD620" s="1" t="s">
        <v>98</v>
      </c>
      <c r="AE620" s="1" t="s">
        <v>98</v>
      </c>
      <c r="AF620" s="1" t="s">
        <v>12364</v>
      </c>
      <c r="AG620" s="1" t="s">
        <v>12365</v>
      </c>
      <c r="AH620" s="1" t="s">
        <v>529</v>
      </c>
      <c r="AI620" s="1" t="s">
        <v>530</v>
      </c>
      <c r="AJ620" s="1">
        <v>92.0</v>
      </c>
      <c r="AK620" s="1"/>
      <c r="AL620" s="1"/>
      <c r="AM620" s="1"/>
      <c r="AN620" s="1"/>
      <c r="AO620" s="1"/>
      <c r="AP620" s="1"/>
      <c r="AQ620" s="1"/>
      <c r="AR620" s="1"/>
      <c r="AS620" s="1" t="s">
        <v>829</v>
      </c>
      <c r="AT620" s="1" t="s">
        <v>12366</v>
      </c>
      <c r="AU620" s="1" t="s">
        <v>141</v>
      </c>
      <c r="AV620" s="1" t="s">
        <v>535</v>
      </c>
      <c r="AW620" s="1">
        <v>75.07</v>
      </c>
      <c r="AX620" s="1"/>
      <c r="AY620" s="1" t="s">
        <v>831</v>
      </c>
      <c r="AZ620" s="1" t="s">
        <v>12367</v>
      </c>
      <c r="BA620" s="1" t="s">
        <v>178</v>
      </c>
      <c r="BB620" s="1" t="s">
        <v>111</v>
      </c>
      <c r="BC620" s="1" t="s">
        <v>1044</v>
      </c>
      <c r="BD620" s="1" t="s">
        <v>1047</v>
      </c>
      <c r="BE620" s="1">
        <v>63.8</v>
      </c>
      <c r="BF620" s="1">
        <v>7.13</v>
      </c>
      <c r="BG620" s="1"/>
      <c r="BH620" s="1"/>
      <c r="BI620" s="1"/>
      <c r="BJ620" s="1"/>
      <c r="BK620" s="1"/>
      <c r="BL620" s="1"/>
      <c r="BM620" s="1"/>
      <c r="BN620" s="1"/>
      <c r="BO620" s="1" t="s">
        <v>12368</v>
      </c>
      <c r="BP620" s="1" t="s">
        <v>12369</v>
      </c>
      <c r="BQ620" s="1" t="s">
        <v>149</v>
      </c>
      <c r="BR620" s="1"/>
      <c r="BS620" s="1"/>
      <c r="BT620" s="1"/>
      <c r="BU620" s="1" t="str">
        <f>HYPERLINK("https://nconnect.nicmar.ac.in/storage/profile/6a85dc2e5e789.png","Download")</f>
        <v>0</v>
      </c>
      <c r="BV620" s="1" t="s">
        <v>118</v>
      </c>
      <c r="BW620" s="3"/>
      <c r="BX620" s="3"/>
    </row>
    <row r="621" spans="1:76">
      <c r="A621" s="1" t="s">
        <v>76</v>
      </c>
      <c r="B621" s="1" t="s">
        <v>77</v>
      </c>
      <c r="C621" s="1" t="s">
        <v>12370</v>
      </c>
      <c r="D621" s="1" t="s">
        <v>12371</v>
      </c>
      <c r="E621" s="1" t="s">
        <v>3569</v>
      </c>
      <c r="F621" s="1" t="s">
        <v>12372</v>
      </c>
      <c r="G621" s="1" t="s">
        <v>12373</v>
      </c>
      <c r="H621" s="1" t="s">
        <v>12374</v>
      </c>
      <c r="I621" s="1" t="s">
        <v>12374</v>
      </c>
      <c r="J621" s="1">
        <v>9623460900</v>
      </c>
      <c r="K621" s="1" t="s">
        <v>196</v>
      </c>
      <c r="L621" s="1" t="s">
        <v>12375</v>
      </c>
      <c r="M621" s="1" t="s">
        <v>87</v>
      </c>
      <c r="N621" s="1" t="s">
        <v>498</v>
      </c>
      <c r="O621" s="1" t="s">
        <v>12376</v>
      </c>
      <c r="P621" s="1" t="s">
        <v>90</v>
      </c>
      <c r="Q621" s="1">
        <v>900235823457</v>
      </c>
      <c r="R621" s="1" t="s">
        <v>3504</v>
      </c>
      <c r="S621" s="1">
        <v>9637015566</v>
      </c>
      <c r="T621" s="1" t="s">
        <v>1522</v>
      </c>
      <c r="U621" s="1" t="s">
        <v>12377</v>
      </c>
      <c r="V621" s="1">
        <v>9665120290</v>
      </c>
      <c r="W621" s="1" t="s">
        <v>1522</v>
      </c>
      <c r="X621" s="1" t="s">
        <v>12378</v>
      </c>
      <c r="Y621" s="1" t="s">
        <v>826</v>
      </c>
      <c r="Z621" s="1" t="s">
        <v>97</v>
      </c>
      <c r="AA621" s="1" t="s">
        <v>12378</v>
      </c>
      <c r="AB621" s="1" t="s">
        <v>826</v>
      </c>
      <c r="AC621" s="1" t="s">
        <v>97</v>
      </c>
      <c r="AD621" s="1" t="s">
        <v>98</v>
      </c>
      <c r="AE621" s="1" t="s">
        <v>98</v>
      </c>
      <c r="AF621" s="1" t="s">
        <v>12379</v>
      </c>
      <c r="AG621" s="1" t="s">
        <v>12380</v>
      </c>
      <c r="AH621" s="1" t="s">
        <v>141</v>
      </c>
      <c r="AI621" s="1" t="s">
        <v>106</v>
      </c>
      <c r="AJ621" s="1">
        <v>88.2</v>
      </c>
      <c r="AK621" s="1"/>
      <c r="AL621" s="1" t="s">
        <v>12381</v>
      </c>
      <c r="AM621" s="1" t="s">
        <v>12380</v>
      </c>
      <c r="AN621" s="1" t="s">
        <v>105</v>
      </c>
      <c r="AO621" s="1" t="s">
        <v>289</v>
      </c>
      <c r="AP621" s="1" t="s">
        <v>107</v>
      </c>
      <c r="AQ621" s="1">
        <v>86</v>
      </c>
      <c r="AR621" s="1"/>
      <c r="AS621" s="1"/>
      <c r="AT621" s="1"/>
      <c r="AU621" s="1"/>
      <c r="AV621" s="1"/>
      <c r="AW621" s="1"/>
      <c r="AX621" s="1"/>
      <c r="AY621" s="1" t="s">
        <v>652</v>
      </c>
      <c r="AZ621" s="1" t="s">
        <v>5602</v>
      </c>
      <c r="BA621" s="1" t="s">
        <v>266</v>
      </c>
      <c r="BB621" s="1" t="s">
        <v>453</v>
      </c>
      <c r="BC621" s="1" t="s">
        <v>179</v>
      </c>
      <c r="BD621" s="1" t="s">
        <v>319</v>
      </c>
      <c r="BE621" s="1">
        <v>70.83</v>
      </c>
      <c r="BF621" s="1">
        <v>7.95</v>
      </c>
      <c r="BG621" s="1"/>
      <c r="BH621" s="1"/>
      <c r="BI621" s="1"/>
      <c r="BJ621" s="1"/>
      <c r="BK621" s="1"/>
      <c r="BL621" s="1"/>
      <c r="BM621" s="1"/>
      <c r="BN621" s="1"/>
      <c r="BO621" s="1" t="s">
        <v>12382</v>
      </c>
      <c r="BP621" s="1"/>
      <c r="BQ621" s="1"/>
      <c r="BR621" s="1" t="s">
        <v>12383</v>
      </c>
      <c r="BS621" s="1">
        <v>17</v>
      </c>
      <c r="BT621" s="1"/>
      <c r="BU621" s="1" t="str">
        <f>HYPERLINK("https://nconnect.nicmar.ac.in/storage/profile/6a872758c510e.png","Download")</f>
        <v>0</v>
      </c>
      <c r="BV621" s="1" t="s">
        <v>118</v>
      </c>
      <c r="BW621" s="3"/>
      <c r="BX621" s="3"/>
    </row>
    <row r="622" spans="1:76">
      <c r="A622" s="1" t="s">
        <v>76</v>
      </c>
      <c r="B622" s="1" t="s">
        <v>77</v>
      </c>
      <c r="C622" s="1" t="s">
        <v>12384</v>
      </c>
      <c r="D622" s="1" t="s">
        <v>11247</v>
      </c>
      <c r="E622" s="1" t="s">
        <v>2146</v>
      </c>
      <c r="F622" s="1" t="s">
        <v>752</v>
      </c>
      <c r="G622" s="1" t="s">
        <v>12385</v>
      </c>
      <c r="H622" s="1" t="s">
        <v>12386</v>
      </c>
      <c r="I622" s="1" t="s">
        <v>12387</v>
      </c>
      <c r="J622" s="1">
        <v>8433585590</v>
      </c>
      <c r="K622" s="1" t="s">
        <v>85</v>
      </c>
      <c r="L622" s="1" t="s">
        <v>12388</v>
      </c>
      <c r="M622" s="1" t="s">
        <v>87</v>
      </c>
      <c r="N622" s="1" t="s">
        <v>12389</v>
      </c>
      <c r="O622" s="1" t="s">
        <v>12390</v>
      </c>
      <c r="P622" s="1" t="s">
        <v>162</v>
      </c>
      <c r="Q622" s="1">
        <v>826391437683</v>
      </c>
      <c r="R622" s="1" t="s">
        <v>12391</v>
      </c>
      <c r="S622" s="1">
        <v>9820048895</v>
      </c>
      <c r="T622" s="1" t="s">
        <v>1522</v>
      </c>
      <c r="U622" s="1" t="s">
        <v>12392</v>
      </c>
      <c r="V622" s="1">
        <v>9969203227</v>
      </c>
      <c r="W622" s="1" t="s">
        <v>165</v>
      </c>
      <c r="X622" s="1" t="s">
        <v>12393</v>
      </c>
      <c r="Y622" s="1" t="s">
        <v>647</v>
      </c>
      <c r="Z622" s="1" t="s">
        <v>97</v>
      </c>
      <c r="AA622" s="1" t="s">
        <v>12393</v>
      </c>
      <c r="AB622" s="1" t="s">
        <v>647</v>
      </c>
      <c r="AC622" s="1" t="s">
        <v>97</v>
      </c>
      <c r="AD622" s="1" t="s">
        <v>98</v>
      </c>
      <c r="AE622" s="1" t="s">
        <v>98</v>
      </c>
      <c r="AF622" s="1" t="s">
        <v>12394</v>
      </c>
      <c r="AG622" s="1" t="s">
        <v>10667</v>
      </c>
      <c r="AH622" s="1" t="s">
        <v>477</v>
      </c>
      <c r="AI622" s="1" t="s">
        <v>208</v>
      </c>
      <c r="AJ622" s="1">
        <v>80.0</v>
      </c>
      <c r="AK622" s="1"/>
      <c r="AL622" s="1" t="s">
        <v>12395</v>
      </c>
      <c r="AM622" s="1" t="s">
        <v>12396</v>
      </c>
      <c r="AN622" s="1" t="s">
        <v>105</v>
      </c>
      <c r="AO622" s="1" t="s">
        <v>421</v>
      </c>
      <c r="AP622" s="1" t="s">
        <v>141</v>
      </c>
      <c r="AQ622" s="1">
        <v>63.38</v>
      </c>
      <c r="AR622" s="1"/>
      <c r="AS622" s="1"/>
      <c r="AT622" s="1"/>
      <c r="AU622" s="1"/>
      <c r="AV622" s="1"/>
      <c r="AW622" s="1"/>
      <c r="AX622" s="1"/>
      <c r="AY622" s="1" t="s">
        <v>831</v>
      </c>
      <c r="AZ622" s="1" t="s">
        <v>12397</v>
      </c>
      <c r="BA622" s="1" t="s">
        <v>178</v>
      </c>
      <c r="BB622" s="1" t="s">
        <v>111</v>
      </c>
      <c r="BC622" s="1" t="s">
        <v>141</v>
      </c>
      <c r="BD622" s="1" t="s">
        <v>883</v>
      </c>
      <c r="BE622" s="1">
        <v>73.6</v>
      </c>
      <c r="BF622" s="1"/>
      <c r="BG622" s="1"/>
      <c r="BH622" s="1"/>
      <c r="BI622" s="1"/>
      <c r="BJ622" s="1"/>
      <c r="BK622" s="1"/>
      <c r="BL622" s="1"/>
      <c r="BM622" s="1"/>
      <c r="BN622" s="1"/>
      <c r="BO622" s="1" t="s">
        <v>12398</v>
      </c>
      <c r="BP622" s="1" t="s">
        <v>12399</v>
      </c>
      <c r="BQ622" s="1"/>
      <c r="BR622" s="1" t="s">
        <v>12400</v>
      </c>
      <c r="BS622" s="1"/>
      <c r="BT622" s="1" t="s">
        <v>12401</v>
      </c>
      <c r="BU622" s="1" t="str">
        <f>HYPERLINK("https://nconnect.nicmar.ac.in/storage/profile/6a8727d8910de.png","Download")</f>
        <v>0</v>
      </c>
      <c r="BV622" s="1" t="s">
        <v>118</v>
      </c>
      <c r="BW622" s="3"/>
      <c r="BX622" s="3"/>
    </row>
    <row r="623" spans="1:76">
      <c r="A623" s="1" t="s">
        <v>76</v>
      </c>
      <c r="B623" s="1" t="s">
        <v>77</v>
      </c>
      <c r="C623" s="1" t="s">
        <v>12402</v>
      </c>
      <c r="D623" s="1" t="s">
        <v>12403</v>
      </c>
      <c r="E623" s="1"/>
      <c r="F623" s="1" t="s">
        <v>12404</v>
      </c>
      <c r="G623" s="1" t="s">
        <v>12405</v>
      </c>
      <c r="H623" s="1" t="s">
        <v>12406</v>
      </c>
      <c r="I623" s="1" t="s">
        <v>12407</v>
      </c>
      <c r="J623" s="1">
        <v>9487888994</v>
      </c>
      <c r="K623" s="1" t="s">
        <v>85</v>
      </c>
      <c r="L623" s="1" t="s">
        <v>12408</v>
      </c>
      <c r="M623" s="1" t="s">
        <v>87</v>
      </c>
      <c r="N623" s="1" t="s">
        <v>12409</v>
      </c>
      <c r="O623" s="1" t="s">
        <v>12410</v>
      </c>
      <c r="P623" s="1" t="s">
        <v>4570</v>
      </c>
      <c r="Q623" s="1">
        <v>541183570646</v>
      </c>
      <c r="R623" s="1" t="s">
        <v>12411</v>
      </c>
      <c r="S623" s="1">
        <v>9487882820</v>
      </c>
      <c r="T623" s="1" t="s">
        <v>12412</v>
      </c>
      <c r="U623" s="1" t="s">
        <v>12413</v>
      </c>
      <c r="V623" s="1">
        <v>9894776760</v>
      </c>
      <c r="W623" s="1" t="s">
        <v>12414</v>
      </c>
      <c r="X623" s="1" t="s">
        <v>12415</v>
      </c>
      <c r="Y623" s="1" t="s">
        <v>2860</v>
      </c>
      <c r="Z623" s="1" t="s">
        <v>338</v>
      </c>
      <c r="AA623" s="1" t="s">
        <v>12415</v>
      </c>
      <c r="AB623" s="1" t="s">
        <v>2860</v>
      </c>
      <c r="AC623" s="1" t="s">
        <v>338</v>
      </c>
      <c r="AD623" s="1" t="s">
        <v>98</v>
      </c>
      <c r="AE623" s="1" t="s">
        <v>98</v>
      </c>
      <c r="AF623" s="1" t="s">
        <v>12416</v>
      </c>
      <c r="AG623" s="1" t="s">
        <v>625</v>
      </c>
      <c r="AH623" s="1" t="s">
        <v>850</v>
      </c>
      <c r="AI623" s="1" t="s">
        <v>1936</v>
      </c>
      <c r="AJ623" s="1">
        <v>93.1</v>
      </c>
      <c r="AK623" s="1">
        <v>9.8</v>
      </c>
      <c r="AL623" s="1" t="s">
        <v>12417</v>
      </c>
      <c r="AM623" s="1" t="s">
        <v>12418</v>
      </c>
      <c r="AN623" s="1" t="s">
        <v>105</v>
      </c>
      <c r="AO623" s="1" t="s">
        <v>477</v>
      </c>
      <c r="AP623" s="1" t="s">
        <v>854</v>
      </c>
      <c r="AQ623" s="1">
        <v>95</v>
      </c>
      <c r="AR623" s="1"/>
      <c r="AS623" s="1"/>
      <c r="AT623" s="1"/>
      <c r="AU623" s="1"/>
      <c r="AV623" s="1"/>
      <c r="AW623" s="1"/>
      <c r="AX623" s="1"/>
      <c r="AY623" s="1" t="s">
        <v>3122</v>
      </c>
      <c r="AZ623" s="1" t="s">
        <v>3122</v>
      </c>
      <c r="BA623" s="1" t="s">
        <v>110</v>
      </c>
      <c r="BB623" s="1" t="s">
        <v>111</v>
      </c>
      <c r="BC623" s="1" t="s">
        <v>208</v>
      </c>
      <c r="BD623" s="1" t="s">
        <v>239</v>
      </c>
      <c r="BE623" s="1">
        <v>84.7</v>
      </c>
      <c r="BF623" s="1">
        <v>8.47</v>
      </c>
      <c r="BG623" s="1"/>
      <c r="BH623" s="1"/>
      <c r="BI623" s="1"/>
      <c r="BJ623" s="1"/>
      <c r="BK623" s="1"/>
      <c r="BL623" s="1"/>
      <c r="BM623" s="1"/>
      <c r="BN623" s="1"/>
      <c r="BO623" s="1" t="s">
        <v>656</v>
      </c>
      <c r="BP623" s="1" t="s">
        <v>12419</v>
      </c>
      <c r="BQ623" s="1" t="s">
        <v>2165</v>
      </c>
      <c r="BR623" s="1" t="s">
        <v>12420</v>
      </c>
      <c r="BS623" s="1">
        <v>6</v>
      </c>
      <c r="BT623" s="1"/>
      <c r="BU623" s="1" t="str">
        <f>HYPERLINK("https://nconnect.nicmar.ac.in/storage/profile/6a8492cf80cd3.png","Download")</f>
        <v>0</v>
      </c>
      <c r="BV623" s="1" t="s">
        <v>118</v>
      </c>
      <c r="BW623" s="3"/>
      <c r="BX623" s="3"/>
    </row>
    <row r="624" spans="1:76">
      <c r="A624" s="1" t="s">
        <v>76</v>
      </c>
      <c r="B624" s="1" t="s">
        <v>77</v>
      </c>
      <c r="C624" s="1" t="s">
        <v>12421</v>
      </c>
      <c r="D624" s="1" t="s">
        <v>12422</v>
      </c>
      <c r="E624" s="1"/>
      <c r="F624" s="1" t="s">
        <v>12423</v>
      </c>
      <c r="G624" s="1" t="s">
        <v>12424</v>
      </c>
      <c r="H624" s="1" t="s">
        <v>12425</v>
      </c>
      <c r="I624" s="1" t="s">
        <v>12426</v>
      </c>
      <c r="J624" s="1">
        <v>8307724903</v>
      </c>
      <c r="K624" s="1" t="s">
        <v>85</v>
      </c>
      <c r="L624" s="1" t="s">
        <v>1748</v>
      </c>
      <c r="M624" s="1" t="s">
        <v>87</v>
      </c>
      <c r="N624" s="1" t="s">
        <v>690</v>
      </c>
      <c r="O624" s="1" t="s">
        <v>12427</v>
      </c>
      <c r="P624" s="1" t="s">
        <v>162</v>
      </c>
      <c r="Q624" s="1">
        <v>379842278114</v>
      </c>
      <c r="R624" s="1" t="s">
        <v>12428</v>
      </c>
      <c r="S624" s="1">
        <v>8950197715</v>
      </c>
      <c r="T624" s="1" t="s">
        <v>12429</v>
      </c>
      <c r="U624" s="1" t="s">
        <v>12430</v>
      </c>
      <c r="V624" s="1">
        <v>7015295478</v>
      </c>
      <c r="W624" s="1" t="s">
        <v>1063</v>
      </c>
      <c r="X624" s="1" t="s">
        <v>12431</v>
      </c>
      <c r="Y624" s="1" t="s">
        <v>12432</v>
      </c>
      <c r="Z624" s="1" t="s">
        <v>1643</v>
      </c>
      <c r="AA624" s="1" t="s">
        <v>12431</v>
      </c>
      <c r="AB624" s="1" t="s">
        <v>12432</v>
      </c>
      <c r="AC624" s="1" t="s">
        <v>1643</v>
      </c>
      <c r="AD624" s="1" t="s">
        <v>98</v>
      </c>
      <c r="AE624" s="1" t="s">
        <v>98</v>
      </c>
      <c r="AF624" s="1" t="s">
        <v>12433</v>
      </c>
      <c r="AG624" s="1" t="s">
        <v>1623</v>
      </c>
      <c r="AH624" s="1" t="s">
        <v>137</v>
      </c>
      <c r="AI624" s="1" t="s">
        <v>530</v>
      </c>
      <c r="AJ624" s="1">
        <v>72.2</v>
      </c>
      <c r="AK624" s="1"/>
      <c r="AL624" s="1" t="s">
        <v>12434</v>
      </c>
      <c r="AM624" s="1" t="s">
        <v>1621</v>
      </c>
      <c r="AN624" s="1" t="s">
        <v>105</v>
      </c>
      <c r="AO624" s="1" t="s">
        <v>171</v>
      </c>
      <c r="AP624" s="1" t="s">
        <v>395</v>
      </c>
      <c r="AQ624" s="1">
        <v>82.2</v>
      </c>
      <c r="AR624" s="1"/>
      <c r="AS624" s="1"/>
      <c r="AT624" s="1"/>
      <c r="AU624" s="1"/>
      <c r="AV624" s="1"/>
      <c r="AW624" s="1"/>
      <c r="AX624" s="1"/>
      <c r="AY624" s="1" t="s">
        <v>12435</v>
      </c>
      <c r="AZ624" s="1" t="s">
        <v>12435</v>
      </c>
      <c r="BA624" s="1" t="s">
        <v>110</v>
      </c>
      <c r="BB624" s="1" t="s">
        <v>111</v>
      </c>
      <c r="BC624" s="1" t="s">
        <v>289</v>
      </c>
      <c r="BD624" s="1" t="s">
        <v>1047</v>
      </c>
      <c r="BE624" s="1">
        <v>64.6</v>
      </c>
      <c r="BF624" s="1">
        <v>6.8</v>
      </c>
      <c r="BG624" s="1"/>
      <c r="BH624" s="1"/>
      <c r="BI624" s="1"/>
      <c r="BJ624" s="1"/>
      <c r="BK624" s="1"/>
      <c r="BL624" s="1"/>
      <c r="BM624" s="1"/>
      <c r="BN624" s="1"/>
      <c r="BO624" s="1" t="s">
        <v>12436</v>
      </c>
      <c r="BP624" s="1" t="s">
        <v>12437</v>
      </c>
      <c r="BQ624" s="1"/>
      <c r="BR624" s="1" t="s">
        <v>12438</v>
      </c>
      <c r="BS624" s="1"/>
      <c r="BT624" s="1"/>
      <c r="BU624" s="1" t="str">
        <f>HYPERLINK("https://nconnect.nicmar.ac.in/storage/profile/6a85aa8192613.png","Download")</f>
        <v>0</v>
      </c>
      <c r="BV624" s="1" t="s">
        <v>118</v>
      </c>
      <c r="BW624" s="3"/>
      <c r="BX624" s="3"/>
    </row>
    <row r="625" spans="1:76">
      <c r="A625" s="1" t="s">
        <v>76</v>
      </c>
      <c r="B625" s="1" t="s">
        <v>77</v>
      </c>
      <c r="C625" s="1" t="s">
        <v>12439</v>
      </c>
      <c r="D625" s="1" t="s">
        <v>9965</v>
      </c>
      <c r="E625" s="1" t="s">
        <v>12018</v>
      </c>
      <c r="F625" s="1" t="s">
        <v>1809</v>
      </c>
      <c r="G625" s="1" t="s">
        <v>12440</v>
      </c>
      <c r="H625" s="1" t="s">
        <v>12441</v>
      </c>
      <c r="I625" s="1" t="s">
        <v>12442</v>
      </c>
      <c r="J625" s="1">
        <v>7021559881</v>
      </c>
      <c r="K625" s="1" t="s">
        <v>196</v>
      </c>
      <c r="L625" s="1" t="s">
        <v>12443</v>
      </c>
      <c r="M625" s="1" t="s">
        <v>87</v>
      </c>
      <c r="N625" s="1" t="s">
        <v>12444</v>
      </c>
      <c r="O625" s="1" t="s">
        <v>12445</v>
      </c>
      <c r="P625" s="1" t="s">
        <v>90</v>
      </c>
      <c r="Q625" s="1">
        <v>561708099331</v>
      </c>
      <c r="R625" s="1" t="s">
        <v>12446</v>
      </c>
      <c r="S625" s="1">
        <v>9307993119</v>
      </c>
      <c r="T625" s="1" t="s">
        <v>203</v>
      </c>
      <c r="U625" s="1" t="s">
        <v>12447</v>
      </c>
      <c r="V625" s="1">
        <v>7666975286</v>
      </c>
      <c r="W625" s="1" t="s">
        <v>6542</v>
      </c>
      <c r="X625" s="1" t="s">
        <v>12448</v>
      </c>
      <c r="Y625" s="1" t="s">
        <v>847</v>
      </c>
      <c r="Z625" s="1" t="s">
        <v>97</v>
      </c>
      <c r="AA625" s="1" t="s">
        <v>12449</v>
      </c>
      <c r="AB625" s="1" t="s">
        <v>205</v>
      </c>
      <c r="AC625" s="1" t="s">
        <v>97</v>
      </c>
      <c r="AD625" s="1" t="s">
        <v>98</v>
      </c>
      <c r="AE625" s="1" t="s">
        <v>98</v>
      </c>
      <c r="AF625" s="1" t="s">
        <v>12450</v>
      </c>
      <c r="AG625" s="1" t="s">
        <v>12451</v>
      </c>
      <c r="AH625" s="1" t="s">
        <v>476</v>
      </c>
      <c r="AI625" s="1" t="s">
        <v>477</v>
      </c>
      <c r="AJ625" s="1">
        <v>84.8</v>
      </c>
      <c r="AK625" s="1"/>
      <c r="AL625" s="1"/>
      <c r="AM625" s="1"/>
      <c r="AN625" s="1"/>
      <c r="AO625" s="1"/>
      <c r="AP625" s="1"/>
      <c r="AQ625" s="1"/>
      <c r="AR625" s="1"/>
      <c r="AS625" s="1" t="s">
        <v>12452</v>
      </c>
      <c r="AT625" s="1" t="s">
        <v>12453</v>
      </c>
      <c r="AU625" s="1" t="s">
        <v>421</v>
      </c>
      <c r="AV625" s="1" t="s">
        <v>141</v>
      </c>
      <c r="AW625" s="1">
        <v>80.3</v>
      </c>
      <c r="AX625" s="1"/>
      <c r="AY625" s="1" t="s">
        <v>371</v>
      </c>
      <c r="AZ625" s="1" t="s">
        <v>12454</v>
      </c>
      <c r="BA625" s="1" t="s">
        <v>178</v>
      </c>
      <c r="BB625" s="1" t="s">
        <v>111</v>
      </c>
      <c r="BC625" s="1" t="s">
        <v>654</v>
      </c>
      <c r="BD625" s="1" t="s">
        <v>175</v>
      </c>
      <c r="BE625" s="1">
        <v>82.88</v>
      </c>
      <c r="BF625" s="1">
        <v>8.99</v>
      </c>
      <c r="BG625" s="1"/>
      <c r="BH625" s="1"/>
      <c r="BI625" s="1"/>
      <c r="BJ625" s="1"/>
      <c r="BK625" s="1"/>
      <c r="BL625" s="1"/>
      <c r="BM625" s="1"/>
      <c r="BN625" s="1"/>
      <c r="BO625" s="1" t="s">
        <v>12455</v>
      </c>
      <c r="BP625" s="1" t="s">
        <v>12456</v>
      </c>
      <c r="BQ625" s="1" t="s">
        <v>5782</v>
      </c>
      <c r="BR625" s="1" t="s">
        <v>12457</v>
      </c>
      <c r="BS625" s="1">
        <v>23</v>
      </c>
      <c r="BT625" s="1"/>
      <c r="BU625" s="1" t="str">
        <f>HYPERLINK("https://nconnect.nicmar.ac.in/storage/profile/6a8747a4b859b.png","Download")</f>
        <v>0</v>
      </c>
      <c r="BV625" s="1" t="s">
        <v>118</v>
      </c>
      <c r="BW625" s="3"/>
      <c r="BX625" s="3"/>
    </row>
    <row r="626" spans="1:76">
      <c r="A626" s="1" t="s">
        <v>76</v>
      </c>
      <c r="B626" s="1" t="s">
        <v>77</v>
      </c>
      <c r="C626" s="1" t="s">
        <v>12458</v>
      </c>
      <c r="D626" s="1" t="s">
        <v>563</v>
      </c>
      <c r="E626" s="1" t="s">
        <v>222</v>
      </c>
      <c r="F626" s="1" t="s">
        <v>635</v>
      </c>
      <c r="G626" s="1" t="s">
        <v>12459</v>
      </c>
      <c r="H626" s="1" t="s">
        <v>12460</v>
      </c>
      <c r="I626" s="1" t="s">
        <v>12461</v>
      </c>
      <c r="J626" s="1">
        <v>9356557944</v>
      </c>
      <c r="K626" s="1" t="s">
        <v>85</v>
      </c>
      <c r="L626" s="1" t="s">
        <v>12462</v>
      </c>
      <c r="M626" s="1" t="s">
        <v>87</v>
      </c>
      <c r="N626" s="1" t="s">
        <v>4819</v>
      </c>
      <c r="O626" s="1" t="s">
        <v>12463</v>
      </c>
      <c r="P626" s="1" t="s">
        <v>90</v>
      </c>
      <c r="Q626" s="1">
        <v>225660409907</v>
      </c>
      <c r="R626" s="1" t="s">
        <v>222</v>
      </c>
      <c r="S626" s="1">
        <v>8999249457</v>
      </c>
      <c r="T626" s="1" t="s">
        <v>2898</v>
      </c>
      <c r="U626" s="1" t="s">
        <v>12464</v>
      </c>
      <c r="V626" s="1">
        <v>9699494090</v>
      </c>
      <c r="W626" s="1" t="s">
        <v>2898</v>
      </c>
      <c r="X626" s="1" t="s">
        <v>12465</v>
      </c>
      <c r="Y626" s="1" t="s">
        <v>826</v>
      </c>
      <c r="Z626" s="1" t="s">
        <v>97</v>
      </c>
      <c r="AA626" s="1" t="s">
        <v>12465</v>
      </c>
      <c r="AB626" s="1" t="s">
        <v>826</v>
      </c>
      <c r="AC626" s="1" t="s">
        <v>97</v>
      </c>
      <c r="AD626" s="1" t="s">
        <v>98</v>
      </c>
      <c r="AE626" s="1" t="s">
        <v>98</v>
      </c>
      <c r="AF626" s="1" t="s">
        <v>12466</v>
      </c>
      <c r="AG626" s="1" t="s">
        <v>12467</v>
      </c>
      <c r="AH626" s="1" t="s">
        <v>480</v>
      </c>
      <c r="AI626" s="1" t="s">
        <v>101</v>
      </c>
      <c r="AJ626" s="1">
        <v>83.6</v>
      </c>
      <c r="AK626" s="1"/>
      <c r="AL626" s="1" t="s">
        <v>12468</v>
      </c>
      <c r="AM626" s="1" t="s">
        <v>12469</v>
      </c>
      <c r="AN626" s="1" t="s">
        <v>105</v>
      </c>
      <c r="AO626" s="1" t="s">
        <v>1201</v>
      </c>
      <c r="AP626" s="1" t="s">
        <v>311</v>
      </c>
      <c r="AQ626" s="1">
        <v>68.15</v>
      </c>
      <c r="AR626" s="1"/>
      <c r="AS626" s="1"/>
      <c r="AT626" s="1"/>
      <c r="AU626" s="1"/>
      <c r="AV626" s="1"/>
      <c r="AW626" s="1"/>
      <c r="AX626" s="1"/>
      <c r="AY626" s="1" t="s">
        <v>12470</v>
      </c>
      <c r="AZ626" s="1" t="s">
        <v>12471</v>
      </c>
      <c r="BA626" s="1" t="s">
        <v>266</v>
      </c>
      <c r="BB626" s="1" t="s">
        <v>267</v>
      </c>
      <c r="BC626" s="1" t="s">
        <v>605</v>
      </c>
      <c r="BD626" s="1" t="s">
        <v>999</v>
      </c>
      <c r="BE626" s="1">
        <v>77.2</v>
      </c>
      <c r="BF626" s="1">
        <v>8.68</v>
      </c>
      <c r="BG626" s="1"/>
      <c r="BH626" s="1"/>
      <c r="BI626" s="1"/>
      <c r="BJ626" s="1"/>
      <c r="BK626" s="1"/>
      <c r="BL626" s="1"/>
      <c r="BM626" s="1"/>
      <c r="BN626" s="1"/>
      <c r="BO626" s="1" t="s">
        <v>12472</v>
      </c>
      <c r="BP626" s="1" t="s">
        <v>12473</v>
      </c>
      <c r="BQ626" s="1" t="s">
        <v>183</v>
      </c>
      <c r="BR626" s="1" t="s">
        <v>12474</v>
      </c>
      <c r="BS626" s="1">
        <v>29</v>
      </c>
      <c r="BT626" s="1" t="s">
        <v>12475</v>
      </c>
      <c r="BU626" s="1" t="str">
        <f>HYPERLINK("https://nconnect.nicmar.ac.in/storage/profile/6a86f14b8477c.png","Download")</f>
        <v>0</v>
      </c>
      <c r="BV626" s="1" t="s">
        <v>118</v>
      </c>
      <c r="BW626" s="3"/>
      <c r="BX626" s="3"/>
    </row>
    <row r="627" spans="1:76">
      <c r="A627" s="1" t="s">
        <v>76</v>
      </c>
      <c r="B627" s="1" t="s">
        <v>77</v>
      </c>
      <c r="C627" s="1" t="s">
        <v>12476</v>
      </c>
      <c r="D627" s="1" t="s">
        <v>12477</v>
      </c>
      <c r="E627" s="1" t="s">
        <v>12478</v>
      </c>
      <c r="F627" s="1" t="s">
        <v>1326</v>
      </c>
      <c r="G627" s="1" t="s">
        <v>12479</v>
      </c>
      <c r="H627" s="1" t="s">
        <v>12480</v>
      </c>
      <c r="I627" s="1" t="s">
        <v>12481</v>
      </c>
      <c r="J627" s="1">
        <v>9370495621</v>
      </c>
      <c r="K627" s="1" t="s">
        <v>196</v>
      </c>
      <c r="L627" s="1" t="s">
        <v>12482</v>
      </c>
      <c r="M627" s="1" t="s">
        <v>87</v>
      </c>
      <c r="N627" s="1" t="s">
        <v>12483</v>
      </c>
      <c r="O627" s="1" t="s">
        <v>12484</v>
      </c>
      <c r="P627" s="1" t="s">
        <v>90</v>
      </c>
      <c r="Q627" s="1">
        <v>959144050322</v>
      </c>
      <c r="R627" s="1" t="s">
        <v>1140</v>
      </c>
      <c r="S627" s="1">
        <v>9049153025</v>
      </c>
      <c r="T627" s="1" t="s">
        <v>163</v>
      </c>
      <c r="U627" s="1" t="s">
        <v>10382</v>
      </c>
      <c r="V627" s="1">
        <v>8788746547</v>
      </c>
      <c r="W627" s="1" t="s">
        <v>283</v>
      </c>
      <c r="X627" s="1" t="s">
        <v>12485</v>
      </c>
      <c r="Y627" s="1" t="s">
        <v>1268</v>
      </c>
      <c r="Z627" s="1" t="s">
        <v>97</v>
      </c>
      <c r="AA627" s="1" t="s">
        <v>12486</v>
      </c>
      <c r="AB627" s="1" t="s">
        <v>205</v>
      </c>
      <c r="AC627" s="1" t="s">
        <v>97</v>
      </c>
      <c r="AD627" s="1" t="s">
        <v>98</v>
      </c>
      <c r="AE627" s="1" t="s">
        <v>98</v>
      </c>
      <c r="AF627" s="1" t="s">
        <v>12487</v>
      </c>
      <c r="AG627" s="1" t="s">
        <v>12488</v>
      </c>
      <c r="AH627" s="1" t="s">
        <v>477</v>
      </c>
      <c r="AI627" s="1" t="s">
        <v>208</v>
      </c>
      <c r="AJ627" s="1">
        <v>95.0</v>
      </c>
      <c r="AK627" s="1">
        <v>10</v>
      </c>
      <c r="AL627" s="1" t="s">
        <v>12489</v>
      </c>
      <c r="AM627" s="1" t="s">
        <v>12490</v>
      </c>
      <c r="AN627" s="1" t="s">
        <v>105</v>
      </c>
      <c r="AO627" s="1" t="s">
        <v>209</v>
      </c>
      <c r="AP627" s="1" t="s">
        <v>141</v>
      </c>
      <c r="AQ627" s="1">
        <v>75.08</v>
      </c>
      <c r="AR627" s="1"/>
      <c r="AS627" s="1"/>
      <c r="AT627" s="1"/>
      <c r="AU627" s="1"/>
      <c r="AV627" s="1"/>
      <c r="AW627" s="1"/>
      <c r="AX627" s="1"/>
      <c r="AY627" s="1" t="s">
        <v>12491</v>
      </c>
      <c r="AZ627" s="1" t="s">
        <v>11260</v>
      </c>
      <c r="BA627" s="1" t="s">
        <v>178</v>
      </c>
      <c r="BB627" s="1" t="s">
        <v>111</v>
      </c>
      <c r="BC627" s="1" t="s">
        <v>654</v>
      </c>
      <c r="BD627" s="1" t="s">
        <v>883</v>
      </c>
      <c r="BE627" s="1">
        <v>80.6</v>
      </c>
      <c r="BF627" s="1">
        <v>8.06</v>
      </c>
      <c r="BG627" s="1"/>
      <c r="BH627" s="1"/>
      <c r="BI627" s="1"/>
      <c r="BJ627" s="1"/>
      <c r="BK627" s="1"/>
      <c r="BL627" s="1"/>
      <c r="BM627" s="1"/>
      <c r="BN627" s="1"/>
      <c r="BO627" s="1" t="s">
        <v>12492</v>
      </c>
      <c r="BP627" s="1" t="s">
        <v>12493</v>
      </c>
      <c r="BQ627" s="1" t="s">
        <v>2621</v>
      </c>
      <c r="BR627" s="1" t="s">
        <v>12494</v>
      </c>
      <c r="BS627" s="1">
        <v>14</v>
      </c>
      <c r="BT627" s="1" t="s">
        <v>12495</v>
      </c>
      <c r="BU627" s="1" t="str">
        <f>HYPERLINK("https://nconnect.nicmar.ac.in/storage/profile/6acd2ba931119.png","Download")</f>
        <v>0</v>
      </c>
      <c r="BV627" s="1" t="s">
        <v>118</v>
      </c>
      <c r="BW627" s="3"/>
      <c r="BX627" s="3"/>
    </row>
    <row r="628" spans="1:76">
      <c r="A628" s="1" t="s">
        <v>76</v>
      </c>
      <c r="B628" s="1" t="s">
        <v>77</v>
      </c>
      <c r="C628" s="1" t="s">
        <v>12496</v>
      </c>
      <c r="D628" s="1" t="s">
        <v>12497</v>
      </c>
      <c r="E628" s="1" t="s">
        <v>12498</v>
      </c>
      <c r="F628" s="1" t="s">
        <v>12499</v>
      </c>
      <c r="G628" s="1" t="s">
        <v>12500</v>
      </c>
      <c r="H628" s="1" t="s">
        <v>12501</v>
      </c>
      <c r="I628" s="1" t="s">
        <v>12502</v>
      </c>
      <c r="J628" s="1">
        <v>8999321616</v>
      </c>
      <c r="K628" s="1" t="s">
        <v>85</v>
      </c>
      <c r="L628" s="1" t="s">
        <v>12503</v>
      </c>
      <c r="M628" s="1" t="s">
        <v>87</v>
      </c>
      <c r="N628" s="1" t="s">
        <v>2129</v>
      </c>
      <c r="O628" s="1" t="s">
        <v>12504</v>
      </c>
      <c r="P628" s="1" t="s">
        <v>90</v>
      </c>
      <c r="Q628" s="1">
        <v>854767672850</v>
      </c>
      <c r="R628" s="1" t="s">
        <v>12498</v>
      </c>
      <c r="S628" s="1">
        <v>9822100766</v>
      </c>
      <c r="T628" s="1" t="s">
        <v>1442</v>
      </c>
      <c r="U628" s="1" t="s">
        <v>9281</v>
      </c>
      <c r="V628" s="1">
        <v>9881293084</v>
      </c>
      <c r="W628" s="1" t="s">
        <v>444</v>
      </c>
      <c r="X628" s="1" t="s">
        <v>12505</v>
      </c>
      <c r="Y628" s="1" t="s">
        <v>4540</v>
      </c>
      <c r="Z628" s="1" t="s">
        <v>97</v>
      </c>
      <c r="AA628" s="1" t="s">
        <v>12505</v>
      </c>
      <c r="AB628" s="1" t="s">
        <v>4540</v>
      </c>
      <c r="AC628" s="1" t="s">
        <v>97</v>
      </c>
      <c r="AD628" s="1" t="s">
        <v>98</v>
      </c>
      <c r="AE628" s="1" t="s">
        <v>98</v>
      </c>
      <c r="AF628" s="1" t="s">
        <v>12506</v>
      </c>
      <c r="AG628" s="1" t="s">
        <v>12507</v>
      </c>
      <c r="AH628" s="1" t="s">
        <v>101</v>
      </c>
      <c r="AI628" s="1" t="s">
        <v>102</v>
      </c>
      <c r="AJ628" s="1">
        <v>62</v>
      </c>
      <c r="AK628" s="1"/>
      <c r="AL628" s="1" t="s">
        <v>12508</v>
      </c>
      <c r="AM628" s="1" t="s">
        <v>12509</v>
      </c>
      <c r="AN628" s="1" t="s">
        <v>105</v>
      </c>
      <c r="AO628" s="1" t="s">
        <v>314</v>
      </c>
      <c r="AP628" s="1" t="s">
        <v>532</v>
      </c>
      <c r="AQ628" s="1">
        <v>82.33</v>
      </c>
      <c r="AR628" s="1"/>
      <c r="AS628" s="1"/>
      <c r="AT628" s="1"/>
      <c r="AU628" s="1"/>
      <c r="AV628" s="1"/>
      <c r="AW628" s="1"/>
      <c r="AX628" s="1"/>
      <c r="AY628" s="1" t="s">
        <v>12510</v>
      </c>
      <c r="AZ628" s="1" t="s">
        <v>205</v>
      </c>
      <c r="BA628" s="1" t="s">
        <v>266</v>
      </c>
      <c r="BB628" s="1" t="s">
        <v>453</v>
      </c>
      <c r="BC628" s="1" t="s">
        <v>107</v>
      </c>
      <c r="BD628" s="1" t="s">
        <v>374</v>
      </c>
      <c r="BE628" s="1">
        <v>68</v>
      </c>
      <c r="BF628" s="1">
        <v>7.55</v>
      </c>
      <c r="BG628" s="1"/>
      <c r="BH628" s="1"/>
      <c r="BI628" s="1"/>
      <c r="BJ628" s="1"/>
      <c r="BK628" s="1"/>
      <c r="BL628" s="1"/>
      <c r="BM628" s="1"/>
      <c r="BN628" s="1"/>
      <c r="BO628" s="1" t="s">
        <v>12511</v>
      </c>
      <c r="BP628" s="1"/>
      <c r="BQ628" s="1"/>
      <c r="BR628" s="1" t="s">
        <v>12512</v>
      </c>
      <c r="BS628" s="1">
        <v>26</v>
      </c>
      <c r="BT628" s="1"/>
      <c r="BU628" s="1" t="str">
        <f>HYPERLINK("https://nconnect.nicmar.ac.in/storage/profile/6a86dad308de5.png","Download")</f>
        <v>0</v>
      </c>
      <c r="BV628" s="1" t="s">
        <v>118</v>
      </c>
      <c r="BW628" s="3"/>
      <c r="BX628" s="3"/>
    </row>
    <row r="629" spans="1:76">
      <c r="A629" s="1" t="s">
        <v>76</v>
      </c>
      <c r="B629" s="1" t="s">
        <v>77</v>
      </c>
      <c r="C629" s="1" t="s">
        <v>12513</v>
      </c>
      <c r="D629" s="1" t="s">
        <v>12514</v>
      </c>
      <c r="E629" s="1" t="s">
        <v>10843</v>
      </c>
      <c r="F629" s="1" t="s">
        <v>12515</v>
      </c>
      <c r="G629" s="1" t="s">
        <v>12516</v>
      </c>
      <c r="H629" s="1" t="s">
        <v>12517</v>
      </c>
      <c r="I629" s="1" t="s">
        <v>12518</v>
      </c>
      <c r="J629" s="1">
        <v>7020119757</v>
      </c>
      <c r="K629" s="1" t="s">
        <v>196</v>
      </c>
      <c r="L629" s="1" t="s">
        <v>12519</v>
      </c>
      <c r="M629" s="1" t="s">
        <v>87</v>
      </c>
      <c r="N629" s="1" t="s">
        <v>5594</v>
      </c>
      <c r="O629" s="1" t="s">
        <v>12520</v>
      </c>
      <c r="P629" s="1" t="s">
        <v>162</v>
      </c>
      <c r="Q629" s="1">
        <v>7020119757</v>
      </c>
      <c r="R629" s="1" t="s">
        <v>12521</v>
      </c>
      <c r="S629" s="1">
        <v>8888706800</v>
      </c>
      <c r="T629" s="1" t="s">
        <v>501</v>
      </c>
      <c r="U629" s="1" t="s">
        <v>12522</v>
      </c>
      <c r="V629" s="1">
        <v>9421389855</v>
      </c>
      <c r="W629" s="1" t="s">
        <v>283</v>
      </c>
      <c r="X629" s="1" t="s">
        <v>12523</v>
      </c>
      <c r="Y629" s="1" t="s">
        <v>1107</v>
      </c>
      <c r="Z629" s="1" t="s">
        <v>97</v>
      </c>
      <c r="AA629" s="1" t="s">
        <v>12523</v>
      </c>
      <c r="AB629" s="1" t="s">
        <v>1107</v>
      </c>
      <c r="AC629" s="1" t="s">
        <v>97</v>
      </c>
      <c r="AD629" s="1" t="s">
        <v>98</v>
      </c>
      <c r="AE629" s="1" t="s">
        <v>98</v>
      </c>
      <c r="AF629" s="1" t="s">
        <v>12524</v>
      </c>
      <c r="AG629" s="1" t="s">
        <v>12525</v>
      </c>
      <c r="AH629" s="1" t="s">
        <v>208</v>
      </c>
      <c r="AI629" s="1" t="s">
        <v>421</v>
      </c>
      <c r="AJ629" s="1">
        <v>76.8</v>
      </c>
      <c r="AK629" s="1"/>
      <c r="AL629" s="1" t="s">
        <v>12526</v>
      </c>
      <c r="AM629" s="1" t="s">
        <v>12525</v>
      </c>
      <c r="AN629" s="1" t="s">
        <v>174</v>
      </c>
      <c r="AO629" s="1" t="s">
        <v>141</v>
      </c>
      <c r="AP629" s="1" t="s">
        <v>106</v>
      </c>
      <c r="AQ629" s="1">
        <v>76.62</v>
      </c>
      <c r="AR629" s="1"/>
      <c r="AS629" s="1"/>
      <c r="AT629" s="1"/>
      <c r="AU629" s="1"/>
      <c r="AV629" s="1"/>
      <c r="AW629" s="1"/>
      <c r="AX629" s="1"/>
      <c r="AY629" s="1" t="s">
        <v>371</v>
      </c>
      <c r="AZ629" s="1" t="s">
        <v>12527</v>
      </c>
      <c r="BA629" s="1" t="s">
        <v>12528</v>
      </c>
      <c r="BB629" s="1" t="s">
        <v>12529</v>
      </c>
      <c r="BC629" s="1" t="s">
        <v>425</v>
      </c>
      <c r="BD629" s="1" t="s">
        <v>214</v>
      </c>
      <c r="BE629" s="1">
        <v>67.62</v>
      </c>
      <c r="BF629" s="1">
        <v>7.08</v>
      </c>
      <c r="BG629" s="1"/>
      <c r="BH629" s="1"/>
      <c r="BI629" s="1"/>
      <c r="BJ629" s="1"/>
      <c r="BK629" s="1"/>
      <c r="BL629" s="1"/>
      <c r="BM629" s="1"/>
      <c r="BN629" s="1"/>
      <c r="BO629" s="1" t="s">
        <v>12530</v>
      </c>
      <c r="BP629" s="1"/>
      <c r="BQ629" s="1"/>
      <c r="BR629" s="1" t="s">
        <v>12531</v>
      </c>
      <c r="BS629" s="1"/>
      <c r="BT629" s="1"/>
      <c r="BU629" s="1" t="str">
        <f>HYPERLINK("https://nconnect.nicmar.ac.in/storage/profile/6a86f0576ff33.png","Download")</f>
        <v>0</v>
      </c>
      <c r="BV629" s="1" t="s">
        <v>188</v>
      </c>
      <c r="BW629" s="3"/>
      <c r="BX629" s="3"/>
    </row>
    <row r="630" spans="1:76">
      <c r="A630" s="1" t="s">
        <v>76</v>
      </c>
      <c r="B630" s="1" t="s">
        <v>77</v>
      </c>
      <c r="C630" s="1" t="s">
        <v>12532</v>
      </c>
      <c r="D630" s="1" t="s">
        <v>12533</v>
      </c>
      <c r="E630" s="1" t="s">
        <v>5968</v>
      </c>
      <c r="F630" s="1" t="s">
        <v>6415</v>
      </c>
      <c r="G630" s="1" t="s">
        <v>12534</v>
      </c>
      <c r="H630" s="1" t="s">
        <v>12535</v>
      </c>
      <c r="I630" s="1" t="s">
        <v>12536</v>
      </c>
      <c r="J630" s="1">
        <v>7219804918</v>
      </c>
      <c r="K630" s="1" t="s">
        <v>85</v>
      </c>
      <c r="L630" s="1" t="s">
        <v>12537</v>
      </c>
      <c r="M630" s="1" t="s">
        <v>87</v>
      </c>
      <c r="N630" s="1" t="s">
        <v>12538</v>
      </c>
      <c r="O630" s="1" t="s">
        <v>12539</v>
      </c>
      <c r="P630" s="1" t="s">
        <v>162</v>
      </c>
      <c r="Q630" s="1">
        <v>402574244913</v>
      </c>
      <c r="R630" s="1" t="s">
        <v>12540</v>
      </c>
      <c r="S630" s="1">
        <v>9420381920</v>
      </c>
      <c r="T630" s="1" t="s">
        <v>92</v>
      </c>
      <c r="U630" s="1" t="s">
        <v>12541</v>
      </c>
      <c r="V630" s="1">
        <v>8788989171</v>
      </c>
      <c r="W630" s="1" t="s">
        <v>470</v>
      </c>
      <c r="X630" s="1" t="s">
        <v>12542</v>
      </c>
      <c r="Y630" s="1" t="s">
        <v>2681</v>
      </c>
      <c r="Z630" s="1" t="s">
        <v>97</v>
      </c>
      <c r="AA630" s="1" t="s">
        <v>12543</v>
      </c>
      <c r="AB630" s="1" t="s">
        <v>205</v>
      </c>
      <c r="AC630" s="1" t="s">
        <v>97</v>
      </c>
      <c r="AD630" s="1" t="s">
        <v>98</v>
      </c>
      <c r="AE630" s="1" t="s">
        <v>98</v>
      </c>
      <c r="AF630" s="1" t="s">
        <v>12544</v>
      </c>
      <c r="AG630" s="1" t="s">
        <v>12545</v>
      </c>
      <c r="AH630" s="1" t="s">
        <v>1385</v>
      </c>
      <c r="AI630" s="1" t="s">
        <v>529</v>
      </c>
      <c r="AJ630" s="1">
        <v>85.4</v>
      </c>
      <c r="AK630" s="1"/>
      <c r="AL630" s="1"/>
      <c r="AM630" s="1"/>
      <c r="AN630" s="1"/>
      <c r="AO630" s="1"/>
      <c r="AP630" s="1"/>
      <c r="AQ630" s="1"/>
      <c r="AR630" s="1"/>
      <c r="AS630" s="1" t="s">
        <v>1153</v>
      </c>
      <c r="AT630" s="1" t="s">
        <v>12546</v>
      </c>
      <c r="AU630" s="1" t="s">
        <v>1248</v>
      </c>
      <c r="AV630" s="1" t="s">
        <v>211</v>
      </c>
      <c r="AW630" s="1">
        <v>92.32</v>
      </c>
      <c r="AX630" s="1"/>
      <c r="AY630" s="1" t="s">
        <v>831</v>
      </c>
      <c r="AZ630" s="1" t="s">
        <v>12547</v>
      </c>
      <c r="BA630" s="1" t="s">
        <v>178</v>
      </c>
      <c r="BB630" s="1" t="s">
        <v>111</v>
      </c>
      <c r="BC630" s="1" t="s">
        <v>211</v>
      </c>
      <c r="BD630" s="1" t="s">
        <v>484</v>
      </c>
      <c r="BE630" s="1">
        <v>79.4</v>
      </c>
      <c r="BF630" s="1">
        <v>8.7</v>
      </c>
      <c r="BG630" s="1" t="s">
        <v>831</v>
      </c>
      <c r="BH630" s="1" t="s">
        <v>12548</v>
      </c>
      <c r="BI630" s="1" t="s">
        <v>12549</v>
      </c>
      <c r="BJ630" s="1" t="s">
        <v>1023</v>
      </c>
      <c r="BK630" s="1" t="s">
        <v>426</v>
      </c>
      <c r="BL630" s="1" t="s">
        <v>374</v>
      </c>
      <c r="BM630" s="1">
        <v>62.4</v>
      </c>
      <c r="BN630" s="1">
        <v>6.99</v>
      </c>
      <c r="BO630" s="1" t="s">
        <v>12550</v>
      </c>
      <c r="BP630" s="1"/>
      <c r="BQ630" s="1"/>
      <c r="BR630" s="1" t="s">
        <v>12551</v>
      </c>
      <c r="BS630" s="1">
        <v>17</v>
      </c>
      <c r="BT630" s="1"/>
      <c r="BU630" s="1" t="str">
        <f>HYPERLINK("https://nconnect.nicmar.ac.in/storage/profile/6a8727f519630.png","Download")</f>
        <v>0</v>
      </c>
      <c r="BV630" s="1" t="s">
        <v>118</v>
      </c>
      <c r="BW630" s="3"/>
      <c r="BX630" s="3"/>
    </row>
    <row r="631" spans="1:76">
      <c r="A631" s="1" t="s">
        <v>76</v>
      </c>
      <c r="B631" s="1" t="s">
        <v>77</v>
      </c>
      <c r="C631" s="1" t="s">
        <v>12552</v>
      </c>
      <c r="D631" s="1" t="s">
        <v>2584</v>
      </c>
      <c r="E631" s="1" t="s">
        <v>12553</v>
      </c>
      <c r="F631" s="1" t="s">
        <v>12554</v>
      </c>
      <c r="G631" s="1" t="s">
        <v>12555</v>
      </c>
      <c r="H631" s="1" t="s">
        <v>12556</v>
      </c>
      <c r="I631" s="1" t="s">
        <v>12557</v>
      </c>
      <c r="J631" s="1">
        <v>9322370568</v>
      </c>
      <c r="K631" s="1" t="s">
        <v>196</v>
      </c>
      <c r="L631" s="1" t="s">
        <v>7725</v>
      </c>
      <c r="M631" s="1" t="s">
        <v>87</v>
      </c>
      <c r="N631" s="1" t="s">
        <v>2217</v>
      </c>
      <c r="O631" s="1" t="s">
        <v>12558</v>
      </c>
      <c r="P631" s="1" t="s">
        <v>162</v>
      </c>
      <c r="Q631" s="1">
        <v>204564202485</v>
      </c>
      <c r="R631" s="1" t="s">
        <v>12559</v>
      </c>
      <c r="S631" s="1">
        <v>9822963129</v>
      </c>
      <c r="T631" s="1" t="s">
        <v>92</v>
      </c>
      <c r="U631" s="1" t="s">
        <v>12560</v>
      </c>
      <c r="V631" s="1">
        <v>9373322854</v>
      </c>
      <c r="W631" s="1" t="s">
        <v>283</v>
      </c>
      <c r="X631" s="1" t="s">
        <v>12561</v>
      </c>
      <c r="Y631" s="1" t="s">
        <v>259</v>
      </c>
      <c r="Z631" s="1" t="s">
        <v>97</v>
      </c>
      <c r="AA631" s="1" t="s">
        <v>12562</v>
      </c>
      <c r="AB631" s="1" t="s">
        <v>205</v>
      </c>
      <c r="AC631" s="1" t="s">
        <v>97</v>
      </c>
      <c r="AD631" s="1" t="s">
        <v>98</v>
      </c>
      <c r="AE631" s="1" t="s">
        <v>98</v>
      </c>
      <c r="AF631" s="1" t="s">
        <v>12563</v>
      </c>
      <c r="AG631" s="1" t="s">
        <v>12564</v>
      </c>
      <c r="AH631" s="1" t="s">
        <v>106</v>
      </c>
      <c r="AI631" s="1" t="s">
        <v>239</v>
      </c>
      <c r="AJ631" s="1">
        <v>89</v>
      </c>
      <c r="AK631" s="1"/>
      <c r="AL631" s="1" t="s">
        <v>12565</v>
      </c>
      <c r="AM631" s="1" t="s">
        <v>12566</v>
      </c>
      <c r="AN631" s="1" t="s">
        <v>105</v>
      </c>
      <c r="AO631" s="1" t="s">
        <v>107</v>
      </c>
      <c r="AP631" s="1" t="s">
        <v>883</v>
      </c>
      <c r="AQ631" s="1">
        <v>58.83</v>
      </c>
      <c r="AR631" s="1"/>
      <c r="AS631" s="1"/>
      <c r="AT631" s="1"/>
      <c r="AU631" s="1"/>
      <c r="AV631" s="1"/>
      <c r="AW631" s="1"/>
      <c r="AX631" s="1"/>
      <c r="AY631" s="1" t="s">
        <v>12567</v>
      </c>
      <c r="AZ631" s="1" t="s">
        <v>12568</v>
      </c>
      <c r="BA631" s="1" t="s">
        <v>110</v>
      </c>
      <c r="BB631" s="1" t="s">
        <v>111</v>
      </c>
      <c r="BC631" s="1" t="s">
        <v>883</v>
      </c>
      <c r="BD631" s="1" t="s">
        <v>813</v>
      </c>
      <c r="BE631" s="1">
        <v>65.2</v>
      </c>
      <c r="BF631" s="1">
        <v>7.27</v>
      </c>
      <c r="BG631" s="1"/>
      <c r="BH631" s="1"/>
      <c r="BI631" s="1"/>
      <c r="BJ631" s="1"/>
      <c r="BK631" s="1"/>
      <c r="BL631" s="1"/>
      <c r="BM631" s="1"/>
      <c r="BN631" s="1"/>
      <c r="BO631" s="1" t="s">
        <v>12569</v>
      </c>
      <c r="BP631" s="1"/>
      <c r="BQ631" s="1"/>
      <c r="BR631" s="1" t="s">
        <v>12570</v>
      </c>
      <c r="BS631" s="1"/>
      <c r="BT631" s="1"/>
      <c r="BU631" s="1" t="str">
        <f>HYPERLINK("https://nconnect.nicmar.ac.in/storage/profile/6a872747dde2d.png","Download")</f>
        <v>0</v>
      </c>
      <c r="BV631" s="1" t="s">
        <v>188</v>
      </c>
      <c r="BW631" s="3"/>
      <c r="BX631" s="3"/>
    </row>
    <row r="632" spans="1:76">
      <c r="A632" s="1" t="s">
        <v>76</v>
      </c>
      <c r="B632" s="1" t="s">
        <v>77</v>
      </c>
      <c r="C632" s="1" t="s">
        <v>12571</v>
      </c>
      <c r="D632" s="1" t="s">
        <v>12572</v>
      </c>
      <c r="E632" s="1"/>
      <c r="F632" s="1" t="s">
        <v>12573</v>
      </c>
      <c r="G632" s="1" t="s">
        <v>12574</v>
      </c>
      <c r="H632" s="1" t="s">
        <v>12575</v>
      </c>
      <c r="I632" s="1" t="s">
        <v>12576</v>
      </c>
      <c r="J632" s="1">
        <v>8639238489</v>
      </c>
      <c r="K632" s="1" t="s">
        <v>85</v>
      </c>
      <c r="L632" s="1" t="s">
        <v>2531</v>
      </c>
      <c r="M632" s="1" t="s">
        <v>87</v>
      </c>
      <c r="N632" s="1" t="s">
        <v>12577</v>
      </c>
      <c r="O632" s="1" t="s">
        <v>12578</v>
      </c>
      <c r="P632" s="1" t="s">
        <v>90</v>
      </c>
      <c r="Q632" s="1">
        <v>934024361807</v>
      </c>
      <c r="R632" s="1" t="s">
        <v>12579</v>
      </c>
      <c r="S632" s="1">
        <v>9949918139</v>
      </c>
      <c r="T632" s="1" t="s">
        <v>2088</v>
      </c>
      <c r="U632" s="1" t="s">
        <v>12580</v>
      </c>
      <c r="V632" s="1">
        <v>9553513535</v>
      </c>
      <c r="W632" s="1" t="s">
        <v>94</v>
      </c>
      <c r="X632" s="1" t="s">
        <v>12581</v>
      </c>
      <c r="Y632" s="1" t="s">
        <v>3303</v>
      </c>
      <c r="Z632" s="1" t="s">
        <v>1574</v>
      </c>
      <c r="AA632" s="1" t="s">
        <v>12581</v>
      </c>
      <c r="AB632" s="1" t="s">
        <v>3303</v>
      </c>
      <c r="AC632" s="1" t="s">
        <v>1574</v>
      </c>
      <c r="AD632" s="1" t="s">
        <v>98</v>
      </c>
      <c r="AE632" s="1" t="s">
        <v>98</v>
      </c>
      <c r="AF632" s="1" t="s">
        <v>12582</v>
      </c>
      <c r="AG632" s="1" t="s">
        <v>12583</v>
      </c>
      <c r="AH632" s="1" t="s">
        <v>141</v>
      </c>
      <c r="AI632" s="1" t="s">
        <v>102</v>
      </c>
      <c r="AJ632" s="1">
        <v>64.6</v>
      </c>
      <c r="AK632" s="1"/>
      <c r="AL632" s="1" t="s">
        <v>12584</v>
      </c>
      <c r="AM632" s="1" t="s">
        <v>12583</v>
      </c>
      <c r="AN632" s="1" t="s">
        <v>105</v>
      </c>
      <c r="AO632" s="1" t="s">
        <v>239</v>
      </c>
      <c r="AP632" s="1" t="s">
        <v>175</v>
      </c>
      <c r="AQ632" s="1">
        <v>65.17</v>
      </c>
      <c r="AR632" s="1"/>
      <c r="AS632" s="1"/>
      <c r="AT632" s="1"/>
      <c r="AU632" s="1"/>
      <c r="AV632" s="1"/>
      <c r="AW632" s="1"/>
      <c r="AX632" s="1"/>
      <c r="AY632" s="1" t="s">
        <v>12585</v>
      </c>
      <c r="AZ632" s="1" t="s">
        <v>12586</v>
      </c>
      <c r="BA632" s="1" t="s">
        <v>110</v>
      </c>
      <c r="BB632" s="1" t="s">
        <v>111</v>
      </c>
      <c r="BC632" s="1" t="s">
        <v>626</v>
      </c>
      <c r="BD632" s="1" t="s">
        <v>243</v>
      </c>
      <c r="BE632" s="1">
        <v>72.7</v>
      </c>
      <c r="BF632" s="1">
        <v>7.77</v>
      </c>
      <c r="BG632" s="1"/>
      <c r="BH632" s="1"/>
      <c r="BI632" s="1"/>
      <c r="BJ632" s="1"/>
      <c r="BK632" s="1"/>
      <c r="BL632" s="1"/>
      <c r="BM632" s="1"/>
      <c r="BN632" s="1"/>
      <c r="BO632" s="1" t="s">
        <v>12587</v>
      </c>
      <c r="BP632" s="1"/>
      <c r="BQ632" s="1"/>
      <c r="BR632" s="1"/>
      <c r="BS632" s="1"/>
      <c r="BT632" s="1"/>
      <c r="BU632" s="1" t="str">
        <f>HYPERLINK("https://nconnect.nicmar.ac.in/storage/profile/6a86e52c7bda1.png","Download")</f>
        <v>0</v>
      </c>
      <c r="BV632" s="1" t="s">
        <v>118</v>
      </c>
      <c r="BW632" s="3"/>
      <c r="BX632" s="3"/>
    </row>
    <row r="633" spans="1:76">
      <c r="A633" s="1" t="s">
        <v>76</v>
      </c>
      <c r="B633" s="1" t="s">
        <v>77</v>
      </c>
      <c r="C633" s="1" t="s">
        <v>12588</v>
      </c>
      <c r="D633" s="1" t="s">
        <v>12589</v>
      </c>
      <c r="E633" s="1" t="s">
        <v>6690</v>
      </c>
      <c r="F633" s="1" t="s">
        <v>12590</v>
      </c>
      <c r="G633" s="1" t="s">
        <v>12591</v>
      </c>
      <c r="H633" s="1" t="s">
        <v>12592</v>
      </c>
      <c r="I633" s="1" t="s">
        <v>12593</v>
      </c>
      <c r="J633" s="1">
        <v>8088456288</v>
      </c>
      <c r="K633" s="1" t="s">
        <v>85</v>
      </c>
      <c r="L633" s="1" t="s">
        <v>8374</v>
      </c>
      <c r="M633" s="1" t="s">
        <v>87</v>
      </c>
      <c r="N633" s="1" t="s">
        <v>12594</v>
      </c>
      <c r="O633" s="1" t="s">
        <v>12595</v>
      </c>
      <c r="P633" s="1" t="s">
        <v>669</v>
      </c>
      <c r="Q633" s="1">
        <v>707731112642</v>
      </c>
      <c r="R633" s="1" t="s">
        <v>12596</v>
      </c>
      <c r="S633" s="1">
        <v>9980428876</v>
      </c>
      <c r="T633" s="1" t="s">
        <v>2898</v>
      </c>
      <c r="U633" s="1" t="s">
        <v>12597</v>
      </c>
      <c r="V633" s="1">
        <v>8088059464</v>
      </c>
      <c r="W633" s="1" t="s">
        <v>3051</v>
      </c>
      <c r="X633" s="1" t="s">
        <v>12598</v>
      </c>
      <c r="Y633" s="1" t="s">
        <v>7318</v>
      </c>
      <c r="Z633" s="1" t="s">
        <v>168</v>
      </c>
      <c r="AA633" s="1" t="s">
        <v>12598</v>
      </c>
      <c r="AB633" s="1" t="s">
        <v>7318</v>
      </c>
      <c r="AC633" s="1" t="s">
        <v>168</v>
      </c>
      <c r="AD633" s="1" t="s">
        <v>98</v>
      </c>
      <c r="AE633" s="1" t="s">
        <v>98</v>
      </c>
      <c r="AF633" s="1" t="s">
        <v>12599</v>
      </c>
      <c r="AG633" s="1" t="s">
        <v>12600</v>
      </c>
      <c r="AH633" s="1" t="s">
        <v>137</v>
      </c>
      <c r="AI633" s="1" t="s">
        <v>395</v>
      </c>
      <c r="AJ633" s="1">
        <v>58</v>
      </c>
      <c r="AK633" s="1"/>
      <c r="AL633" s="1"/>
      <c r="AM633" s="1"/>
      <c r="AN633" s="1"/>
      <c r="AO633" s="1"/>
      <c r="AP633" s="1"/>
      <c r="AQ633" s="1"/>
      <c r="AR633" s="1"/>
      <c r="AS633" s="1" t="s">
        <v>111</v>
      </c>
      <c r="AT633" s="1" t="s">
        <v>12601</v>
      </c>
      <c r="AU633" s="1" t="s">
        <v>289</v>
      </c>
      <c r="AV633" s="1" t="s">
        <v>484</v>
      </c>
      <c r="AW633" s="1">
        <v>86.3</v>
      </c>
      <c r="AX633" s="1">
        <v>9.38</v>
      </c>
      <c r="AY633" s="1" t="s">
        <v>12602</v>
      </c>
      <c r="AZ633" s="1" t="s">
        <v>12603</v>
      </c>
      <c r="BA633" s="1" t="s">
        <v>178</v>
      </c>
      <c r="BB633" s="1" t="s">
        <v>111</v>
      </c>
      <c r="BC633" s="1" t="s">
        <v>10964</v>
      </c>
      <c r="BD633" s="1" t="s">
        <v>319</v>
      </c>
      <c r="BE633" s="1">
        <v>87.7</v>
      </c>
      <c r="BF633" s="1">
        <v>8.77</v>
      </c>
      <c r="BG633" s="1"/>
      <c r="BH633" s="1"/>
      <c r="BI633" s="1"/>
      <c r="BJ633" s="1"/>
      <c r="BK633" s="1"/>
      <c r="BL633" s="1"/>
      <c r="BM633" s="1"/>
      <c r="BN633" s="1"/>
      <c r="BO633" s="1" t="s">
        <v>12604</v>
      </c>
      <c r="BP633" s="1"/>
      <c r="BQ633" s="1"/>
      <c r="BR633" s="1" t="s">
        <v>12605</v>
      </c>
      <c r="BS633" s="1"/>
      <c r="BT633" s="1" t="s">
        <v>12606</v>
      </c>
      <c r="BU633" s="1" t="str">
        <f>HYPERLINK("https://nconnect.nicmar.ac.in/storage/profile/6ac52ab93c8da.png","Download")</f>
        <v>0</v>
      </c>
      <c r="BV633" s="1" t="s">
        <v>188</v>
      </c>
      <c r="BW633" s="3"/>
      <c r="BX633" s="3"/>
    </row>
    <row r="634" spans="1:76">
      <c r="A634" s="1" t="s">
        <v>76</v>
      </c>
      <c r="B634" s="1" t="s">
        <v>77</v>
      </c>
      <c r="C634" s="1" t="s">
        <v>12607</v>
      </c>
      <c r="D634" s="1" t="s">
        <v>4697</v>
      </c>
      <c r="E634" s="1" t="s">
        <v>11485</v>
      </c>
      <c r="F634" s="1" t="s">
        <v>12608</v>
      </c>
      <c r="G634" s="1" t="s">
        <v>12609</v>
      </c>
      <c r="H634" s="1" t="s">
        <v>12610</v>
      </c>
      <c r="I634" s="1" t="s">
        <v>12611</v>
      </c>
      <c r="J634" s="1">
        <v>7387367041</v>
      </c>
      <c r="K634" s="1" t="s">
        <v>85</v>
      </c>
      <c r="L634" s="1" t="s">
        <v>12612</v>
      </c>
      <c r="M634" s="1" t="s">
        <v>87</v>
      </c>
      <c r="N634" s="1" t="s">
        <v>12613</v>
      </c>
      <c r="O634" s="1" t="s">
        <v>12614</v>
      </c>
      <c r="P634" s="1" t="s">
        <v>90</v>
      </c>
      <c r="Q634" s="1">
        <v>729035507063</v>
      </c>
      <c r="R634" s="1" t="s">
        <v>12615</v>
      </c>
      <c r="S634" s="1">
        <v>7798612727</v>
      </c>
      <c r="T634" s="1" t="s">
        <v>12616</v>
      </c>
      <c r="U634" s="1" t="s">
        <v>12617</v>
      </c>
      <c r="V634" s="1">
        <v>9974741739</v>
      </c>
      <c r="W634" s="1" t="s">
        <v>2724</v>
      </c>
      <c r="X634" s="1" t="s">
        <v>12618</v>
      </c>
      <c r="Y634" s="1" t="s">
        <v>259</v>
      </c>
      <c r="Z634" s="1" t="s">
        <v>97</v>
      </c>
      <c r="AA634" s="1" t="s">
        <v>12618</v>
      </c>
      <c r="AB634" s="1" t="s">
        <v>259</v>
      </c>
      <c r="AC634" s="1" t="s">
        <v>97</v>
      </c>
      <c r="AD634" s="1" t="s">
        <v>98</v>
      </c>
      <c r="AE634" s="1" t="s">
        <v>98</v>
      </c>
      <c r="AF634" s="1" t="s">
        <v>12619</v>
      </c>
      <c r="AG634" s="1" t="s">
        <v>97</v>
      </c>
      <c r="AH634" s="1" t="s">
        <v>766</v>
      </c>
      <c r="AI634" s="1" t="s">
        <v>1018</v>
      </c>
      <c r="AJ634" s="1">
        <v>80.6</v>
      </c>
      <c r="AK634" s="1"/>
      <c r="AL634" s="1"/>
      <c r="AM634" s="1"/>
      <c r="AN634" s="1"/>
      <c r="AO634" s="1"/>
      <c r="AP634" s="1"/>
      <c r="AQ634" s="1"/>
      <c r="AR634" s="1"/>
      <c r="AS634" s="1" t="s">
        <v>649</v>
      </c>
      <c r="AT634" s="1" t="s">
        <v>97</v>
      </c>
      <c r="AU634" s="1" t="s">
        <v>1248</v>
      </c>
      <c r="AV634" s="1" t="s">
        <v>211</v>
      </c>
      <c r="AW634" s="1">
        <v>70.61</v>
      </c>
      <c r="AX634" s="1"/>
      <c r="AY634" s="1" t="s">
        <v>371</v>
      </c>
      <c r="AZ634" s="1" t="s">
        <v>12620</v>
      </c>
      <c r="BA634" s="1" t="s">
        <v>178</v>
      </c>
      <c r="BB634" s="1" t="s">
        <v>111</v>
      </c>
      <c r="BC634" s="1" t="s">
        <v>289</v>
      </c>
      <c r="BD634" s="1" t="s">
        <v>908</v>
      </c>
      <c r="BE634" s="1">
        <v>68.7</v>
      </c>
      <c r="BF634" s="1">
        <v>7.62</v>
      </c>
      <c r="BG634" s="1"/>
      <c r="BH634" s="1"/>
      <c r="BI634" s="1"/>
      <c r="BJ634" s="1"/>
      <c r="BK634" s="1"/>
      <c r="BL634" s="1"/>
      <c r="BM634" s="1"/>
      <c r="BN634" s="1"/>
      <c r="BO634" s="1" t="s">
        <v>12621</v>
      </c>
      <c r="BP634" s="1" t="s">
        <v>12622</v>
      </c>
      <c r="BQ634" s="1"/>
      <c r="BR634" s="1"/>
      <c r="BS634" s="1"/>
      <c r="BT634" s="1"/>
      <c r="BU634" s="1" t="s">
        <v>187</v>
      </c>
      <c r="BV634" s="1" t="s">
        <v>188</v>
      </c>
      <c r="BW634" s="3"/>
      <c r="BX634" s="3"/>
    </row>
    <row r="635" spans="1:76">
      <c r="A635" s="1" t="s">
        <v>76</v>
      </c>
      <c r="B635" s="1" t="s">
        <v>77</v>
      </c>
      <c r="C635" s="1" t="s">
        <v>12623</v>
      </c>
      <c r="D635" s="1"/>
      <c r="E635" s="1"/>
      <c r="F635" s="1"/>
      <c r="G635" s="1"/>
      <c r="H635" s="1" t="s">
        <v>12624</v>
      </c>
      <c r="I635" s="1" t="s">
        <v>12624</v>
      </c>
      <c r="J635" s="1"/>
      <c r="K635" s="1"/>
      <c r="L635" s="1"/>
      <c r="M635" s="1"/>
      <c r="N635" s="1"/>
      <c r="O635" s="1"/>
      <c r="P635" s="1"/>
      <c r="Q635" s="1"/>
      <c r="R635" s="1"/>
      <c r="S635" s="1"/>
      <c r="T635" s="1"/>
      <c r="U635" s="1"/>
      <c r="V635" s="1"/>
      <c r="W635" s="1"/>
      <c r="X635" s="1"/>
      <c r="Y635" s="1"/>
      <c r="Z635" s="1"/>
      <c r="AA635" s="1"/>
      <c r="AB635" s="1"/>
      <c r="AC635" s="1"/>
      <c r="AD635" s="1" t="s">
        <v>98</v>
      </c>
      <c r="AE635" s="1" t="s">
        <v>98</v>
      </c>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t="s">
        <v>187</v>
      </c>
      <c r="BV635" s="1" t="s">
        <v>7405</v>
      </c>
      <c r="BW635" s="3"/>
      <c r="BX635" s="3"/>
    </row>
    <row r="636" spans="1:76">
      <c r="A636" s="1" t="s">
        <v>76</v>
      </c>
      <c r="B636" s="1" t="s">
        <v>77</v>
      </c>
      <c r="C636" s="1" t="s">
        <v>12625</v>
      </c>
      <c r="D636" s="1" t="s">
        <v>11124</v>
      </c>
      <c r="E636" s="1" t="s">
        <v>8176</v>
      </c>
      <c r="F636" s="1" t="s">
        <v>1809</v>
      </c>
      <c r="G636" s="1" t="s">
        <v>12626</v>
      </c>
      <c r="H636" s="1" t="s">
        <v>12627</v>
      </c>
      <c r="I636" s="1" t="s">
        <v>12628</v>
      </c>
      <c r="J636" s="1">
        <v>7875495959</v>
      </c>
      <c r="K636" s="1" t="s">
        <v>85</v>
      </c>
      <c r="L636" s="1" t="s">
        <v>12629</v>
      </c>
      <c r="M636" s="1" t="s">
        <v>87</v>
      </c>
      <c r="N636" s="1" t="s">
        <v>1951</v>
      </c>
      <c r="O636" s="1" t="s">
        <v>12630</v>
      </c>
      <c r="P636" s="1" t="s">
        <v>90</v>
      </c>
      <c r="Q636" s="1">
        <v>735660874717</v>
      </c>
      <c r="R636" s="1" t="s">
        <v>8176</v>
      </c>
      <c r="S636" s="1">
        <v>9881971112</v>
      </c>
      <c r="T636" s="1" t="s">
        <v>92</v>
      </c>
      <c r="U636" s="1" t="s">
        <v>1084</v>
      </c>
      <c r="V636" s="1">
        <v>9881861112</v>
      </c>
      <c r="W636" s="1" t="s">
        <v>444</v>
      </c>
      <c r="X636" s="1" t="s">
        <v>12631</v>
      </c>
      <c r="Y636" s="1" t="s">
        <v>205</v>
      </c>
      <c r="Z636" s="1" t="s">
        <v>97</v>
      </c>
      <c r="AA636" s="1" t="s">
        <v>12631</v>
      </c>
      <c r="AB636" s="1" t="s">
        <v>205</v>
      </c>
      <c r="AC636" s="1" t="s">
        <v>97</v>
      </c>
      <c r="AD636" s="1" t="s">
        <v>98</v>
      </c>
      <c r="AE636" s="1" t="s">
        <v>98</v>
      </c>
      <c r="AF636" s="1" t="s">
        <v>12632</v>
      </c>
      <c r="AG636" s="1" t="s">
        <v>3845</v>
      </c>
      <c r="AH636" s="1" t="s">
        <v>859</v>
      </c>
      <c r="AI636" s="1" t="s">
        <v>262</v>
      </c>
      <c r="AJ636" s="1">
        <v>82</v>
      </c>
      <c r="AK636" s="1"/>
      <c r="AL636" s="1"/>
      <c r="AM636" s="1"/>
      <c r="AN636" s="1"/>
      <c r="AO636" s="1"/>
      <c r="AP636" s="1"/>
      <c r="AQ636" s="1"/>
      <c r="AR636" s="1"/>
      <c r="AS636" s="1" t="s">
        <v>367</v>
      </c>
      <c r="AT636" s="1" t="s">
        <v>12633</v>
      </c>
      <c r="AU636" s="1" t="s">
        <v>747</v>
      </c>
      <c r="AV636" s="1" t="s">
        <v>655</v>
      </c>
      <c r="AW636" s="1">
        <v>85.4</v>
      </c>
      <c r="AX636" s="1"/>
      <c r="AY636" s="1" t="s">
        <v>371</v>
      </c>
      <c r="AZ636" s="1" t="s">
        <v>5242</v>
      </c>
      <c r="BA636" s="1" t="s">
        <v>178</v>
      </c>
      <c r="BB636" s="1" t="s">
        <v>111</v>
      </c>
      <c r="BC636" s="1" t="s">
        <v>628</v>
      </c>
      <c r="BD636" s="1" t="s">
        <v>999</v>
      </c>
      <c r="BE636" s="1">
        <v>66.4</v>
      </c>
      <c r="BF636" s="1">
        <v>7.39</v>
      </c>
      <c r="BG636" s="1"/>
      <c r="BH636" s="1"/>
      <c r="BI636" s="1"/>
      <c r="BJ636" s="1"/>
      <c r="BK636" s="1"/>
      <c r="BL636" s="1"/>
      <c r="BM636" s="1"/>
      <c r="BN636" s="1"/>
      <c r="BO636" s="1" t="s">
        <v>12634</v>
      </c>
      <c r="BP636" s="1"/>
      <c r="BQ636" s="1"/>
      <c r="BR636" s="1" t="s">
        <v>12635</v>
      </c>
      <c r="BS636" s="1">
        <v>4</v>
      </c>
      <c r="BT636" s="1" t="s">
        <v>12636</v>
      </c>
      <c r="BU636" s="1" t="str">
        <f>HYPERLINK("https://nconnect.nicmar.ac.in/storage/profile/6ace68bd9c5ba.png","Download")</f>
        <v>0</v>
      </c>
      <c r="BV636" s="1" t="s">
        <v>118</v>
      </c>
      <c r="BW636" s="3"/>
      <c r="BX636" s="3"/>
    </row>
    <row r="637" spans="1:76">
      <c r="A637" s="1" t="s">
        <v>76</v>
      </c>
      <c r="B637" s="1" t="s">
        <v>77</v>
      </c>
      <c r="C637" s="1" t="s">
        <v>12637</v>
      </c>
      <c r="D637" s="1" t="s">
        <v>6765</v>
      </c>
      <c r="E637" s="1" t="s">
        <v>12638</v>
      </c>
      <c r="F637" s="1" t="s">
        <v>12639</v>
      </c>
      <c r="G637" s="1" t="s">
        <v>12640</v>
      </c>
      <c r="H637" s="1" t="s">
        <v>12641</v>
      </c>
      <c r="I637" s="1" t="s">
        <v>12641</v>
      </c>
      <c r="J637" s="1">
        <v>7620979861</v>
      </c>
      <c r="K637" s="1" t="s">
        <v>85</v>
      </c>
      <c r="L637" s="1" t="s">
        <v>12642</v>
      </c>
      <c r="M637" s="1" t="s">
        <v>87</v>
      </c>
      <c r="N637" s="1" t="s">
        <v>2217</v>
      </c>
      <c r="O637" s="1" t="s">
        <v>12643</v>
      </c>
      <c r="P637" s="1" t="s">
        <v>90</v>
      </c>
      <c r="Q637" s="1">
        <v>415938809022</v>
      </c>
      <c r="R637" s="1" t="s">
        <v>3408</v>
      </c>
      <c r="S637" s="1">
        <v>8668740185</v>
      </c>
      <c r="T637" s="1" t="s">
        <v>92</v>
      </c>
      <c r="U637" s="1" t="s">
        <v>8183</v>
      </c>
      <c r="V637" s="1">
        <v>8888893121</v>
      </c>
      <c r="W637" s="1" t="s">
        <v>1819</v>
      </c>
      <c r="X637" s="1" t="s">
        <v>12644</v>
      </c>
      <c r="Y637" s="1" t="s">
        <v>205</v>
      </c>
      <c r="Z637" s="1" t="s">
        <v>97</v>
      </c>
      <c r="AA637" s="1" t="s">
        <v>12644</v>
      </c>
      <c r="AB637" s="1" t="s">
        <v>205</v>
      </c>
      <c r="AC637" s="1" t="s">
        <v>97</v>
      </c>
      <c r="AD637" s="1" t="s">
        <v>98</v>
      </c>
      <c r="AE637" s="1" t="s">
        <v>98</v>
      </c>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t="s">
        <v>12645</v>
      </c>
      <c r="BQ637" s="1"/>
      <c r="BR637" s="1"/>
      <c r="BS637" s="1"/>
      <c r="BT637" s="1"/>
      <c r="BU637" s="1" t="str">
        <f>HYPERLINK("https://nconnect.nicmar.ac.in/storage/profile/6a873a3046e5f.png","Download")</f>
        <v>0</v>
      </c>
      <c r="BV637" s="1" t="s">
        <v>188</v>
      </c>
      <c r="BW637" s="3"/>
      <c r="BX637" s="3"/>
    </row>
    <row r="638" spans="1:76">
      <c r="A638" s="1" t="s">
        <v>76</v>
      </c>
      <c r="B638" s="1" t="s">
        <v>77</v>
      </c>
      <c r="C638" s="1" t="s">
        <v>12646</v>
      </c>
      <c r="D638" s="1" t="s">
        <v>11049</v>
      </c>
      <c r="E638" s="1" t="s">
        <v>12647</v>
      </c>
      <c r="F638" s="1" t="s">
        <v>2825</v>
      </c>
      <c r="G638" s="1" t="s">
        <v>12648</v>
      </c>
      <c r="H638" s="1" t="s">
        <v>12649</v>
      </c>
      <c r="I638" s="1" t="s">
        <v>12650</v>
      </c>
      <c r="J638" s="1">
        <v>8793747432</v>
      </c>
      <c r="K638" s="1" t="s">
        <v>85</v>
      </c>
      <c r="L638" s="1" t="s">
        <v>12651</v>
      </c>
      <c r="M638" s="1" t="s">
        <v>87</v>
      </c>
      <c r="N638" s="1" t="s">
        <v>412</v>
      </c>
      <c r="O638" s="1" t="s">
        <v>12652</v>
      </c>
      <c r="P638" s="1" t="s">
        <v>162</v>
      </c>
      <c r="Q638" s="1">
        <v>640887840532</v>
      </c>
      <c r="R638" s="1" t="s">
        <v>12653</v>
      </c>
      <c r="S638" s="1">
        <v>9890885755</v>
      </c>
      <c r="T638" s="1" t="s">
        <v>92</v>
      </c>
      <c r="U638" s="1" t="s">
        <v>12654</v>
      </c>
      <c r="V638" s="1">
        <v>7841978055</v>
      </c>
      <c r="W638" s="1" t="s">
        <v>2493</v>
      </c>
      <c r="X638" s="1" t="s">
        <v>12655</v>
      </c>
      <c r="Y638" s="1" t="s">
        <v>1424</v>
      </c>
      <c r="Z638" s="1" t="s">
        <v>97</v>
      </c>
      <c r="AA638" s="1" t="s">
        <v>12655</v>
      </c>
      <c r="AB638" s="1" t="s">
        <v>1424</v>
      </c>
      <c r="AC638" s="1" t="s">
        <v>97</v>
      </c>
      <c r="AD638" s="1" t="s">
        <v>98</v>
      </c>
      <c r="AE638" s="1" t="s">
        <v>98</v>
      </c>
      <c r="AF638" s="1" t="s">
        <v>12656</v>
      </c>
      <c r="AG638" s="1" t="s">
        <v>12657</v>
      </c>
      <c r="AH638" s="1" t="s">
        <v>106</v>
      </c>
      <c r="AI638" s="1" t="s">
        <v>395</v>
      </c>
      <c r="AJ638" s="1">
        <v>75.6</v>
      </c>
      <c r="AK638" s="1"/>
      <c r="AL638" s="1" t="s">
        <v>12656</v>
      </c>
      <c r="AM638" s="1" t="s">
        <v>12658</v>
      </c>
      <c r="AN638" s="1" t="s">
        <v>174</v>
      </c>
      <c r="AO638" s="1" t="s">
        <v>107</v>
      </c>
      <c r="AP638" s="1" t="s">
        <v>398</v>
      </c>
      <c r="AQ638" s="1">
        <v>62.5</v>
      </c>
      <c r="AR638" s="1"/>
      <c r="AS638" s="1"/>
      <c r="AT638" s="1"/>
      <c r="AU638" s="1"/>
      <c r="AV638" s="1"/>
      <c r="AW638" s="1"/>
      <c r="AX638" s="1"/>
      <c r="AY638" s="1" t="s">
        <v>371</v>
      </c>
      <c r="AZ638" s="1" t="s">
        <v>12659</v>
      </c>
      <c r="BA638" s="1" t="s">
        <v>178</v>
      </c>
      <c r="BB638" s="1" t="s">
        <v>111</v>
      </c>
      <c r="BC638" s="1" t="s">
        <v>628</v>
      </c>
      <c r="BD638" s="1" t="s">
        <v>813</v>
      </c>
      <c r="BE638" s="1">
        <v>64.8</v>
      </c>
      <c r="BF638" s="1">
        <v>7.23</v>
      </c>
      <c r="BG638" s="1"/>
      <c r="BH638" s="1"/>
      <c r="BI638" s="1"/>
      <c r="BJ638" s="1"/>
      <c r="BK638" s="1"/>
      <c r="BL638" s="1"/>
      <c r="BM638" s="1"/>
      <c r="BN638" s="1"/>
      <c r="BO638" s="1" t="s">
        <v>12660</v>
      </c>
      <c r="BP638" s="1"/>
      <c r="BQ638" s="1"/>
      <c r="BR638" s="1" t="s">
        <v>12661</v>
      </c>
      <c r="BS638" s="1">
        <v>4</v>
      </c>
      <c r="BT638" s="1"/>
      <c r="BU638" s="1" t="str">
        <f>HYPERLINK("https://nconnect.nicmar.ac.in/storage/profile/6a871ec348392.png","Download")</f>
        <v>0</v>
      </c>
      <c r="BV638" s="1" t="s">
        <v>118</v>
      </c>
      <c r="BW638" s="3"/>
      <c r="BX638" s="3"/>
    </row>
    <row r="639" spans="1:76">
      <c r="A639" s="1" t="s">
        <v>76</v>
      </c>
      <c r="B639" s="1" t="s">
        <v>77</v>
      </c>
      <c r="C639" s="1" t="s">
        <v>12662</v>
      </c>
      <c r="D639" s="1" t="s">
        <v>12663</v>
      </c>
      <c r="E639" s="1"/>
      <c r="F639" s="1" t="s">
        <v>6026</v>
      </c>
      <c r="G639" s="1" t="s">
        <v>12664</v>
      </c>
      <c r="H639" s="1" t="s">
        <v>12665</v>
      </c>
      <c r="I639" s="1" t="s">
        <v>12666</v>
      </c>
      <c r="J639" s="1">
        <v>8082730903</v>
      </c>
      <c r="K639" s="1" t="s">
        <v>85</v>
      </c>
      <c r="L639" s="1" t="s">
        <v>12667</v>
      </c>
      <c r="M639" s="1" t="s">
        <v>87</v>
      </c>
      <c r="N639" s="1" t="s">
        <v>690</v>
      </c>
      <c r="O639" s="1" t="s">
        <v>12668</v>
      </c>
      <c r="P639" s="1" t="s">
        <v>162</v>
      </c>
      <c r="Q639" s="1">
        <v>460361997867</v>
      </c>
      <c r="R639" s="1" t="s">
        <v>12669</v>
      </c>
      <c r="S639" s="1">
        <v>9797535251</v>
      </c>
      <c r="T639" s="1" t="s">
        <v>468</v>
      </c>
      <c r="U639" s="1" t="s">
        <v>12670</v>
      </c>
      <c r="V639" s="1">
        <v>9419133363</v>
      </c>
      <c r="W639" s="1" t="s">
        <v>131</v>
      </c>
      <c r="X639" s="1" t="s">
        <v>12671</v>
      </c>
      <c r="Y639" s="1" t="s">
        <v>4727</v>
      </c>
      <c r="Z639" s="1" t="s">
        <v>4728</v>
      </c>
      <c r="AA639" s="1" t="s">
        <v>12671</v>
      </c>
      <c r="AB639" s="1" t="s">
        <v>4727</v>
      </c>
      <c r="AC639" s="1" t="s">
        <v>4728</v>
      </c>
      <c r="AD639" s="1" t="s">
        <v>98</v>
      </c>
      <c r="AE639" s="1" t="s">
        <v>98</v>
      </c>
      <c r="AF639" s="1" t="s">
        <v>12672</v>
      </c>
      <c r="AG639" s="1" t="s">
        <v>12673</v>
      </c>
      <c r="AH639" s="1" t="s">
        <v>853</v>
      </c>
      <c r="AI639" s="1" t="s">
        <v>854</v>
      </c>
      <c r="AJ639" s="1">
        <v>77.9</v>
      </c>
      <c r="AK639" s="1">
        <v>8.2</v>
      </c>
      <c r="AL639" s="1" t="s">
        <v>12672</v>
      </c>
      <c r="AM639" s="1" t="s">
        <v>12673</v>
      </c>
      <c r="AN639" s="1" t="s">
        <v>105</v>
      </c>
      <c r="AO639" s="1" t="s">
        <v>480</v>
      </c>
      <c r="AP639" s="1" t="s">
        <v>101</v>
      </c>
      <c r="AQ639" s="1">
        <v>64.4</v>
      </c>
      <c r="AR639" s="1">
        <v>6.7</v>
      </c>
      <c r="AS639" s="1"/>
      <c r="AT639" s="1"/>
      <c r="AU639" s="1"/>
      <c r="AV639" s="1"/>
      <c r="AW639" s="1"/>
      <c r="AX639" s="1"/>
      <c r="AY639" s="1" t="s">
        <v>12674</v>
      </c>
      <c r="AZ639" s="1" t="s">
        <v>12674</v>
      </c>
      <c r="BA639" s="1" t="s">
        <v>110</v>
      </c>
      <c r="BB639" s="1" t="s">
        <v>111</v>
      </c>
      <c r="BC639" s="1" t="s">
        <v>859</v>
      </c>
      <c r="BD639" s="1" t="s">
        <v>318</v>
      </c>
      <c r="BE639" s="1">
        <v>66</v>
      </c>
      <c r="BF639" s="1">
        <v>6.6</v>
      </c>
      <c r="BG639" s="1"/>
      <c r="BH639" s="1"/>
      <c r="BI639" s="1"/>
      <c r="BJ639" s="1"/>
      <c r="BK639" s="1"/>
      <c r="BL639" s="1"/>
      <c r="BM639" s="1"/>
      <c r="BN639" s="1"/>
      <c r="BO639" s="1" t="s">
        <v>12675</v>
      </c>
      <c r="BP639" s="1" t="s">
        <v>12676</v>
      </c>
      <c r="BQ639" s="1"/>
      <c r="BR639" s="1" t="s">
        <v>12677</v>
      </c>
      <c r="BS639" s="1">
        <v>26</v>
      </c>
      <c r="BT639" s="1"/>
      <c r="BU639" s="1" t="str">
        <f>HYPERLINK("https://nconnect.nicmar.ac.in/storage/profile/6a87141f47fba.png","Download")</f>
        <v>0</v>
      </c>
      <c r="BV639" s="1" t="s">
        <v>118</v>
      </c>
      <c r="BW639" s="3"/>
      <c r="BX639" s="3"/>
    </row>
    <row r="640" spans="1:76">
      <c r="A640" s="1" t="s">
        <v>76</v>
      </c>
      <c r="B640" s="1" t="s">
        <v>77</v>
      </c>
      <c r="C640" s="1" t="s">
        <v>12678</v>
      </c>
      <c r="D640" s="1" t="s">
        <v>563</v>
      </c>
      <c r="E640" s="1" t="s">
        <v>3692</v>
      </c>
      <c r="F640" s="1" t="s">
        <v>12679</v>
      </c>
      <c r="G640" s="1" t="s">
        <v>12680</v>
      </c>
      <c r="H640" s="1" t="s">
        <v>12681</v>
      </c>
      <c r="I640" s="1" t="s">
        <v>12681</v>
      </c>
      <c r="J640" s="1">
        <v>7498883126</v>
      </c>
      <c r="K640" s="1" t="s">
        <v>85</v>
      </c>
      <c r="L640" s="1" t="s">
        <v>3433</v>
      </c>
      <c r="M640" s="1" t="s">
        <v>87</v>
      </c>
      <c r="N640" s="1" t="s">
        <v>12682</v>
      </c>
      <c r="O640" s="1" t="s">
        <v>12683</v>
      </c>
      <c r="P640" s="1" t="s">
        <v>669</v>
      </c>
      <c r="Q640" s="1">
        <v>476770741754</v>
      </c>
      <c r="R640" s="1" t="s">
        <v>12684</v>
      </c>
      <c r="S640" s="1">
        <v>9822031772</v>
      </c>
      <c r="T640" s="1" t="s">
        <v>3436</v>
      </c>
      <c r="U640" s="1" t="s">
        <v>12685</v>
      </c>
      <c r="V640" s="1">
        <v>9922676772</v>
      </c>
      <c r="W640" s="1" t="s">
        <v>12686</v>
      </c>
      <c r="X640" s="1" t="s">
        <v>12687</v>
      </c>
      <c r="Y640" s="1" t="s">
        <v>205</v>
      </c>
      <c r="Z640" s="1" t="s">
        <v>97</v>
      </c>
      <c r="AA640" s="1" t="s">
        <v>12687</v>
      </c>
      <c r="AB640" s="1" t="s">
        <v>205</v>
      </c>
      <c r="AC640" s="1" t="s">
        <v>97</v>
      </c>
      <c r="AD640" s="1" t="s">
        <v>98</v>
      </c>
      <c r="AE640" s="1" t="s">
        <v>98</v>
      </c>
      <c r="AF640" s="1" t="s">
        <v>12688</v>
      </c>
      <c r="AG640" s="1" t="s">
        <v>12689</v>
      </c>
      <c r="AH640" s="1" t="s">
        <v>141</v>
      </c>
      <c r="AI640" s="1" t="s">
        <v>262</v>
      </c>
      <c r="AJ640" s="1">
        <v>77.2</v>
      </c>
      <c r="AK640" s="1">
        <v>8.13</v>
      </c>
      <c r="AL640" s="1" t="s">
        <v>12690</v>
      </c>
      <c r="AM640" s="1" t="s">
        <v>12691</v>
      </c>
      <c r="AN640" s="1" t="s">
        <v>105</v>
      </c>
      <c r="AO640" s="1" t="s">
        <v>239</v>
      </c>
      <c r="AP640" s="1" t="s">
        <v>107</v>
      </c>
      <c r="AQ640" s="1">
        <v>85.33</v>
      </c>
      <c r="AR640" s="1">
        <v>8.98</v>
      </c>
      <c r="AS640" s="1"/>
      <c r="AT640" s="1"/>
      <c r="AU640" s="1"/>
      <c r="AV640" s="1"/>
      <c r="AW640" s="1"/>
      <c r="AX640" s="1"/>
      <c r="AY640" s="1" t="s">
        <v>12692</v>
      </c>
      <c r="AZ640" s="1" t="s">
        <v>12693</v>
      </c>
      <c r="BA640" s="1" t="s">
        <v>266</v>
      </c>
      <c r="BB640" s="1" t="s">
        <v>453</v>
      </c>
      <c r="BC640" s="1" t="s">
        <v>179</v>
      </c>
      <c r="BD640" s="1" t="s">
        <v>813</v>
      </c>
      <c r="BE640" s="1">
        <v>62.8</v>
      </c>
      <c r="BF640" s="1">
        <v>6.61</v>
      </c>
      <c r="BG640" s="1"/>
      <c r="BH640" s="1"/>
      <c r="BI640" s="1"/>
      <c r="BJ640" s="1"/>
      <c r="BK640" s="1"/>
      <c r="BL640" s="1"/>
      <c r="BM640" s="1"/>
      <c r="BN640" s="1"/>
      <c r="BO640" s="1" t="s">
        <v>12694</v>
      </c>
      <c r="BP640" s="1"/>
      <c r="BQ640" s="1"/>
      <c r="BR640" s="1" t="s">
        <v>12695</v>
      </c>
      <c r="BS640" s="1"/>
      <c r="BT640" s="1"/>
      <c r="BU640" s="1" t="str">
        <f>HYPERLINK("https://nconnect.nicmar.ac.in/storage/profile/6a860309dff60.png","Download")</f>
        <v>0</v>
      </c>
      <c r="BV640" s="1" t="s">
        <v>188</v>
      </c>
      <c r="BW640" s="3"/>
      <c r="BX640" s="3"/>
    </row>
    <row r="641" spans="1:76">
      <c r="A641" s="1" t="s">
        <v>76</v>
      </c>
      <c r="B641" s="1" t="s">
        <v>77</v>
      </c>
      <c r="C641" s="1" t="s">
        <v>12696</v>
      </c>
      <c r="D641" s="1" t="s">
        <v>247</v>
      </c>
      <c r="E641" s="1" t="s">
        <v>12697</v>
      </c>
      <c r="F641" s="1" t="s">
        <v>353</v>
      </c>
      <c r="G641" s="1" t="s">
        <v>12698</v>
      </c>
      <c r="H641" s="1" t="s">
        <v>12699</v>
      </c>
      <c r="I641" s="1" t="s">
        <v>12700</v>
      </c>
      <c r="J641" s="1">
        <v>9420889984</v>
      </c>
      <c r="K641" s="1" t="s">
        <v>196</v>
      </c>
      <c r="L641" s="1" t="s">
        <v>7230</v>
      </c>
      <c r="M641" s="1" t="s">
        <v>87</v>
      </c>
      <c r="N641" s="1" t="s">
        <v>2915</v>
      </c>
      <c r="O641" s="1" t="s">
        <v>12701</v>
      </c>
      <c r="P641" s="1" t="s">
        <v>162</v>
      </c>
      <c r="Q641" s="1">
        <v>294072837703</v>
      </c>
      <c r="R641" s="1" t="s">
        <v>12697</v>
      </c>
      <c r="S641" s="1">
        <v>7743889988</v>
      </c>
      <c r="T641" s="1" t="s">
        <v>2088</v>
      </c>
      <c r="U641" s="1" t="s">
        <v>12702</v>
      </c>
      <c r="V641" s="1">
        <v>9860554266</v>
      </c>
      <c r="W641" s="1" t="s">
        <v>203</v>
      </c>
      <c r="X641" s="1" t="s">
        <v>12703</v>
      </c>
      <c r="Y641" s="1" t="s">
        <v>826</v>
      </c>
      <c r="Z641" s="1" t="s">
        <v>97</v>
      </c>
      <c r="AA641" s="1" t="s">
        <v>12703</v>
      </c>
      <c r="AB641" s="1" t="s">
        <v>826</v>
      </c>
      <c r="AC641" s="1" t="s">
        <v>97</v>
      </c>
      <c r="AD641" s="1" t="s">
        <v>98</v>
      </c>
      <c r="AE641" s="1" t="s">
        <v>98</v>
      </c>
      <c r="AF641" s="1" t="s">
        <v>12704</v>
      </c>
      <c r="AG641" s="1" t="s">
        <v>12705</v>
      </c>
      <c r="AH641" s="1" t="s">
        <v>141</v>
      </c>
      <c r="AI641" s="1" t="s">
        <v>262</v>
      </c>
      <c r="AJ641" s="1">
        <v>84.6</v>
      </c>
      <c r="AK641" s="1">
        <v>9.5</v>
      </c>
      <c r="AL641" s="1" t="s">
        <v>12706</v>
      </c>
      <c r="AM641" s="1" t="s">
        <v>12705</v>
      </c>
      <c r="AN641" s="1" t="s">
        <v>105</v>
      </c>
      <c r="AO641" s="1" t="s">
        <v>239</v>
      </c>
      <c r="AP641" s="1" t="s">
        <v>240</v>
      </c>
      <c r="AQ641" s="1">
        <v>83.67</v>
      </c>
      <c r="AR641" s="1">
        <v>9.4</v>
      </c>
      <c r="AS641" s="1"/>
      <c r="AT641" s="1"/>
      <c r="AU641" s="1"/>
      <c r="AV641" s="1"/>
      <c r="AW641" s="1"/>
      <c r="AX641" s="1"/>
      <c r="AY641" s="1" t="s">
        <v>12707</v>
      </c>
      <c r="AZ641" s="1" t="s">
        <v>12708</v>
      </c>
      <c r="BA641" s="1" t="s">
        <v>266</v>
      </c>
      <c r="BB641" s="1" t="s">
        <v>453</v>
      </c>
      <c r="BC641" s="1" t="s">
        <v>107</v>
      </c>
      <c r="BD641" s="1" t="s">
        <v>243</v>
      </c>
      <c r="BE641" s="1">
        <v>65</v>
      </c>
      <c r="BF641" s="1">
        <v>7.25</v>
      </c>
      <c r="BG641" s="1"/>
      <c r="BH641" s="1"/>
      <c r="BI641" s="1"/>
      <c r="BJ641" s="1"/>
      <c r="BK641" s="1"/>
      <c r="BL641" s="1"/>
      <c r="BM641" s="1"/>
      <c r="BN641" s="1"/>
      <c r="BO641" s="1" t="s">
        <v>12709</v>
      </c>
      <c r="BP641" s="1"/>
      <c r="BQ641" s="1"/>
      <c r="BR641" s="1" t="s">
        <v>12710</v>
      </c>
      <c r="BS641" s="1">
        <v>23</v>
      </c>
      <c r="BT641" s="1"/>
      <c r="BU641" s="1" t="str">
        <f>HYPERLINK("https://nconnect.nicmar.ac.in/storage/profile/6a872f006978d.png","Download")</f>
        <v>0</v>
      </c>
      <c r="BV641" s="1" t="s">
        <v>118</v>
      </c>
      <c r="BW641" s="3"/>
      <c r="BX641" s="3"/>
    </row>
    <row r="642" spans="1:76">
      <c r="A642" s="1" t="s">
        <v>76</v>
      </c>
      <c r="B642" s="1" t="s">
        <v>77</v>
      </c>
      <c r="C642" s="1" t="s">
        <v>12711</v>
      </c>
      <c r="D642" s="1" t="s">
        <v>12712</v>
      </c>
      <c r="E642" s="1" t="s">
        <v>7122</v>
      </c>
      <c r="F642" s="1" t="s">
        <v>12713</v>
      </c>
      <c r="G642" s="1" t="s">
        <v>12714</v>
      </c>
      <c r="H642" s="1" t="s">
        <v>12715</v>
      </c>
      <c r="I642" s="1" t="s">
        <v>12716</v>
      </c>
      <c r="J642" s="1">
        <v>7666515477</v>
      </c>
      <c r="K642" s="1" t="s">
        <v>85</v>
      </c>
      <c r="L642" s="1" t="s">
        <v>12717</v>
      </c>
      <c r="M642" s="1" t="s">
        <v>87</v>
      </c>
      <c r="N642" s="1" t="s">
        <v>2915</v>
      </c>
      <c r="O642" s="1" t="s">
        <v>12718</v>
      </c>
      <c r="P642" s="1" t="s">
        <v>360</v>
      </c>
      <c r="Q642" s="1">
        <v>707529323346</v>
      </c>
      <c r="R642" s="1" t="s">
        <v>12719</v>
      </c>
      <c r="S642" s="1">
        <v>9881047330</v>
      </c>
      <c r="T642" s="1" t="s">
        <v>92</v>
      </c>
      <c r="U642" s="1" t="s">
        <v>12720</v>
      </c>
      <c r="V642" s="1">
        <v>7972778779</v>
      </c>
      <c r="W642" s="1" t="s">
        <v>283</v>
      </c>
      <c r="X642" s="1" t="s">
        <v>12721</v>
      </c>
      <c r="Y642" s="1" t="s">
        <v>6197</v>
      </c>
      <c r="Z642" s="1" t="s">
        <v>97</v>
      </c>
      <c r="AA642" s="1" t="s">
        <v>12721</v>
      </c>
      <c r="AB642" s="1" t="s">
        <v>6197</v>
      </c>
      <c r="AC642" s="1" t="s">
        <v>97</v>
      </c>
      <c r="AD642" s="1" t="s">
        <v>98</v>
      </c>
      <c r="AE642" s="1" t="s">
        <v>98</v>
      </c>
      <c r="AF642" s="1" t="s">
        <v>12722</v>
      </c>
      <c r="AG642" s="1" t="s">
        <v>12723</v>
      </c>
      <c r="AH642" s="1" t="s">
        <v>141</v>
      </c>
      <c r="AI642" s="1" t="s">
        <v>106</v>
      </c>
      <c r="AJ642" s="1">
        <v>83.2</v>
      </c>
      <c r="AK642" s="1"/>
      <c r="AL642" s="1"/>
      <c r="AM642" s="1"/>
      <c r="AN642" s="1"/>
      <c r="AO642" s="1"/>
      <c r="AP642" s="1"/>
      <c r="AQ642" s="1"/>
      <c r="AR642" s="1"/>
      <c r="AS642" s="1" t="s">
        <v>367</v>
      </c>
      <c r="AT642" s="1" t="s">
        <v>2660</v>
      </c>
      <c r="AU642" s="1" t="s">
        <v>747</v>
      </c>
      <c r="AV642" s="1" t="s">
        <v>789</v>
      </c>
      <c r="AW642" s="1">
        <v>82.45</v>
      </c>
      <c r="AX642" s="1"/>
      <c r="AY642" s="1" t="s">
        <v>371</v>
      </c>
      <c r="AZ642" s="1" t="s">
        <v>12724</v>
      </c>
      <c r="BA642" s="1" t="s">
        <v>178</v>
      </c>
      <c r="BB642" s="1" t="s">
        <v>111</v>
      </c>
      <c r="BC642" s="1" t="s">
        <v>401</v>
      </c>
      <c r="BD642" s="1" t="s">
        <v>999</v>
      </c>
      <c r="BE642" s="1">
        <v>62.1</v>
      </c>
      <c r="BF642" s="1">
        <v>6.96</v>
      </c>
      <c r="BG642" s="1"/>
      <c r="BH642" s="1"/>
      <c r="BI642" s="1"/>
      <c r="BJ642" s="1"/>
      <c r="BK642" s="1"/>
      <c r="BL642" s="1"/>
      <c r="BM642" s="1"/>
      <c r="BN642" s="1"/>
      <c r="BO642" s="1" t="s">
        <v>12725</v>
      </c>
      <c r="BP642" s="1"/>
      <c r="BQ642" s="1"/>
      <c r="BR642" s="1" t="s">
        <v>12726</v>
      </c>
      <c r="BS642" s="1">
        <v>8</v>
      </c>
      <c r="BT642" s="1"/>
      <c r="BU642" s="1" t="str">
        <f>HYPERLINK("https://nconnect.nicmar.ac.in/storage/profile/6a87314b95a6c.png","Download")</f>
        <v>0</v>
      </c>
      <c r="BV642" s="1" t="s">
        <v>118</v>
      </c>
      <c r="BW642" s="3"/>
      <c r="BX642" s="3"/>
    </row>
    <row r="643" spans="1:76">
      <c r="A643" s="1" t="s">
        <v>76</v>
      </c>
      <c r="B643" s="1" t="s">
        <v>77</v>
      </c>
      <c r="C643" s="1" t="s">
        <v>12727</v>
      </c>
      <c r="D643" s="1" t="s">
        <v>8651</v>
      </c>
      <c r="E643" s="1" t="s">
        <v>12728</v>
      </c>
      <c r="F643" s="1" t="s">
        <v>12729</v>
      </c>
      <c r="G643" s="1" t="s">
        <v>12730</v>
      </c>
      <c r="H643" s="1" t="s">
        <v>12731</v>
      </c>
      <c r="I643" s="1" t="s">
        <v>12732</v>
      </c>
      <c r="J643" s="1">
        <v>9370780331</v>
      </c>
      <c r="K643" s="1" t="s">
        <v>85</v>
      </c>
      <c r="L643" s="1" t="s">
        <v>7188</v>
      </c>
      <c r="M643" s="1" t="s">
        <v>87</v>
      </c>
      <c r="N643" s="1" t="s">
        <v>12733</v>
      </c>
      <c r="O643" s="1" t="s">
        <v>12734</v>
      </c>
      <c r="P643" s="1" t="s">
        <v>669</v>
      </c>
      <c r="Q643" s="1">
        <v>955854387053</v>
      </c>
      <c r="R643" s="1" t="s">
        <v>12735</v>
      </c>
      <c r="S643" s="1">
        <v>7588175800</v>
      </c>
      <c r="T643" s="1" t="s">
        <v>3989</v>
      </c>
      <c r="U643" s="1" t="s">
        <v>4555</v>
      </c>
      <c r="V643" s="1">
        <v>7517025022</v>
      </c>
      <c r="W643" s="1" t="s">
        <v>283</v>
      </c>
      <c r="X643" s="1" t="s">
        <v>12736</v>
      </c>
      <c r="Y643" s="1" t="s">
        <v>205</v>
      </c>
      <c r="Z643" s="1" t="s">
        <v>97</v>
      </c>
      <c r="AA643" s="1" t="s">
        <v>12736</v>
      </c>
      <c r="AB643" s="1" t="s">
        <v>205</v>
      </c>
      <c r="AC643" s="1" t="s">
        <v>97</v>
      </c>
      <c r="AD643" s="1" t="s">
        <v>98</v>
      </c>
      <c r="AE643" s="1" t="s">
        <v>98</v>
      </c>
      <c r="AF643" s="1" t="s">
        <v>12737</v>
      </c>
      <c r="AG643" s="1" t="s">
        <v>12738</v>
      </c>
      <c r="AH643" s="1" t="s">
        <v>421</v>
      </c>
      <c r="AI643" s="1" t="s">
        <v>141</v>
      </c>
      <c r="AJ643" s="1">
        <v>89.8</v>
      </c>
      <c r="AK643" s="1"/>
      <c r="AL643" s="1" t="s">
        <v>12739</v>
      </c>
      <c r="AM643" s="1" t="s">
        <v>12740</v>
      </c>
      <c r="AN643" s="1" t="s">
        <v>174</v>
      </c>
      <c r="AO643" s="1" t="s">
        <v>106</v>
      </c>
      <c r="AP643" s="1" t="s">
        <v>395</v>
      </c>
      <c r="AQ643" s="1">
        <v>66</v>
      </c>
      <c r="AR643" s="1"/>
      <c r="AS643" s="1"/>
      <c r="AT643" s="1"/>
      <c r="AU643" s="1"/>
      <c r="AV643" s="1"/>
      <c r="AW643" s="1"/>
      <c r="AX643" s="1"/>
      <c r="AY643" s="1" t="s">
        <v>12741</v>
      </c>
      <c r="AZ643" s="1" t="s">
        <v>12742</v>
      </c>
      <c r="BA643" s="1" t="s">
        <v>178</v>
      </c>
      <c r="BB643" s="1" t="s">
        <v>111</v>
      </c>
      <c r="BC643" s="1" t="s">
        <v>292</v>
      </c>
      <c r="BD643" s="1" t="s">
        <v>1047</v>
      </c>
      <c r="BE643" s="1">
        <v>65.01</v>
      </c>
      <c r="BF643" s="1">
        <v>7.27</v>
      </c>
      <c r="BG643" s="1"/>
      <c r="BH643" s="1"/>
      <c r="BI643" s="1"/>
      <c r="BJ643" s="1"/>
      <c r="BK643" s="1"/>
      <c r="BL643" s="1"/>
      <c r="BM643" s="1"/>
      <c r="BN643" s="1"/>
      <c r="BO643" s="1" t="s">
        <v>12743</v>
      </c>
      <c r="BP643" s="1" t="s">
        <v>12744</v>
      </c>
      <c r="BQ643" s="1" t="s">
        <v>862</v>
      </c>
      <c r="BR643" s="1" t="s">
        <v>12745</v>
      </c>
      <c r="BS643" s="1">
        <v>4</v>
      </c>
      <c r="BT643" s="1"/>
      <c r="BU643" s="1" t="str">
        <f>HYPERLINK("https://nconnect.nicmar.ac.in/storage/profile/6a86dd833397b.png","Download")</f>
        <v>0</v>
      </c>
      <c r="BV643" s="1" t="s">
        <v>118</v>
      </c>
      <c r="BW643" s="3"/>
      <c r="BX643" s="3"/>
    </row>
    <row r="644" spans="1:76">
      <c r="A644" s="1" t="s">
        <v>76</v>
      </c>
      <c r="B644" s="1" t="s">
        <v>77</v>
      </c>
      <c r="C644" s="1" t="s">
        <v>12746</v>
      </c>
      <c r="D644" s="1" t="s">
        <v>12747</v>
      </c>
      <c r="E644" s="1" t="s">
        <v>12748</v>
      </c>
      <c r="F644" s="1" t="s">
        <v>407</v>
      </c>
      <c r="G644" s="1" t="s">
        <v>12749</v>
      </c>
      <c r="H644" s="1" t="s">
        <v>12750</v>
      </c>
      <c r="I644" s="1" t="s">
        <v>12751</v>
      </c>
      <c r="J644" s="1">
        <v>7020204166</v>
      </c>
      <c r="K644" s="1" t="s">
        <v>85</v>
      </c>
      <c r="L644" s="1" t="s">
        <v>9405</v>
      </c>
      <c r="M644" s="1" t="s">
        <v>87</v>
      </c>
      <c r="N644" s="1" t="s">
        <v>412</v>
      </c>
      <c r="O644" s="1" t="s">
        <v>9964</v>
      </c>
      <c r="P644" s="1" t="s">
        <v>90</v>
      </c>
      <c r="Q644" s="1">
        <v>705246559635</v>
      </c>
      <c r="R644" s="1" t="s">
        <v>2200</v>
      </c>
      <c r="S644" s="1">
        <v>9561776666</v>
      </c>
      <c r="T644" s="1" t="s">
        <v>92</v>
      </c>
      <c r="U644" s="1" t="s">
        <v>12752</v>
      </c>
      <c r="V644" s="1">
        <v>9921416775</v>
      </c>
      <c r="W644" s="1" t="s">
        <v>283</v>
      </c>
      <c r="X644" s="1" t="s">
        <v>12753</v>
      </c>
      <c r="Y644" s="1" t="s">
        <v>847</v>
      </c>
      <c r="Z644" s="1" t="s">
        <v>97</v>
      </c>
      <c r="AA644" s="1" t="s">
        <v>12753</v>
      </c>
      <c r="AB644" s="1" t="s">
        <v>847</v>
      </c>
      <c r="AC644" s="1" t="s">
        <v>97</v>
      </c>
      <c r="AD644" s="1" t="s">
        <v>98</v>
      </c>
      <c r="AE644" s="1" t="s">
        <v>98</v>
      </c>
      <c r="AF644" s="1" t="s">
        <v>12754</v>
      </c>
      <c r="AG644" s="1" t="s">
        <v>12755</v>
      </c>
      <c r="AH644" s="1" t="s">
        <v>141</v>
      </c>
      <c r="AI644" s="1" t="s">
        <v>106</v>
      </c>
      <c r="AJ644" s="1">
        <v>75.8</v>
      </c>
      <c r="AK644" s="1"/>
      <c r="AL644" s="1" t="s">
        <v>4538</v>
      </c>
      <c r="AM644" s="1" t="s">
        <v>12755</v>
      </c>
      <c r="AN644" s="1" t="s">
        <v>105</v>
      </c>
      <c r="AO644" s="1" t="s">
        <v>239</v>
      </c>
      <c r="AP644" s="1" t="s">
        <v>107</v>
      </c>
      <c r="AQ644" s="1">
        <v>92.33</v>
      </c>
      <c r="AR644" s="1"/>
      <c r="AS644" s="1"/>
      <c r="AT644" s="1"/>
      <c r="AU644" s="1"/>
      <c r="AV644" s="1"/>
      <c r="AW644" s="1"/>
      <c r="AX644" s="1"/>
      <c r="AY644" s="1" t="s">
        <v>12756</v>
      </c>
      <c r="AZ644" s="1" t="s">
        <v>12757</v>
      </c>
      <c r="BA644" s="1" t="s">
        <v>178</v>
      </c>
      <c r="BB644" s="1" t="s">
        <v>111</v>
      </c>
      <c r="BC644" s="1" t="s">
        <v>107</v>
      </c>
      <c r="BD644" s="1" t="s">
        <v>999</v>
      </c>
      <c r="BE644" s="1">
        <v>60.4</v>
      </c>
      <c r="BF644" s="1">
        <v>6.79</v>
      </c>
      <c r="BG644" s="1"/>
      <c r="BH644" s="1"/>
      <c r="BI644" s="1"/>
      <c r="BJ644" s="1"/>
      <c r="BK644" s="1"/>
      <c r="BL644" s="1"/>
      <c r="BM644" s="1"/>
      <c r="BN644" s="1"/>
      <c r="BO644" s="1" t="s">
        <v>12758</v>
      </c>
      <c r="BP644" s="1"/>
      <c r="BQ644" s="1"/>
      <c r="BR644" s="1" t="s">
        <v>12759</v>
      </c>
      <c r="BS644" s="1">
        <v>5</v>
      </c>
      <c r="BT644" s="1"/>
      <c r="BU644" s="1" t="str">
        <f>HYPERLINK("https://nconnect.nicmar.ac.in/storage/profile/6a873d6856269.png","Download")</f>
        <v>0</v>
      </c>
      <c r="BV644" s="1" t="s">
        <v>118</v>
      </c>
      <c r="BW644" s="3"/>
      <c r="BX644" s="3"/>
    </row>
    <row r="645" spans="1:76">
      <c r="A645" s="1" t="s">
        <v>76</v>
      </c>
      <c r="B645" s="1" t="s">
        <v>77</v>
      </c>
      <c r="C645" s="1" t="s">
        <v>12760</v>
      </c>
      <c r="D645" s="1" t="s">
        <v>3407</v>
      </c>
      <c r="E645" s="1"/>
      <c r="F645" s="1" t="s">
        <v>4586</v>
      </c>
      <c r="G645" s="1" t="s">
        <v>12761</v>
      </c>
      <c r="H645" s="1" t="s">
        <v>12762</v>
      </c>
      <c r="I645" s="1" t="s">
        <v>12763</v>
      </c>
      <c r="J645" s="1">
        <v>7049595308</v>
      </c>
      <c r="K645" s="1" t="s">
        <v>85</v>
      </c>
      <c r="L645" s="1" t="s">
        <v>12764</v>
      </c>
      <c r="M645" s="1" t="s">
        <v>87</v>
      </c>
      <c r="N645" s="1" t="s">
        <v>12765</v>
      </c>
      <c r="O645" s="1" t="s">
        <v>5694</v>
      </c>
      <c r="P645" s="1" t="s">
        <v>669</v>
      </c>
      <c r="Q645" s="1">
        <v>672866794046</v>
      </c>
      <c r="R645" s="1" t="s">
        <v>12766</v>
      </c>
      <c r="S645" s="1">
        <v>8305307101</v>
      </c>
      <c r="T645" s="1" t="s">
        <v>2768</v>
      </c>
      <c r="U645" s="1" t="s">
        <v>12767</v>
      </c>
      <c r="V645" s="1">
        <v>8305307101</v>
      </c>
      <c r="W645" s="1" t="s">
        <v>470</v>
      </c>
      <c r="X645" s="1" t="s">
        <v>12768</v>
      </c>
      <c r="Y645" s="1" t="s">
        <v>12769</v>
      </c>
      <c r="Z645" s="1" t="s">
        <v>1446</v>
      </c>
      <c r="AA645" s="1" t="s">
        <v>12768</v>
      </c>
      <c r="AB645" s="1" t="s">
        <v>12769</v>
      </c>
      <c r="AC645" s="1" t="s">
        <v>1446</v>
      </c>
      <c r="AD645" s="1" t="s">
        <v>98</v>
      </c>
      <c r="AE645" s="1" t="s">
        <v>98</v>
      </c>
      <c r="AF645" s="1" t="s">
        <v>12770</v>
      </c>
      <c r="AG645" s="1" t="s">
        <v>12771</v>
      </c>
      <c r="AH645" s="1" t="s">
        <v>477</v>
      </c>
      <c r="AI645" s="1" t="s">
        <v>2223</v>
      </c>
      <c r="AJ645" s="1">
        <v>60.83</v>
      </c>
      <c r="AK645" s="1"/>
      <c r="AL645" s="1"/>
      <c r="AM645" s="1"/>
      <c r="AN645" s="1"/>
      <c r="AO645" s="1"/>
      <c r="AP645" s="1"/>
      <c r="AQ645" s="1"/>
      <c r="AR645" s="1"/>
      <c r="AS645" s="1" t="s">
        <v>367</v>
      </c>
      <c r="AT645" s="1" t="s">
        <v>12772</v>
      </c>
      <c r="AU645" s="1" t="s">
        <v>3015</v>
      </c>
      <c r="AV645" s="1" t="s">
        <v>395</v>
      </c>
      <c r="AW645" s="1">
        <v>64</v>
      </c>
      <c r="AX645" s="1"/>
      <c r="AY645" s="1" t="s">
        <v>6549</v>
      </c>
      <c r="AZ645" s="1" t="s">
        <v>12773</v>
      </c>
      <c r="BA645" s="1" t="s">
        <v>110</v>
      </c>
      <c r="BB645" s="1" t="s">
        <v>111</v>
      </c>
      <c r="BC645" s="1" t="s">
        <v>1069</v>
      </c>
      <c r="BD645" s="1" t="s">
        <v>214</v>
      </c>
      <c r="BE645" s="1">
        <v>74</v>
      </c>
      <c r="BF645" s="1">
        <v>7.43</v>
      </c>
      <c r="BG645" s="1"/>
      <c r="BH645" s="1"/>
      <c r="BI645" s="1"/>
      <c r="BJ645" s="1"/>
      <c r="BK645" s="1"/>
      <c r="BL645" s="1"/>
      <c r="BM645" s="1"/>
      <c r="BN645" s="1"/>
      <c r="BO645" s="1" t="s">
        <v>12774</v>
      </c>
      <c r="BP645" s="1" t="s">
        <v>12775</v>
      </c>
      <c r="BQ645" s="1" t="s">
        <v>2076</v>
      </c>
      <c r="BR645" s="1"/>
      <c r="BS645" s="1"/>
      <c r="BT645" s="1"/>
      <c r="BU645" s="1" t="str">
        <f>HYPERLINK("https://nconnect.nicmar.ac.in/storage/profile/6a9fcf4c8e7d4.png","Download")</f>
        <v>0</v>
      </c>
      <c r="BV645" s="1" t="s">
        <v>118</v>
      </c>
      <c r="BW645" s="3"/>
      <c r="BX645" s="3"/>
    </row>
    <row r="646" spans="1:76">
      <c r="A646" s="1" t="s">
        <v>76</v>
      </c>
      <c r="B646" s="1" t="s">
        <v>77</v>
      </c>
      <c r="C646" s="1" t="s">
        <v>12776</v>
      </c>
      <c r="D646" s="1" t="s">
        <v>7204</v>
      </c>
      <c r="E646" s="1" t="s">
        <v>12777</v>
      </c>
      <c r="F646" s="1" t="s">
        <v>7046</v>
      </c>
      <c r="G646" s="1" t="s">
        <v>12778</v>
      </c>
      <c r="H646" s="1" t="s">
        <v>12779</v>
      </c>
      <c r="I646" s="1" t="s">
        <v>12780</v>
      </c>
      <c r="J646" s="1">
        <v>8669086144</v>
      </c>
      <c r="K646" s="1" t="s">
        <v>85</v>
      </c>
      <c r="L646" s="1" t="s">
        <v>10538</v>
      </c>
      <c r="M646" s="1" t="s">
        <v>87</v>
      </c>
      <c r="N646" s="1" t="s">
        <v>12781</v>
      </c>
      <c r="O646" s="1" t="s">
        <v>12782</v>
      </c>
      <c r="P646" s="1" t="s">
        <v>5293</v>
      </c>
      <c r="Q646" s="1">
        <v>208258953365</v>
      </c>
      <c r="R646" s="1" t="s">
        <v>12777</v>
      </c>
      <c r="S646" s="1">
        <v>9665770350</v>
      </c>
      <c r="T646" s="1" t="s">
        <v>203</v>
      </c>
      <c r="U646" s="1" t="s">
        <v>12783</v>
      </c>
      <c r="V646" s="1">
        <v>8180068704</v>
      </c>
      <c r="W646" s="1" t="s">
        <v>203</v>
      </c>
      <c r="X646" s="1" t="s">
        <v>12784</v>
      </c>
      <c r="Y646" s="1" t="s">
        <v>259</v>
      </c>
      <c r="Z646" s="1" t="s">
        <v>97</v>
      </c>
      <c r="AA646" s="1" t="s">
        <v>12784</v>
      </c>
      <c r="AB646" s="1" t="s">
        <v>259</v>
      </c>
      <c r="AC646" s="1" t="s">
        <v>97</v>
      </c>
      <c r="AD646" s="1" t="s">
        <v>98</v>
      </c>
      <c r="AE646" s="1" t="s">
        <v>98</v>
      </c>
      <c r="AF646" s="1" t="s">
        <v>12785</v>
      </c>
      <c r="AG646" s="1" t="s">
        <v>1623</v>
      </c>
      <c r="AH646" s="1" t="s">
        <v>854</v>
      </c>
      <c r="AI646" s="1" t="s">
        <v>480</v>
      </c>
      <c r="AJ646" s="1">
        <v>87.4</v>
      </c>
      <c r="AK646" s="1">
        <v>9.2</v>
      </c>
      <c r="AL646" s="1" t="s">
        <v>12786</v>
      </c>
      <c r="AM646" s="1" t="s">
        <v>12787</v>
      </c>
      <c r="AN646" s="1" t="s">
        <v>105</v>
      </c>
      <c r="AO646" s="1" t="s">
        <v>530</v>
      </c>
      <c r="AP646" s="1" t="s">
        <v>262</v>
      </c>
      <c r="AQ646" s="1">
        <v>65.54</v>
      </c>
      <c r="AR646" s="1"/>
      <c r="AS646" s="1"/>
      <c r="AT646" s="1"/>
      <c r="AU646" s="1"/>
      <c r="AV646" s="1"/>
      <c r="AW646" s="1"/>
      <c r="AX646" s="1"/>
      <c r="AY646" s="1" t="s">
        <v>2947</v>
      </c>
      <c r="AZ646" s="1" t="s">
        <v>12788</v>
      </c>
      <c r="BA646" s="1" t="s">
        <v>266</v>
      </c>
      <c r="BB646" s="1" t="s">
        <v>267</v>
      </c>
      <c r="BC646" s="1" t="s">
        <v>425</v>
      </c>
      <c r="BD646" s="1" t="s">
        <v>1047</v>
      </c>
      <c r="BE646" s="1">
        <v>60.8</v>
      </c>
      <c r="BF646" s="1">
        <v>6.83</v>
      </c>
      <c r="BG646" s="1"/>
      <c r="BH646" s="1"/>
      <c r="BI646" s="1"/>
      <c r="BJ646" s="1"/>
      <c r="BK646" s="1"/>
      <c r="BL646" s="1"/>
      <c r="BM646" s="1"/>
      <c r="BN646" s="1"/>
      <c r="BO646" s="1" t="s">
        <v>12789</v>
      </c>
      <c r="BP646" s="1" t="s">
        <v>12790</v>
      </c>
      <c r="BQ646" s="1"/>
      <c r="BR646" s="1" t="s">
        <v>12791</v>
      </c>
      <c r="BS646" s="1"/>
      <c r="BT646" s="1"/>
      <c r="BU646" s="1" t="str">
        <f>HYPERLINK("https://nconnect.nicmar.ac.in/storage/profile/6a872f4d33cb9.png","Download")</f>
        <v>0</v>
      </c>
      <c r="BV646" s="1" t="s">
        <v>118</v>
      </c>
      <c r="BW646" s="3"/>
      <c r="BX646" s="3"/>
    </row>
    <row r="647" spans="1:76">
      <c r="A647" s="1" t="s">
        <v>76</v>
      </c>
      <c r="B647" s="1" t="s">
        <v>77</v>
      </c>
      <c r="C647" s="1" t="s">
        <v>12792</v>
      </c>
      <c r="D647" s="1" t="s">
        <v>10342</v>
      </c>
      <c r="E647" s="1" t="s">
        <v>12793</v>
      </c>
      <c r="F647" s="1" t="s">
        <v>11186</v>
      </c>
      <c r="G647" s="1" t="s">
        <v>12794</v>
      </c>
      <c r="H647" s="1" t="s">
        <v>12795</v>
      </c>
      <c r="I647" s="1" t="s">
        <v>12796</v>
      </c>
      <c r="J647" s="1">
        <v>7208275079</v>
      </c>
      <c r="K647" s="1" t="s">
        <v>85</v>
      </c>
      <c r="L647" s="1" t="s">
        <v>12797</v>
      </c>
      <c r="M647" s="1" t="s">
        <v>87</v>
      </c>
      <c r="N647" s="1" t="s">
        <v>88</v>
      </c>
      <c r="O647" s="1" t="s">
        <v>12798</v>
      </c>
      <c r="P647" s="1" t="s">
        <v>162</v>
      </c>
      <c r="Q647" s="1">
        <v>622600126339</v>
      </c>
      <c r="R647" s="1" t="s">
        <v>12799</v>
      </c>
      <c r="S647" s="1">
        <v>9167242958</v>
      </c>
      <c r="T647" s="1" t="s">
        <v>805</v>
      </c>
      <c r="U647" s="1" t="s">
        <v>12800</v>
      </c>
      <c r="V647" s="1">
        <v>9167641759</v>
      </c>
      <c r="W647" s="1" t="s">
        <v>283</v>
      </c>
      <c r="X647" s="1" t="s">
        <v>12801</v>
      </c>
      <c r="Y647" s="1" t="s">
        <v>235</v>
      </c>
      <c r="Z647" s="1" t="s">
        <v>97</v>
      </c>
      <c r="AA647" s="1" t="s">
        <v>12801</v>
      </c>
      <c r="AB647" s="1" t="s">
        <v>235</v>
      </c>
      <c r="AC647" s="1" t="s">
        <v>97</v>
      </c>
      <c r="AD647" s="1" t="s">
        <v>98</v>
      </c>
      <c r="AE647" s="1" t="s">
        <v>98</v>
      </c>
      <c r="AF647" s="1" t="s">
        <v>12802</v>
      </c>
      <c r="AG647" s="1" t="s">
        <v>12803</v>
      </c>
      <c r="AH647" s="1" t="s">
        <v>2223</v>
      </c>
      <c r="AI647" s="1" t="s">
        <v>529</v>
      </c>
      <c r="AJ647" s="1">
        <v>76.4</v>
      </c>
      <c r="AK647" s="1">
        <v>8.04</v>
      </c>
      <c r="AL647" s="1" t="s">
        <v>12804</v>
      </c>
      <c r="AM647" s="1" t="s">
        <v>237</v>
      </c>
      <c r="AN647" s="1" t="s">
        <v>174</v>
      </c>
      <c r="AO647" s="1" t="s">
        <v>209</v>
      </c>
      <c r="AP647" s="1" t="s">
        <v>1201</v>
      </c>
      <c r="AQ647" s="1">
        <v>61.69</v>
      </c>
      <c r="AR647" s="1">
        <v>6.49</v>
      </c>
      <c r="AS647" s="1"/>
      <c r="AT647" s="1"/>
      <c r="AU647" s="1"/>
      <c r="AV647" s="1"/>
      <c r="AW647" s="1"/>
      <c r="AX647" s="1"/>
      <c r="AY647" s="1" t="s">
        <v>3481</v>
      </c>
      <c r="AZ647" s="1" t="s">
        <v>12805</v>
      </c>
      <c r="BA647" s="1" t="s">
        <v>110</v>
      </c>
      <c r="BB647" s="1" t="s">
        <v>111</v>
      </c>
      <c r="BC647" s="1" t="s">
        <v>145</v>
      </c>
      <c r="BD647" s="1" t="s">
        <v>146</v>
      </c>
      <c r="BE647" s="1">
        <v>64.32</v>
      </c>
      <c r="BF647" s="1">
        <v>7.06</v>
      </c>
      <c r="BG647" s="1"/>
      <c r="BH647" s="1"/>
      <c r="BI647" s="1"/>
      <c r="BJ647" s="1"/>
      <c r="BK647" s="1"/>
      <c r="BL647" s="1"/>
      <c r="BM647" s="1"/>
      <c r="BN647" s="1"/>
      <c r="BO647" s="1" t="s">
        <v>12806</v>
      </c>
      <c r="BP647" s="1" t="s">
        <v>12807</v>
      </c>
      <c r="BQ647" s="1"/>
      <c r="BR647" s="1"/>
      <c r="BS647" s="1"/>
      <c r="BT647" s="1"/>
      <c r="BU647" s="1" t="str">
        <f>HYPERLINK("https://nconnect.nicmar.ac.in/storage/profile/6a872c0b65c79.png","Download")</f>
        <v>0</v>
      </c>
      <c r="BV647" s="1" t="s">
        <v>118</v>
      </c>
      <c r="BW647" s="3"/>
      <c r="BX647" s="3"/>
    </row>
    <row r="648" spans="1:76">
      <c r="A648" s="1" t="s">
        <v>76</v>
      </c>
      <c r="B648" s="1" t="s">
        <v>77</v>
      </c>
      <c r="C648" s="1" t="s">
        <v>12808</v>
      </c>
      <c r="D648" s="1" t="s">
        <v>5898</v>
      </c>
      <c r="E648" s="1"/>
      <c r="F648" s="1" t="s">
        <v>12809</v>
      </c>
      <c r="G648" s="1" t="s">
        <v>12810</v>
      </c>
      <c r="H648" s="1" t="s">
        <v>12811</v>
      </c>
      <c r="I648" s="1" t="s">
        <v>12812</v>
      </c>
      <c r="J648" s="1">
        <v>7645070022</v>
      </c>
      <c r="K648" s="1" t="s">
        <v>85</v>
      </c>
      <c r="L648" s="1" t="s">
        <v>12813</v>
      </c>
      <c r="M648" s="1" t="s">
        <v>87</v>
      </c>
      <c r="N648" s="1" t="s">
        <v>12814</v>
      </c>
      <c r="O648" s="1" t="s">
        <v>12815</v>
      </c>
      <c r="P648" s="1" t="s">
        <v>162</v>
      </c>
      <c r="Q648" s="1">
        <v>961825749524</v>
      </c>
      <c r="R648" s="1" t="s">
        <v>12816</v>
      </c>
      <c r="S648" s="1">
        <v>8877459492</v>
      </c>
      <c r="T648" s="1" t="s">
        <v>944</v>
      </c>
      <c r="U648" s="1" t="s">
        <v>12817</v>
      </c>
      <c r="V648" s="1">
        <v>8877459492</v>
      </c>
      <c r="W648" s="1" t="s">
        <v>946</v>
      </c>
      <c r="X648" s="1" t="s">
        <v>12818</v>
      </c>
      <c r="Y648" s="1" t="s">
        <v>12819</v>
      </c>
      <c r="Z648" s="1" t="s">
        <v>1913</v>
      </c>
      <c r="AA648" s="1" t="s">
        <v>12818</v>
      </c>
      <c r="AB648" s="1" t="s">
        <v>12819</v>
      </c>
      <c r="AC648" s="1" t="s">
        <v>1913</v>
      </c>
      <c r="AD648" s="1" t="s">
        <v>98</v>
      </c>
      <c r="AE648" s="1" t="s">
        <v>98</v>
      </c>
      <c r="AF648" s="1" t="s">
        <v>12820</v>
      </c>
      <c r="AG648" s="1" t="s">
        <v>12821</v>
      </c>
      <c r="AH648" s="1" t="s">
        <v>138</v>
      </c>
      <c r="AI648" s="1" t="s">
        <v>102</v>
      </c>
      <c r="AJ648" s="1">
        <v>85.0</v>
      </c>
      <c r="AK648" s="1">
        <v>8.92</v>
      </c>
      <c r="AL648" s="1" t="s">
        <v>12822</v>
      </c>
      <c r="AM648" s="1" t="s">
        <v>12823</v>
      </c>
      <c r="AN648" s="1" t="s">
        <v>105</v>
      </c>
      <c r="AO648" s="1" t="s">
        <v>239</v>
      </c>
      <c r="AP648" s="1" t="s">
        <v>112</v>
      </c>
      <c r="AQ648" s="1">
        <v>78.0</v>
      </c>
      <c r="AR648" s="1">
        <v>8.35</v>
      </c>
      <c r="AS648" s="1"/>
      <c r="AT648" s="1"/>
      <c r="AU648" s="1"/>
      <c r="AV648" s="1"/>
      <c r="AW648" s="1"/>
      <c r="AX648" s="1"/>
      <c r="AY648" s="1" t="s">
        <v>12824</v>
      </c>
      <c r="AZ648" s="1" t="s">
        <v>12825</v>
      </c>
      <c r="BA648" s="1" t="s">
        <v>110</v>
      </c>
      <c r="BB648" s="1" t="s">
        <v>111</v>
      </c>
      <c r="BC648" s="1" t="s">
        <v>1044</v>
      </c>
      <c r="BD648" s="1" t="s">
        <v>180</v>
      </c>
      <c r="BE648" s="1">
        <v>60.0</v>
      </c>
      <c r="BF648" s="1">
        <v>6.5</v>
      </c>
      <c r="BG648" s="1"/>
      <c r="BH648" s="1"/>
      <c r="BI648" s="1"/>
      <c r="BJ648" s="1"/>
      <c r="BK648" s="1"/>
      <c r="BL648" s="1"/>
      <c r="BM648" s="1"/>
      <c r="BN648" s="1"/>
      <c r="BO648" s="1" t="s">
        <v>12826</v>
      </c>
      <c r="BP648" s="1"/>
      <c r="BQ648" s="1"/>
      <c r="BR648" s="1"/>
      <c r="BS648" s="1"/>
      <c r="BT648" s="1"/>
      <c r="BU648" s="1" t="str">
        <f>HYPERLINK("https://nconnect.nicmar.ac.in/storage/profile/6a86b2ec17d5e.png","Download")</f>
        <v>0</v>
      </c>
      <c r="BV648" s="1" t="s">
        <v>118</v>
      </c>
      <c r="BW648" s="3"/>
      <c r="BX648" s="3"/>
    </row>
    <row r="649" spans="1:76">
      <c r="A649" s="1" t="s">
        <v>76</v>
      </c>
      <c r="B649" s="1" t="s">
        <v>77</v>
      </c>
      <c r="C649" s="1" t="s">
        <v>12827</v>
      </c>
      <c r="D649" s="1" t="s">
        <v>12085</v>
      </c>
      <c r="E649" s="1"/>
      <c r="F649" s="1" t="s">
        <v>12828</v>
      </c>
      <c r="G649" s="1" t="s">
        <v>12829</v>
      </c>
      <c r="H649" s="1" t="s">
        <v>12830</v>
      </c>
      <c r="I649" s="1" t="s">
        <v>12831</v>
      </c>
      <c r="J649" s="1">
        <v>9654608187</v>
      </c>
      <c r="K649" s="1" t="s">
        <v>196</v>
      </c>
      <c r="L649" s="1" t="s">
        <v>12832</v>
      </c>
      <c r="M649" s="1" t="s">
        <v>87</v>
      </c>
      <c r="N649" s="1" t="s">
        <v>1594</v>
      </c>
      <c r="O649" s="1" t="s">
        <v>12833</v>
      </c>
      <c r="P649" s="1" t="s">
        <v>162</v>
      </c>
      <c r="Q649" s="1">
        <v>374335080654</v>
      </c>
      <c r="R649" s="1" t="s">
        <v>12834</v>
      </c>
      <c r="S649" s="1">
        <v>7011719967</v>
      </c>
      <c r="T649" s="1" t="s">
        <v>2571</v>
      </c>
      <c r="U649" s="1" t="s">
        <v>12835</v>
      </c>
      <c r="V649" s="1">
        <v>9910940457</v>
      </c>
      <c r="W649" s="1" t="s">
        <v>131</v>
      </c>
      <c r="X649" s="1" t="s">
        <v>12836</v>
      </c>
      <c r="Y649" s="1" t="s">
        <v>2514</v>
      </c>
      <c r="Z649" s="1" t="s">
        <v>1173</v>
      </c>
      <c r="AA649" s="1" t="s">
        <v>12836</v>
      </c>
      <c r="AB649" s="1" t="s">
        <v>2514</v>
      </c>
      <c r="AC649" s="1" t="s">
        <v>1173</v>
      </c>
      <c r="AD649" s="1" t="s">
        <v>98</v>
      </c>
      <c r="AE649" s="1" t="s">
        <v>98</v>
      </c>
      <c r="AF649" s="1" t="s">
        <v>12837</v>
      </c>
      <c r="AG649" s="1" t="s">
        <v>2093</v>
      </c>
      <c r="AH649" s="1" t="s">
        <v>3702</v>
      </c>
      <c r="AI649" s="1" t="s">
        <v>854</v>
      </c>
      <c r="AJ649" s="1">
        <v>85.5</v>
      </c>
      <c r="AK649" s="1">
        <v>9</v>
      </c>
      <c r="AL649" s="1" t="s">
        <v>12837</v>
      </c>
      <c r="AM649" s="1" t="s">
        <v>2093</v>
      </c>
      <c r="AN649" s="1" t="s">
        <v>105</v>
      </c>
      <c r="AO649" s="1" t="s">
        <v>137</v>
      </c>
      <c r="AP649" s="1" t="s">
        <v>101</v>
      </c>
      <c r="AQ649" s="1">
        <v>82.0</v>
      </c>
      <c r="AR649" s="1"/>
      <c r="AS649" s="1"/>
      <c r="AT649" s="1"/>
      <c r="AU649" s="1"/>
      <c r="AV649" s="1"/>
      <c r="AW649" s="1"/>
      <c r="AX649" s="1"/>
      <c r="AY649" s="1" t="s">
        <v>1175</v>
      </c>
      <c r="AZ649" s="1" t="s">
        <v>12838</v>
      </c>
      <c r="BA649" s="1" t="s">
        <v>266</v>
      </c>
      <c r="BB649" s="1" t="s">
        <v>453</v>
      </c>
      <c r="BC649" s="1" t="s">
        <v>747</v>
      </c>
      <c r="BD649" s="1" t="s">
        <v>1047</v>
      </c>
      <c r="BE649" s="1">
        <v>84.6</v>
      </c>
      <c r="BF649" s="1">
        <v>8.46</v>
      </c>
      <c r="BG649" s="1" t="s">
        <v>12839</v>
      </c>
      <c r="BH649" s="1" t="s">
        <v>12840</v>
      </c>
      <c r="BI649" s="1" t="s">
        <v>12841</v>
      </c>
      <c r="BJ649" s="1" t="s">
        <v>12842</v>
      </c>
      <c r="BK649" s="1" t="s">
        <v>724</v>
      </c>
      <c r="BL649" s="1" t="s">
        <v>319</v>
      </c>
      <c r="BM649" s="1">
        <v>80.0</v>
      </c>
      <c r="BN649" s="1">
        <v>8.0</v>
      </c>
      <c r="BO649" s="1" t="s">
        <v>12843</v>
      </c>
      <c r="BP649" s="1"/>
      <c r="BQ649" s="1"/>
      <c r="BR649" s="1" t="s">
        <v>12844</v>
      </c>
      <c r="BS649" s="1">
        <v>25</v>
      </c>
      <c r="BT649" s="1" t="s">
        <v>12845</v>
      </c>
      <c r="BU649" s="1" t="str">
        <f>HYPERLINK("https://nconnect.nicmar.ac.in/storage/profile/6a85e7a46f127.png","Download")</f>
        <v>0</v>
      </c>
      <c r="BV649" s="1" t="s">
        <v>118</v>
      </c>
      <c r="BW649" s="3"/>
      <c r="BX649" s="3"/>
    </row>
    <row r="650" spans="1:76">
      <c r="A650" s="1" t="s">
        <v>76</v>
      </c>
      <c r="B650" s="1" t="s">
        <v>77</v>
      </c>
      <c r="C650" s="1" t="s">
        <v>12846</v>
      </c>
      <c r="D650" s="1" t="s">
        <v>12847</v>
      </c>
      <c r="E650" s="1" t="s">
        <v>1140</v>
      </c>
      <c r="F650" s="1" t="s">
        <v>12848</v>
      </c>
      <c r="G650" s="1" t="s">
        <v>12849</v>
      </c>
      <c r="H650" s="1" t="s">
        <v>12850</v>
      </c>
      <c r="I650" s="1" t="s">
        <v>12851</v>
      </c>
      <c r="J650" s="1">
        <v>9819513374</v>
      </c>
      <c r="K650" s="1" t="s">
        <v>85</v>
      </c>
      <c r="L650" s="1" t="s">
        <v>3194</v>
      </c>
      <c r="M650" s="1" t="s">
        <v>87</v>
      </c>
      <c r="N650" s="1" t="s">
        <v>412</v>
      </c>
      <c r="O650" s="1" t="s">
        <v>12852</v>
      </c>
      <c r="P650" s="1" t="s">
        <v>360</v>
      </c>
      <c r="Q650" s="1">
        <v>913573459215</v>
      </c>
      <c r="R650" s="1" t="s">
        <v>12853</v>
      </c>
      <c r="S650" s="1">
        <v>8104589074</v>
      </c>
      <c r="T650" s="1" t="s">
        <v>12854</v>
      </c>
      <c r="U650" s="1" t="s">
        <v>12855</v>
      </c>
      <c r="V650" s="1">
        <v>9136346574</v>
      </c>
      <c r="W650" s="1" t="s">
        <v>94</v>
      </c>
      <c r="X650" s="1" t="s">
        <v>12856</v>
      </c>
      <c r="Y650" s="1" t="s">
        <v>235</v>
      </c>
      <c r="Z650" s="1" t="s">
        <v>97</v>
      </c>
      <c r="AA650" s="1" t="s">
        <v>12856</v>
      </c>
      <c r="AB650" s="1" t="s">
        <v>235</v>
      </c>
      <c r="AC650" s="1" t="s">
        <v>97</v>
      </c>
      <c r="AD650" s="1" t="s">
        <v>98</v>
      </c>
      <c r="AE650" s="1" t="s">
        <v>98</v>
      </c>
      <c r="AF650" s="1" t="s">
        <v>12857</v>
      </c>
      <c r="AG650" s="1" t="s">
        <v>12858</v>
      </c>
      <c r="AH650" s="1" t="s">
        <v>141</v>
      </c>
      <c r="AI650" s="1" t="s">
        <v>262</v>
      </c>
      <c r="AJ650" s="1">
        <v>79.6</v>
      </c>
      <c r="AK650" s="1"/>
      <c r="AL650" s="1"/>
      <c r="AM650" s="1"/>
      <c r="AN650" s="1"/>
      <c r="AO650" s="1"/>
      <c r="AP650" s="1"/>
      <c r="AQ650" s="1"/>
      <c r="AR650" s="1"/>
      <c r="AS650" s="1" t="s">
        <v>111</v>
      </c>
      <c r="AT650" s="1" t="s">
        <v>12859</v>
      </c>
      <c r="AU650" s="1" t="s">
        <v>106</v>
      </c>
      <c r="AV650" s="1" t="s">
        <v>789</v>
      </c>
      <c r="AW650" s="1">
        <v>81.58</v>
      </c>
      <c r="AX650" s="1"/>
      <c r="AY650" s="1" t="s">
        <v>212</v>
      </c>
      <c r="AZ650" s="1" t="s">
        <v>12860</v>
      </c>
      <c r="BA650" s="1" t="s">
        <v>178</v>
      </c>
      <c r="BB650" s="1" t="s">
        <v>111</v>
      </c>
      <c r="BC650" s="1" t="s">
        <v>655</v>
      </c>
      <c r="BD650" s="1" t="s">
        <v>180</v>
      </c>
      <c r="BE650" s="1">
        <v>63.8</v>
      </c>
      <c r="BF650" s="1"/>
      <c r="BG650" s="1"/>
      <c r="BH650" s="1"/>
      <c r="BI650" s="1"/>
      <c r="BJ650" s="1"/>
      <c r="BK650" s="1"/>
      <c r="BL650" s="1"/>
      <c r="BM650" s="1"/>
      <c r="BN650" s="1"/>
      <c r="BO650" s="1" t="s">
        <v>12861</v>
      </c>
      <c r="BP650" s="1" t="s">
        <v>12862</v>
      </c>
      <c r="BQ650" s="1"/>
      <c r="BR650" s="1" t="s">
        <v>12863</v>
      </c>
      <c r="BS650" s="1"/>
      <c r="BT650" s="1"/>
      <c r="BU650" s="1" t="str">
        <f>HYPERLINK("https://nconnect.nicmar.ac.in/storage/profile/6a9fcf7042838.png","Download")</f>
        <v>0</v>
      </c>
      <c r="BV650" s="1" t="s">
        <v>188</v>
      </c>
      <c r="BW650" s="3"/>
      <c r="BX650" s="3"/>
    </row>
    <row r="651" spans="1:76">
      <c r="A651" s="1" t="s">
        <v>76</v>
      </c>
      <c r="B651" s="1" t="s">
        <v>77</v>
      </c>
      <c r="C651" s="1" t="s">
        <v>12864</v>
      </c>
      <c r="D651" s="1" t="s">
        <v>1945</v>
      </c>
      <c r="E651" s="1" t="s">
        <v>8176</v>
      </c>
      <c r="F651" s="1" t="s">
        <v>12865</v>
      </c>
      <c r="G651" s="1" t="s">
        <v>12866</v>
      </c>
      <c r="H651" s="1" t="s">
        <v>12867</v>
      </c>
      <c r="I651" s="1" t="s">
        <v>12868</v>
      </c>
      <c r="J651" s="1">
        <v>9156066886</v>
      </c>
      <c r="K651" s="1" t="s">
        <v>85</v>
      </c>
      <c r="L651" s="1" t="s">
        <v>12869</v>
      </c>
      <c r="M651" s="1" t="s">
        <v>87</v>
      </c>
      <c r="N651" s="1" t="s">
        <v>2129</v>
      </c>
      <c r="O651" s="1" t="s">
        <v>5051</v>
      </c>
      <c r="P651" s="1" t="s">
        <v>669</v>
      </c>
      <c r="Q651" s="1">
        <v>777115583683</v>
      </c>
      <c r="R651" s="1" t="s">
        <v>12870</v>
      </c>
      <c r="S651" s="1">
        <v>8600069944</v>
      </c>
      <c r="T651" s="1" t="s">
        <v>3474</v>
      </c>
      <c r="U651" s="1" t="s">
        <v>12871</v>
      </c>
      <c r="V651" s="1">
        <v>9881795859</v>
      </c>
      <c r="W651" s="1" t="s">
        <v>203</v>
      </c>
      <c r="X651" s="1" t="s">
        <v>12872</v>
      </c>
      <c r="Y651" s="1" t="s">
        <v>205</v>
      </c>
      <c r="Z651" s="1" t="s">
        <v>97</v>
      </c>
      <c r="AA651" s="1" t="s">
        <v>12873</v>
      </c>
      <c r="AB651" s="1" t="s">
        <v>205</v>
      </c>
      <c r="AC651" s="1" t="s">
        <v>97</v>
      </c>
      <c r="AD651" s="1" t="s">
        <v>98</v>
      </c>
      <c r="AE651" s="1" t="s">
        <v>98</v>
      </c>
      <c r="AF651" s="1" t="s">
        <v>12874</v>
      </c>
      <c r="AG651" s="1" t="s">
        <v>97</v>
      </c>
      <c r="AH651" s="1" t="s">
        <v>106</v>
      </c>
      <c r="AI651" s="1" t="s">
        <v>395</v>
      </c>
      <c r="AJ651" s="1">
        <v>79.8</v>
      </c>
      <c r="AK651" s="1"/>
      <c r="AL651" s="1"/>
      <c r="AM651" s="1"/>
      <c r="AN651" s="1"/>
      <c r="AO651" s="1"/>
      <c r="AP651" s="1"/>
      <c r="AQ651" s="1"/>
      <c r="AR651" s="1"/>
      <c r="AS651" s="1" t="s">
        <v>111</v>
      </c>
      <c r="AT651" s="1" t="s">
        <v>12875</v>
      </c>
      <c r="AU651" s="1" t="s">
        <v>535</v>
      </c>
      <c r="AV651" s="1" t="s">
        <v>484</v>
      </c>
      <c r="AW651" s="1">
        <v>71.41</v>
      </c>
      <c r="AX651" s="1"/>
      <c r="AY651" s="1" t="s">
        <v>111</v>
      </c>
      <c r="AZ651" s="1" t="s">
        <v>12876</v>
      </c>
      <c r="BA651" s="1" t="s">
        <v>178</v>
      </c>
      <c r="BB651" s="1" t="s">
        <v>111</v>
      </c>
      <c r="BC651" s="1" t="s">
        <v>373</v>
      </c>
      <c r="BD651" s="1" t="s">
        <v>813</v>
      </c>
      <c r="BE651" s="1">
        <v>69.25</v>
      </c>
      <c r="BF651" s="1">
        <v>7.29</v>
      </c>
      <c r="BG651" s="1"/>
      <c r="BH651" s="1"/>
      <c r="BI651" s="1"/>
      <c r="BJ651" s="1"/>
      <c r="BK651" s="1"/>
      <c r="BL651" s="1"/>
      <c r="BM651" s="1"/>
      <c r="BN651" s="1"/>
      <c r="BO651" s="1" t="s">
        <v>12877</v>
      </c>
      <c r="BP651" s="1"/>
      <c r="BQ651" s="1"/>
      <c r="BR651" s="1" t="s">
        <v>12878</v>
      </c>
      <c r="BS651" s="1">
        <v>4</v>
      </c>
      <c r="BT651" s="1"/>
      <c r="BU651" s="1" t="str">
        <f>HYPERLINK("https://nconnect.nicmar.ac.in/storage/profile/6a86e5d213151.png","Download")</f>
        <v>0</v>
      </c>
      <c r="BV651" s="1" t="s">
        <v>118</v>
      </c>
      <c r="BW651" s="3"/>
      <c r="BX651" s="3"/>
    </row>
    <row r="652" spans="1:76">
      <c r="A652" s="1" t="s">
        <v>76</v>
      </c>
      <c r="B652" s="1" t="s">
        <v>77</v>
      </c>
      <c r="C652" s="1" t="s">
        <v>12879</v>
      </c>
      <c r="D652" s="1" t="s">
        <v>563</v>
      </c>
      <c r="E652" s="1" t="s">
        <v>7122</v>
      </c>
      <c r="F652" s="1" t="s">
        <v>12880</v>
      </c>
      <c r="G652" s="1" t="s">
        <v>12881</v>
      </c>
      <c r="H652" s="1" t="s">
        <v>12882</v>
      </c>
      <c r="I652" s="1" t="s">
        <v>12883</v>
      </c>
      <c r="J652" s="1">
        <v>9370079049</v>
      </c>
      <c r="K652" s="1" t="s">
        <v>85</v>
      </c>
      <c r="L652" s="1" t="s">
        <v>12884</v>
      </c>
      <c r="M652" s="1" t="s">
        <v>87</v>
      </c>
      <c r="N652" s="1" t="s">
        <v>12885</v>
      </c>
      <c r="O652" s="1" t="s">
        <v>12886</v>
      </c>
      <c r="P652" s="1" t="s">
        <v>3157</v>
      </c>
      <c r="Q652" s="1">
        <v>675891615180</v>
      </c>
      <c r="R652" s="1" t="s">
        <v>12887</v>
      </c>
      <c r="S652" s="1">
        <v>9423345588</v>
      </c>
      <c r="T652" s="1" t="s">
        <v>12888</v>
      </c>
      <c r="U652" s="1" t="s">
        <v>12889</v>
      </c>
      <c r="V652" s="1">
        <v>9011059111</v>
      </c>
      <c r="W652" s="1" t="s">
        <v>470</v>
      </c>
      <c r="X652" s="1" t="s">
        <v>12890</v>
      </c>
      <c r="Y652" s="1" t="s">
        <v>1039</v>
      </c>
      <c r="Z652" s="1" t="s">
        <v>97</v>
      </c>
      <c r="AA652" s="1" t="s">
        <v>12891</v>
      </c>
      <c r="AB652" s="1" t="s">
        <v>205</v>
      </c>
      <c r="AC652" s="1" t="s">
        <v>97</v>
      </c>
      <c r="AD652" s="1" t="s">
        <v>98</v>
      </c>
      <c r="AE652" s="1" t="s">
        <v>98</v>
      </c>
      <c r="AF652" s="1" t="s">
        <v>12892</v>
      </c>
      <c r="AG652" s="1" t="s">
        <v>12893</v>
      </c>
      <c r="AH652" s="1" t="s">
        <v>106</v>
      </c>
      <c r="AI652" s="1" t="s">
        <v>289</v>
      </c>
      <c r="AJ652" s="1">
        <v>72.83</v>
      </c>
      <c r="AK652" s="1">
        <v>7.67</v>
      </c>
      <c r="AL652" s="1"/>
      <c r="AM652" s="1"/>
      <c r="AN652" s="1"/>
      <c r="AO652" s="1"/>
      <c r="AP652" s="1"/>
      <c r="AQ652" s="1"/>
      <c r="AR652" s="1"/>
      <c r="AS652" s="1" t="s">
        <v>1153</v>
      </c>
      <c r="AT652" s="1" t="s">
        <v>12894</v>
      </c>
      <c r="AU652" s="1" t="s">
        <v>789</v>
      </c>
      <c r="AV652" s="1" t="s">
        <v>426</v>
      </c>
      <c r="AW652" s="1">
        <v>85.89</v>
      </c>
      <c r="AX652" s="1">
        <v>9.04</v>
      </c>
      <c r="AY652" s="1" t="s">
        <v>12895</v>
      </c>
      <c r="AZ652" s="1" t="s">
        <v>12896</v>
      </c>
      <c r="BA652" s="1" t="s">
        <v>178</v>
      </c>
      <c r="BB652" s="1" t="s">
        <v>111</v>
      </c>
      <c r="BC652" s="1" t="s">
        <v>999</v>
      </c>
      <c r="BD652" s="1" t="s">
        <v>374</v>
      </c>
      <c r="BE652" s="1">
        <v>71.8</v>
      </c>
      <c r="BF652" s="1">
        <v>7.93</v>
      </c>
      <c r="BG652" s="1"/>
      <c r="BH652" s="1"/>
      <c r="BI652" s="1"/>
      <c r="BJ652" s="1"/>
      <c r="BK652" s="1"/>
      <c r="BL652" s="1"/>
      <c r="BM652" s="1"/>
      <c r="BN652" s="1"/>
      <c r="BO652" s="1" t="s">
        <v>12897</v>
      </c>
      <c r="BP652" s="1"/>
      <c r="BQ652" s="1"/>
      <c r="BR652" s="1" t="s">
        <v>12898</v>
      </c>
      <c r="BS652" s="1">
        <v>5</v>
      </c>
      <c r="BT652" s="1"/>
      <c r="BU652" s="1" t="str">
        <f>HYPERLINK("https://nconnect.nicmar.ac.in/storage/profile/6a86b62b805cb.png","Download")</f>
        <v>0</v>
      </c>
      <c r="BV652" s="1" t="s">
        <v>118</v>
      </c>
      <c r="BW652" s="3"/>
      <c r="BX652" s="3"/>
    </row>
    <row r="653" spans="1:76">
      <c r="A653" s="1" t="s">
        <v>76</v>
      </c>
      <c r="B653" s="1" t="s">
        <v>77</v>
      </c>
      <c r="C653" s="1" t="s">
        <v>12899</v>
      </c>
      <c r="D653" s="1" t="s">
        <v>2031</v>
      </c>
      <c r="E653" s="1"/>
      <c r="F653" s="1" t="s">
        <v>12900</v>
      </c>
      <c r="G653" s="1" t="s">
        <v>12901</v>
      </c>
      <c r="H653" s="1" t="s">
        <v>12902</v>
      </c>
      <c r="I653" s="1" t="s">
        <v>12903</v>
      </c>
      <c r="J653" s="1">
        <v>7018243461</v>
      </c>
      <c r="K653" s="1" t="s">
        <v>85</v>
      </c>
      <c r="L653" s="1" t="s">
        <v>12904</v>
      </c>
      <c r="M653" s="1" t="s">
        <v>87</v>
      </c>
      <c r="N653" s="1" t="s">
        <v>12905</v>
      </c>
      <c r="O653" s="1" t="s">
        <v>12906</v>
      </c>
      <c r="P653" s="1" t="s">
        <v>162</v>
      </c>
      <c r="Q653" s="1">
        <v>764498668507</v>
      </c>
      <c r="R653" s="1" t="s">
        <v>12907</v>
      </c>
      <c r="S653" s="1">
        <v>7018391156</v>
      </c>
      <c r="T653" s="1" t="s">
        <v>12908</v>
      </c>
      <c r="U653" s="1" t="s">
        <v>12909</v>
      </c>
      <c r="V653" s="1">
        <v>9459278265</v>
      </c>
      <c r="W653" s="1" t="s">
        <v>12908</v>
      </c>
      <c r="X653" s="1" t="s">
        <v>12910</v>
      </c>
      <c r="Y653" s="1" t="s">
        <v>12911</v>
      </c>
      <c r="Z653" s="1" t="s">
        <v>2881</v>
      </c>
      <c r="AA653" s="1" t="s">
        <v>12910</v>
      </c>
      <c r="AB653" s="1" t="s">
        <v>12911</v>
      </c>
      <c r="AC653" s="1" t="s">
        <v>2881</v>
      </c>
      <c r="AD653" s="1" t="s">
        <v>98</v>
      </c>
      <c r="AE653" s="1" t="s">
        <v>98</v>
      </c>
      <c r="AF653" s="1" t="s">
        <v>12912</v>
      </c>
      <c r="AG653" s="1" t="s">
        <v>1621</v>
      </c>
      <c r="AH653" s="1" t="s">
        <v>12913</v>
      </c>
      <c r="AI653" s="1" t="s">
        <v>1551</v>
      </c>
      <c r="AJ653" s="1">
        <v>72.2</v>
      </c>
      <c r="AK653" s="1">
        <v>7.6</v>
      </c>
      <c r="AL653" s="1"/>
      <c r="AM653" s="1"/>
      <c r="AN653" s="1"/>
      <c r="AO653" s="1"/>
      <c r="AP653" s="1"/>
      <c r="AQ653" s="1"/>
      <c r="AR653" s="1"/>
      <c r="AS653" s="1" t="s">
        <v>996</v>
      </c>
      <c r="AT653" s="1" t="s">
        <v>12914</v>
      </c>
      <c r="AU653" s="1" t="s">
        <v>1551</v>
      </c>
      <c r="AV653" s="1" t="s">
        <v>859</v>
      </c>
      <c r="AW653" s="1">
        <v>65.19</v>
      </c>
      <c r="AX653" s="1"/>
      <c r="AY653" s="1" t="s">
        <v>12915</v>
      </c>
      <c r="AZ653" s="1" t="s">
        <v>12915</v>
      </c>
      <c r="BA653" s="1" t="s">
        <v>110</v>
      </c>
      <c r="BB653" s="1" t="s">
        <v>111</v>
      </c>
      <c r="BC653" s="1" t="s">
        <v>141</v>
      </c>
      <c r="BD653" s="1" t="s">
        <v>107</v>
      </c>
      <c r="BE653" s="1">
        <v>68.02</v>
      </c>
      <c r="BF653" s="1">
        <v>7.16</v>
      </c>
      <c r="BG653" s="1"/>
      <c r="BH653" s="1"/>
      <c r="BI653" s="1"/>
      <c r="BJ653" s="1"/>
      <c r="BK653" s="1"/>
      <c r="BL653" s="1"/>
      <c r="BM653" s="1"/>
      <c r="BN653" s="1"/>
      <c r="BO653" s="1" t="s">
        <v>12916</v>
      </c>
      <c r="BP653" s="1" t="s">
        <v>12917</v>
      </c>
      <c r="BQ653" s="1"/>
      <c r="BR653" s="1" t="s">
        <v>12918</v>
      </c>
      <c r="BS653" s="1"/>
      <c r="BT653" s="1"/>
      <c r="BU653" s="1" t="str">
        <f>HYPERLINK("https://nconnect.nicmar.ac.in/storage/profile/6a85d59893304.png","Download")</f>
        <v>0</v>
      </c>
      <c r="BV653" s="1" t="s">
        <v>188</v>
      </c>
      <c r="BW653" s="3"/>
      <c r="BX653" s="3"/>
    </row>
    <row r="654" spans="1:76">
      <c r="A654" s="1" t="s">
        <v>76</v>
      </c>
      <c r="B654" s="1" t="s">
        <v>77</v>
      </c>
      <c r="C654" s="1" t="s">
        <v>12919</v>
      </c>
      <c r="D654" s="1" t="s">
        <v>4682</v>
      </c>
      <c r="E654" s="1" t="s">
        <v>12920</v>
      </c>
      <c r="F654" s="1" t="s">
        <v>12921</v>
      </c>
      <c r="G654" s="1" t="s">
        <v>12922</v>
      </c>
      <c r="H654" s="1" t="s">
        <v>12923</v>
      </c>
      <c r="I654" s="1" t="s">
        <v>12923</v>
      </c>
      <c r="J654" s="1">
        <v>9763422156</v>
      </c>
      <c r="K654" s="1" t="s">
        <v>85</v>
      </c>
      <c r="L654" s="1" t="s">
        <v>12924</v>
      </c>
      <c r="M654" s="1" t="s">
        <v>87</v>
      </c>
      <c r="N654" s="1" t="s">
        <v>4819</v>
      </c>
      <c r="O654" s="1" t="s">
        <v>12925</v>
      </c>
      <c r="P654" s="1" t="s">
        <v>162</v>
      </c>
      <c r="Q654" s="1">
        <v>606792581194</v>
      </c>
      <c r="R654" s="1" t="s">
        <v>12920</v>
      </c>
      <c r="S654" s="1">
        <v>9271512003</v>
      </c>
      <c r="T654" s="1" t="s">
        <v>5457</v>
      </c>
      <c r="U654" s="1" t="s">
        <v>824</v>
      </c>
      <c r="V654" s="1">
        <v>9325034465</v>
      </c>
      <c r="W654" s="1" t="s">
        <v>131</v>
      </c>
      <c r="X654" s="1" t="s">
        <v>12926</v>
      </c>
      <c r="Y654" s="1" t="s">
        <v>96</v>
      </c>
      <c r="Z654" s="1" t="s">
        <v>97</v>
      </c>
      <c r="AA654" s="1" t="s">
        <v>12926</v>
      </c>
      <c r="AB654" s="1" t="s">
        <v>96</v>
      </c>
      <c r="AC654" s="1" t="s">
        <v>97</v>
      </c>
      <c r="AD654" s="1" t="s">
        <v>98</v>
      </c>
      <c r="AE654" s="1" t="s">
        <v>98</v>
      </c>
      <c r="AF654" s="1" t="s">
        <v>12927</v>
      </c>
      <c r="AG654" s="1" t="s">
        <v>97</v>
      </c>
      <c r="AH654" s="1" t="s">
        <v>477</v>
      </c>
      <c r="AI654" s="1" t="s">
        <v>208</v>
      </c>
      <c r="AJ654" s="1">
        <v>89.8</v>
      </c>
      <c r="AK654" s="1"/>
      <c r="AL654" s="1" t="s">
        <v>12928</v>
      </c>
      <c r="AM654" s="1" t="s">
        <v>97</v>
      </c>
      <c r="AN654" s="1" t="s">
        <v>105</v>
      </c>
      <c r="AO654" s="1" t="s">
        <v>421</v>
      </c>
      <c r="AP654" s="1" t="s">
        <v>141</v>
      </c>
      <c r="AQ654" s="1">
        <v>72.62</v>
      </c>
      <c r="AR654" s="1"/>
      <c r="AS654" s="1"/>
      <c r="AT654" s="1"/>
      <c r="AU654" s="1"/>
      <c r="AV654" s="1"/>
      <c r="AW654" s="1"/>
      <c r="AX654" s="1"/>
      <c r="AY654" s="1" t="s">
        <v>371</v>
      </c>
      <c r="AZ654" s="1" t="s">
        <v>12929</v>
      </c>
      <c r="BA654" s="1" t="s">
        <v>178</v>
      </c>
      <c r="BB654" s="1" t="s">
        <v>111</v>
      </c>
      <c r="BC654" s="1" t="s">
        <v>654</v>
      </c>
      <c r="BD654" s="1" t="s">
        <v>655</v>
      </c>
      <c r="BE654" s="1">
        <v>68.72</v>
      </c>
      <c r="BF654" s="1">
        <v>7.81</v>
      </c>
      <c r="BG654" s="1"/>
      <c r="BH654" s="1"/>
      <c r="BI654" s="1"/>
      <c r="BJ654" s="1"/>
      <c r="BK654" s="1"/>
      <c r="BL654" s="1"/>
      <c r="BM654" s="1"/>
      <c r="BN654" s="1"/>
      <c r="BO654" s="1" t="s">
        <v>12930</v>
      </c>
      <c r="BP654" s="1"/>
      <c r="BQ654" s="1"/>
      <c r="BR654" s="1"/>
      <c r="BS654" s="1"/>
      <c r="BT654" s="1"/>
      <c r="BU654" s="1" t="str">
        <f>HYPERLINK("https://nconnect.nicmar.ac.in/storage/profile/6a8732ec48e04.png","Download")</f>
        <v>0</v>
      </c>
      <c r="BV654" s="1" t="s">
        <v>188</v>
      </c>
      <c r="BW654" s="3"/>
      <c r="BX654" s="3"/>
    </row>
    <row r="655" spans="1:76">
      <c r="A655" s="1" t="s">
        <v>76</v>
      </c>
      <c r="B655" s="1" t="s">
        <v>77</v>
      </c>
      <c r="C655" s="1" t="s">
        <v>12931</v>
      </c>
      <c r="D655" s="1" t="s">
        <v>6007</v>
      </c>
      <c r="E655" s="1" t="s">
        <v>12932</v>
      </c>
      <c r="F655" s="1" t="s">
        <v>12933</v>
      </c>
      <c r="G655" s="1" t="s">
        <v>12934</v>
      </c>
      <c r="H655" s="1" t="s">
        <v>12935</v>
      </c>
      <c r="I655" s="1" t="s">
        <v>12936</v>
      </c>
      <c r="J655" s="1">
        <v>7385435808</v>
      </c>
      <c r="K655" s="1" t="s">
        <v>85</v>
      </c>
      <c r="L655" s="1" t="s">
        <v>10173</v>
      </c>
      <c r="M655" s="1" t="s">
        <v>87</v>
      </c>
      <c r="N655" s="1" t="s">
        <v>12937</v>
      </c>
      <c r="O655" s="1" t="s">
        <v>12938</v>
      </c>
      <c r="P655" s="1" t="s">
        <v>90</v>
      </c>
      <c r="Q655" s="1">
        <v>636172929619</v>
      </c>
      <c r="R655" s="1" t="s">
        <v>12939</v>
      </c>
      <c r="S655" s="1">
        <v>9403035880</v>
      </c>
      <c r="T655" s="1" t="s">
        <v>12940</v>
      </c>
      <c r="U655" s="1" t="s">
        <v>12941</v>
      </c>
      <c r="V655" s="1">
        <v>9403035880</v>
      </c>
      <c r="W655" s="1" t="s">
        <v>1466</v>
      </c>
      <c r="X655" s="1" t="s">
        <v>12942</v>
      </c>
      <c r="Y655" s="1" t="s">
        <v>12943</v>
      </c>
      <c r="Z655" s="1" t="s">
        <v>97</v>
      </c>
      <c r="AA655" s="1" t="s">
        <v>12942</v>
      </c>
      <c r="AB655" s="1" t="s">
        <v>12943</v>
      </c>
      <c r="AC655" s="1" t="s">
        <v>97</v>
      </c>
      <c r="AD655" s="1" t="s">
        <v>98</v>
      </c>
      <c r="AE655" s="1" t="s">
        <v>98</v>
      </c>
      <c r="AF655" s="1" t="s">
        <v>12944</v>
      </c>
      <c r="AG655" s="1" t="s">
        <v>12945</v>
      </c>
      <c r="AH655" s="1" t="s">
        <v>425</v>
      </c>
      <c r="AI655" s="1" t="s">
        <v>395</v>
      </c>
      <c r="AJ655" s="1">
        <v>90.4</v>
      </c>
      <c r="AK655" s="1"/>
      <c r="AL655" s="1"/>
      <c r="AM655" s="1"/>
      <c r="AN655" s="1"/>
      <c r="AO655" s="1"/>
      <c r="AP655" s="1"/>
      <c r="AQ655" s="1"/>
      <c r="AR655" s="1"/>
      <c r="AS655" s="1" t="s">
        <v>12946</v>
      </c>
      <c r="AT655" s="1" t="s">
        <v>12947</v>
      </c>
      <c r="AU655" s="1" t="s">
        <v>1069</v>
      </c>
      <c r="AV655" s="1" t="s">
        <v>370</v>
      </c>
      <c r="AW655" s="1">
        <v>85.11</v>
      </c>
      <c r="AX655" s="1"/>
      <c r="AY655" s="1" t="s">
        <v>12948</v>
      </c>
      <c r="AZ655" s="1" t="s">
        <v>12949</v>
      </c>
      <c r="BA655" s="1" t="s">
        <v>178</v>
      </c>
      <c r="BB655" s="1" t="s">
        <v>111</v>
      </c>
      <c r="BC655" s="1" t="s">
        <v>426</v>
      </c>
      <c r="BD655" s="1" t="s">
        <v>374</v>
      </c>
      <c r="BE655" s="1">
        <v>78.0</v>
      </c>
      <c r="BF655" s="1">
        <v>8.34</v>
      </c>
      <c r="BG655" s="1"/>
      <c r="BH655" s="1"/>
      <c r="BI655" s="1"/>
      <c r="BJ655" s="1"/>
      <c r="BK655" s="1"/>
      <c r="BL655" s="1"/>
      <c r="BM655" s="1"/>
      <c r="BN655" s="1"/>
      <c r="BO655" s="1" t="s">
        <v>12950</v>
      </c>
      <c r="BP655" s="1"/>
      <c r="BQ655" s="1"/>
      <c r="BR655" s="1" t="s">
        <v>12951</v>
      </c>
      <c r="BS655" s="1">
        <v>3</v>
      </c>
      <c r="BT655" s="1"/>
      <c r="BU655" s="1" t="str">
        <f>HYPERLINK("https://nconnect.nicmar.ac.in/storage/profile/6a8342637a8f1.png","Download")</f>
        <v>0</v>
      </c>
      <c r="BV655" s="1" t="s">
        <v>118</v>
      </c>
      <c r="BW655" s="3"/>
      <c r="BX655" s="3"/>
    </row>
    <row r="656" spans="1:76">
      <c r="A656" s="1" t="s">
        <v>76</v>
      </c>
      <c r="B656" s="1" t="s">
        <v>77</v>
      </c>
      <c r="C656" s="1" t="s">
        <v>12952</v>
      </c>
      <c r="D656" s="1" t="s">
        <v>12953</v>
      </c>
      <c r="E656" s="1"/>
      <c r="F656" s="1" t="s">
        <v>12954</v>
      </c>
      <c r="G656" s="1" t="s">
        <v>12955</v>
      </c>
      <c r="H656" s="1" t="s">
        <v>12956</v>
      </c>
      <c r="I656" s="1" t="s">
        <v>12957</v>
      </c>
      <c r="J656" s="1">
        <v>7093028232</v>
      </c>
      <c r="K656" s="1" t="s">
        <v>196</v>
      </c>
      <c r="L656" s="1" t="s">
        <v>12958</v>
      </c>
      <c r="M656" s="1" t="s">
        <v>87</v>
      </c>
      <c r="N656" s="1" t="s">
        <v>12959</v>
      </c>
      <c r="O656" s="1" t="s">
        <v>12960</v>
      </c>
      <c r="P656" s="1" t="s">
        <v>669</v>
      </c>
      <c r="Q656" s="1">
        <v>563312783261</v>
      </c>
      <c r="R656" s="1" t="s">
        <v>12961</v>
      </c>
      <c r="S656" s="1">
        <v>8142868254</v>
      </c>
      <c r="T656" s="1" t="s">
        <v>92</v>
      </c>
      <c r="U656" s="1" t="s">
        <v>12962</v>
      </c>
      <c r="V656" s="1">
        <v>9885190258</v>
      </c>
      <c r="W656" s="1" t="s">
        <v>11800</v>
      </c>
      <c r="X656" s="1" t="s">
        <v>12963</v>
      </c>
      <c r="Y656" s="1" t="s">
        <v>12964</v>
      </c>
      <c r="Z656" s="1" t="s">
        <v>1574</v>
      </c>
      <c r="AA656" s="1" t="s">
        <v>12963</v>
      </c>
      <c r="AB656" s="1" t="s">
        <v>12964</v>
      </c>
      <c r="AC656" s="1" t="s">
        <v>1574</v>
      </c>
      <c r="AD656" s="1" t="s">
        <v>98</v>
      </c>
      <c r="AE656" s="1" t="s">
        <v>98</v>
      </c>
      <c r="AF656" s="1" t="s">
        <v>12965</v>
      </c>
      <c r="AG656" s="1" t="s">
        <v>12966</v>
      </c>
      <c r="AH656" s="1" t="s">
        <v>3702</v>
      </c>
      <c r="AI656" s="1" t="s">
        <v>854</v>
      </c>
      <c r="AJ656" s="1">
        <v>85.5</v>
      </c>
      <c r="AK656" s="1">
        <v>9</v>
      </c>
      <c r="AL656" s="1"/>
      <c r="AM656" s="1"/>
      <c r="AN656" s="1"/>
      <c r="AO656" s="1"/>
      <c r="AP656" s="1"/>
      <c r="AQ656" s="1"/>
      <c r="AR656" s="1"/>
      <c r="AS656" s="1" t="s">
        <v>649</v>
      </c>
      <c r="AT656" s="1" t="s">
        <v>12967</v>
      </c>
      <c r="AU656" s="1" t="s">
        <v>208</v>
      </c>
      <c r="AV656" s="1" t="s">
        <v>171</v>
      </c>
      <c r="AW656" s="1">
        <v>81.8</v>
      </c>
      <c r="AX656" s="1"/>
      <c r="AY656" s="1" t="s">
        <v>12968</v>
      </c>
      <c r="AZ656" s="1" t="s">
        <v>12969</v>
      </c>
      <c r="BA656" s="1" t="s">
        <v>110</v>
      </c>
      <c r="BB656" s="1" t="s">
        <v>111</v>
      </c>
      <c r="BC656" s="1" t="s">
        <v>314</v>
      </c>
      <c r="BD656" s="1" t="s">
        <v>1070</v>
      </c>
      <c r="BE656" s="1">
        <v>78.6</v>
      </c>
      <c r="BF656" s="1">
        <v>8.36</v>
      </c>
      <c r="BG656" s="1"/>
      <c r="BH656" s="1"/>
      <c r="BI656" s="1"/>
      <c r="BJ656" s="1"/>
      <c r="BK656" s="1"/>
      <c r="BL656" s="1"/>
      <c r="BM656" s="1"/>
      <c r="BN656" s="1"/>
      <c r="BO656" s="1" t="s">
        <v>12970</v>
      </c>
      <c r="BP656" s="1" t="s">
        <v>12971</v>
      </c>
      <c r="BQ656" s="1" t="s">
        <v>5366</v>
      </c>
      <c r="BR656" s="1" t="s">
        <v>12972</v>
      </c>
      <c r="BS656" s="1">
        <v>21</v>
      </c>
      <c r="BT656" s="1" t="s">
        <v>12973</v>
      </c>
      <c r="BU656" s="1" t="str">
        <f>HYPERLINK("https://nconnect.nicmar.ac.in/storage/profile/6a872d46e04ed.png","Download")</f>
        <v>0</v>
      </c>
      <c r="BV656" s="1" t="s">
        <v>118</v>
      </c>
      <c r="BW656" s="3"/>
      <c r="BX656" s="3"/>
    </row>
    <row r="657" spans="1:76">
      <c r="A657" s="1" t="s">
        <v>76</v>
      </c>
      <c r="B657" s="1" t="s">
        <v>77</v>
      </c>
      <c r="C657" s="1" t="s">
        <v>12974</v>
      </c>
      <c r="D657" s="1" t="s">
        <v>9254</v>
      </c>
      <c r="E657" s="1" t="s">
        <v>2736</v>
      </c>
      <c r="F657" s="1" t="s">
        <v>12975</v>
      </c>
      <c r="G657" s="1" t="s">
        <v>12976</v>
      </c>
      <c r="H657" s="1" t="s">
        <v>12977</v>
      </c>
      <c r="I657" s="1" t="s">
        <v>12978</v>
      </c>
      <c r="J657" s="1">
        <v>7666308149</v>
      </c>
      <c r="K657" s="1" t="s">
        <v>196</v>
      </c>
      <c r="L657" s="1" t="s">
        <v>11836</v>
      </c>
      <c r="M657" s="1" t="s">
        <v>87</v>
      </c>
      <c r="N657" s="1" t="s">
        <v>10348</v>
      </c>
      <c r="O657" s="1" t="s">
        <v>12979</v>
      </c>
      <c r="P657" s="1" t="s">
        <v>90</v>
      </c>
      <c r="Q657" s="1">
        <v>419594569117</v>
      </c>
      <c r="R657" s="1" t="s">
        <v>12980</v>
      </c>
      <c r="S657" s="1">
        <v>9579361152</v>
      </c>
      <c r="T657" s="1" t="s">
        <v>12981</v>
      </c>
      <c r="U657" s="1" t="s">
        <v>12982</v>
      </c>
      <c r="V657" s="1">
        <v>7057312200</v>
      </c>
      <c r="W657" s="1" t="s">
        <v>94</v>
      </c>
      <c r="X657" s="1" t="s">
        <v>12983</v>
      </c>
      <c r="Y657" s="1" t="s">
        <v>205</v>
      </c>
      <c r="Z657" s="1" t="s">
        <v>97</v>
      </c>
      <c r="AA657" s="1" t="s">
        <v>12983</v>
      </c>
      <c r="AB657" s="1" t="s">
        <v>205</v>
      </c>
      <c r="AC657" s="1" t="s">
        <v>97</v>
      </c>
      <c r="AD657" s="1" t="s">
        <v>98</v>
      </c>
      <c r="AE657" s="1" t="s">
        <v>98</v>
      </c>
      <c r="AF657" s="1" t="s">
        <v>12984</v>
      </c>
      <c r="AG657" s="1" t="s">
        <v>1959</v>
      </c>
      <c r="AH657" s="1" t="s">
        <v>141</v>
      </c>
      <c r="AI657" s="1" t="s">
        <v>262</v>
      </c>
      <c r="AJ657" s="1">
        <v>68.2</v>
      </c>
      <c r="AK657" s="1"/>
      <c r="AL657" s="1" t="s">
        <v>12985</v>
      </c>
      <c r="AM657" s="1" t="s">
        <v>1959</v>
      </c>
      <c r="AN657" s="1" t="s">
        <v>105</v>
      </c>
      <c r="AO657" s="1" t="s">
        <v>239</v>
      </c>
      <c r="AP657" s="1" t="s">
        <v>341</v>
      </c>
      <c r="AQ657" s="1">
        <v>87.17</v>
      </c>
      <c r="AR657" s="1"/>
      <c r="AS657" s="1"/>
      <c r="AT657" s="1"/>
      <c r="AU657" s="1"/>
      <c r="AV657" s="1"/>
      <c r="AW657" s="1"/>
      <c r="AX657" s="1"/>
      <c r="AY657" s="1" t="s">
        <v>12986</v>
      </c>
      <c r="AZ657" s="1" t="s">
        <v>12987</v>
      </c>
      <c r="BA657" s="1" t="s">
        <v>178</v>
      </c>
      <c r="BB657" s="1" t="s">
        <v>111</v>
      </c>
      <c r="BC657" s="1" t="s">
        <v>1044</v>
      </c>
      <c r="BD657" s="1" t="s">
        <v>344</v>
      </c>
      <c r="BE657" s="1">
        <v>64.1</v>
      </c>
      <c r="BF657" s="1">
        <v>7.16</v>
      </c>
      <c r="BG657" s="1"/>
      <c r="BH657" s="1"/>
      <c r="BI657" s="1"/>
      <c r="BJ657" s="1"/>
      <c r="BK657" s="1"/>
      <c r="BL657" s="1"/>
      <c r="BM657" s="1"/>
      <c r="BN657" s="1"/>
      <c r="BO657" s="1" t="s">
        <v>12988</v>
      </c>
      <c r="BP657" s="1" t="s">
        <v>12989</v>
      </c>
      <c r="BQ657" s="1" t="s">
        <v>149</v>
      </c>
      <c r="BR657" s="1"/>
      <c r="BS657" s="1"/>
      <c r="BT657" s="1"/>
      <c r="BU657" s="1" t="str">
        <f>HYPERLINK("https://nconnect.nicmar.ac.in/storage/profile/6a85e1b92b82e.png","Download")</f>
        <v>0</v>
      </c>
      <c r="BV657" s="1" t="s">
        <v>118</v>
      </c>
      <c r="BW657" s="3"/>
      <c r="BX657" s="3"/>
    </row>
    <row r="658" spans="1:76">
      <c r="A658" s="1" t="s">
        <v>76</v>
      </c>
      <c r="B658" s="1" t="s">
        <v>77</v>
      </c>
      <c r="C658" s="1" t="s">
        <v>12990</v>
      </c>
      <c r="D658" s="1" t="s">
        <v>12991</v>
      </c>
      <c r="E658" s="1" t="s">
        <v>12992</v>
      </c>
      <c r="F658" s="1" t="s">
        <v>12993</v>
      </c>
      <c r="G658" s="1" t="s">
        <v>12994</v>
      </c>
      <c r="H658" s="1" t="s">
        <v>12995</v>
      </c>
      <c r="I658" s="1" t="s">
        <v>12996</v>
      </c>
      <c r="J658" s="1">
        <v>9404851129</v>
      </c>
      <c r="K658" s="1" t="s">
        <v>85</v>
      </c>
      <c r="L658" s="1" t="s">
        <v>12997</v>
      </c>
      <c r="M658" s="1" t="s">
        <v>87</v>
      </c>
      <c r="N658" s="1" t="s">
        <v>12905</v>
      </c>
      <c r="O658" s="1" t="s">
        <v>12998</v>
      </c>
      <c r="P658" s="1" t="s">
        <v>90</v>
      </c>
      <c r="Q658" s="1">
        <v>955827822141</v>
      </c>
      <c r="R658" s="1" t="s">
        <v>12999</v>
      </c>
      <c r="S658" s="1">
        <v>9421040317</v>
      </c>
      <c r="T658" s="1" t="s">
        <v>13000</v>
      </c>
      <c r="U658" s="1" t="s">
        <v>13001</v>
      </c>
      <c r="V658" s="1">
        <v>9421915235</v>
      </c>
      <c r="W658" s="1" t="s">
        <v>1063</v>
      </c>
      <c r="X658" s="1" t="s">
        <v>13002</v>
      </c>
      <c r="Y658" s="1" t="s">
        <v>847</v>
      </c>
      <c r="Z658" s="1" t="s">
        <v>97</v>
      </c>
      <c r="AA658" s="1" t="s">
        <v>13002</v>
      </c>
      <c r="AB658" s="1" t="s">
        <v>847</v>
      </c>
      <c r="AC658" s="1" t="s">
        <v>97</v>
      </c>
      <c r="AD658" s="1" t="s">
        <v>98</v>
      </c>
      <c r="AE658" s="1" t="s">
        <v>98</v>
      </c>
      <c r="AF658" s="1" t="s">
        <v>13003</v>
      </c>
      <c r="AG658" s="1" t="s">
        <v>13004</v>
      </c>
      <c r="AH658" s="1" t="s">
        <v>106</v>
      </c>
      <c r="AI658" s="1" t="s">
        <v>395</v>
      </c>
      <c r="AJ658" s="1">
        <v>83.4</v>
      </c>
      <c r="AK658" s="1"/>
      <c r="AL658" s="1" t="s">
        <v>13005</v>
      </c>
      <c r="AM658" s="1" t="s">
        <v>13004</v>
      </c>
      <c r="AN658" s="1" t="s">
        <v>174</v>
      </c>
      <c r="AO658" s="1" t="s">
        <v>655</v>
      </c>
      <c r="AP658" s="1" t="s">
        <v>9954</v>
      </c>
      <c r="AQ658" s="1">
        <v>60.0</v>
      </c>
      <c r="AR658" s="1"/>
      <c r="AS658" s="1"/>
      <c r="AT658" s="1"/>
      <c r="AU658" s="1"/>
      <c r="AV658" s="1"/>
      <c r="AW658" s="1"/>
      <c r="AX658" s="1"/>
      <c r="AY658" s="1" t="s">
        <v>13006</v>
      </c>
      <c r="AZ658" s="1" t="s">
        <v>13007</v>
      </c>
      <c r="BA658" s="1" t="s">
        <v>110</v>
      </c>
      <c r="BB658" s="1" t="s">
        <v>111</v>
      </c>
      <c r="BC658" s="1" t="s">
        <v>883</v>
      </c>
      <c r="BD658" s="1" t="s">
        <v>319</v>
      </c>
      <c r="BE658" s="1">
        <v>65.93</v>
      </c>
      <c r="BF658" s="1">
        <v>7.95</v>
      </c>
      <c r="BG658" s="1"/>
      <c r="BH658" s="1"/>
      <c r="BI658" s="1"/>
      <c r="BJ658" s="1"/>
      <c r="BK658" s="1"/>
      <c r="BL658" s="1"/>
      <c r="BM658" s="1"/>
      <c r="BN658" s="1"/>
      <c r="BO658" s="1" t="s">
        <v>13008</v>
      </c>
      <c r="BP658" s="1" t="s">
        <v>13009</v>
      </c>
      <c r="BQ658" s="1"/>
      <c r="BR658" s="1"/>
      <c r="BS658" s="1"/>
      <c r="BT658" s="1"/>
      <c r="BU658" s="1" t="str">
        <f>HYPERLINK("https://nconnect.nicmar.ac.in/storage/profile/6ace01309ad17.png","Download")</f>
        <v>0</v>
      </c>
      <c r="BV658" s="1" t="s">
        <v>188</v>
      </c>
      <c r="BW658" s="3"/>
      <c r="BX658" s="3"/>
    </row>
    <row r="659" spans="1:76">
      <c r="A659" s="1" t="s">
        <v>76</v>
      </c>
      <c r="B659" s="1" t="s">
        <v>77</v>
      </c>
      <c r="C659" s="1" t="s">
        <v>13010</v>
      </c>
      <c r="D659" s="1" t="s">
        <v>2301</v>
      </c>
      <c r="E659" s="1" t="s">
        <v>13011</v>
      </c>
      <c r="F659" s="1" t="s">
        <v>13012</v>
      </c>
      <c r="G659" s="1" t="s">
        <v>13013</v>
      </c>
      <c r="H659" s="1" t="s">
        <v>13014</v>
      </c>
      <c r="I659" s="1" t="s">
        <v>13015</v>
      </c>
      <c r="J659" s="1">
        <v>9356950168</v>
      </c>
      <c r="K659" s="1" t="s">
        <v>196</v>
      </c>
      <c r="L659" s="1" t="s">
        <v>13016</v>
      </c>
      <c r="M659" s="1" t="s">
        <v>87</v>
      </c>
      <c r="N659" s="1" t="s">
        <v>5511</v>
      </c>
      <c r="O659" s="1" t="s">
        <v>13017</v>
      </c>
      <c r="P659" s="1" t="s">
        <v>669</v>
      </c>
      <c r="Q659" s="1">
        <v>223450728129</v>
      </c>
      <c r="R659" s="1" t="s">
        <v>13018</v>
      </c>
      <c r="S659" s="1">
        <v>9689359886</v>
      </c>
      <c r="T659" s="1" t="s">
        <v>619</v>
      </c>
      <c r="U659" s="1" t="s">
        <v>13019</v>
      </c>
      <c r="V659" s="1">
        <v>8080881903</v>
      </c>
      <c r="W659" s="1" t="s">
        <v>283</v>
      </c>
      <c r="X659" s="1" t="s">
        <v>13020</v>
      </c>
      <c r="Y659" s="1" t="s">
        <v>826</v>
      </c>
      <c r="Z659" s="1" t="s">
        <v>97</v>
      </c>
      <c r="AA659" s="1" t="s">
        <v>13020</v>
      </c>
      <c r="AB659" s="1" t="s">
        <v>826</v>
      </c>
      <c r="AC659" s="1" t="s">
        <v>97</v>
      </c>
      <c r="AD659" s="1" t="s">
        <v>98</v>
      </c>
      <c r="AE659" s="1" t="s">
        <v>98</v>
      </c>
      <c r="AF659" s="1" t="s">
        <v>13021</v>
      </c>
      <c r="AG659" s="1" t="s">
        <v>13022</v>
      </c>
      <c r="AH659" s="1" t="s">
        <v>106</v>
      </c>
      <c r="AI659" s="1" t="s">
        <v>395</v>
      </c>
      <c r="AJ659" s="1">
        <v>87.8</v>
      </c>
      <c r="AK659" s="1"/>
      <c r="AL659" s="1"/>
      <c r="AM659" s="1"/>
      <c r="AN659" s="1"/>
      <c r="AO659" s="1"/>
      <c r="AP659" s="1"/>
      <c r="AQ659" s="1"/>
      <c r="AR659" s="1"/>
      <c r="AS659" s="1" t="s">
        <v>996</v>
      </c>
      <c r="AT659" s="1" t="s">
        <v>13023</v>
      </c>
      <c r="AU659" s="1" t="s">
        <v>1069</v>
      </c>
      <c r="AV659" s="1" t="s">
        <v>484</v>
      </c>
      <c r="AW659" s="1">
        <v>74.44</v>
      </c>
      <c r="AX659" s="1"/>
      <c r="AY659" s="1" t="s">
        <v>12184</v>
      </c>
      <c r="AZ659" s="1" t="s">
        <v>13024</v>
      </c>
      <c r="BA659" s="1" t="s">
        <v>178</v>
      </c>
      <c r="BB659" s="1" t="s">
        <v>111</v>
      </c>
      <c r="BC659" s="1" t="s">
        <v>373</v>
      </c>
      <c r="BD659" s="1" t="s">
        <v>813</v>
      </c>
      <c r="BE659" s="1">
        <v>86.48</v>
      </c>
      <c r="BF659" s="1">
        <v>9.29</v>
      </c>
      <c r="BG659" s="1"/>
      <c r="BH659" s="1"/>
      <c r="BI659" s="1"/>
      <c r="BJ659" s="1"/>
      <c r="BK659" s="1"/>
      <c r="BL659" s="1"/>
      <c r="BM659" s="1"/>
      <c r="BN659" s="1"/>
      <c r="BO659" s="1" t="s">
        <v>13025</v>
      </c>
      <c r="BP659" s="1"/>
      <c r="BQ659" s="1"/>
      <c r="BR659" s="1"/>
      <c r="BS659" s="1"/>
      <c r="BT659" s="1"/>
      <c r="BU659" s="1" t="str">
        <f>HYPERLINK("https://nconnect.nicmar.ac.in/storage/profile/6aa008e0e4c3e.png","Download")</f>
        <v>0</v>
      </c>
      <c r="BV659" s="1" t="s">
        <v>188</v>
      </c>
      <c r="BW659" s="3"/>
      <c r="BX659" s="3"/>
    </row>
    <row r="660" spans="1:76">
      <c r="A660" s="1" t="s">
        <v>76</v>
      </c>
      <c r="B660" s="1" t="s">
        <v>77</v>
      </c>
      <c r="C660" s="1" t="s">
        <v>13026</v>
      </c>
      <c r="D660" s="1"/>
      <c r="E660" s="1"/>
      <c r="F660" s="1"/>
      <c r="G660" s="1"/>
      <c r="H660" s="1" t="s">
        <v>13027</v>
      </c>
      <c r="I660" s="1" t="s">
        <v>13027</v>
      </c>
      <c r="J660" s="1"/>
      <c r="K660" s="1"/>
      <c r="L660" s="1"/>
      <c r="M660" s="1"/>
      <c r="N660" s="1"/>
      <c r="O660" s="1"/>
      <c r="P660" s="1"/>
      <c r="Q660" s="1"/>
      <c r="R660" s="1"/>
      <c r="S660" s="1"/>
      <c r="T660" s="1"/>
      <c r="U660" s="1"/>
      <c r="V660" s="1"/>
      <c r="W660" s="1"/>
      <c r="X660" s="1"/>
      <c r="Y660" s="1"/>
      <c r="Z660" s="1"/>
      <c r="AA660" s="1"/>
      <c r="AB660" s="1"/>
      <c r="AC660" s="1"/>
      <c r="AD660" s="1" t="s">
        <v>98</v>
      </c>
      <c r="AE660" s="1" t="s">
        <v>98</v>
      </c>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t="s">
        <v>187</v>
      </c>
      <c r="BV660" s="1" t="s">
        <v>188</v>
      </c>
      <c r="BW660" s="3"/>
      <c r="BX660" s="3"/>
    </row>
    <row r="661" spans="1:76">
      <c r="A661" s="1" t="s">
        <v>76</v>
      </c>
      <c r="B661" s="1" t="s">
        <v>77</v>
      </c>
      <c r="C661" s="1" t="s">
        <v>13028</v>
      </c>
      <c r="D661" s="1" t="s">
        <v>13029</v>
      </c>
      <c r="E661" s="1" t="s">
        <v>13030</v>
      </c>
      <c r="F661" s="1" t="s">
        <v>13031</v>
      </c>
      <c r="G661" s="1" t="s">
        <v>13032</v>
      </c>
      <c r="H661" s="1" t="s">
        <v>13033</v>
      </c>
      <c r="I661" s="1" t="s">
        <v>13034</v>
      </c>
      <c r="J661" s="1">
        <v>9049484545</v>
      </c>
      <c r="K661" s="1" t="s">
        <v>85</v>
      </c>
      <c r="L661" s="1" t="s">
        <v>13035</v>
      </c>
      <c r="M661" s="1" t="s">
        <v>87</v>
      </c>
      <c r="N661" s="1" t="s">
        <v>13036</v>
      </c>
      <c r="O661" s="1" t="s">
        <v>13037</v>
      </c>
      <c r="P661" s="1" t="s">
        <v>162</v>
      </c>
      <c r="Q661" s="1">
        <v>291913502927</v>
      </c>
      <c r="R661" s="1" t="s">
        <v>13030</v>
      </c>
      <c r="S661" s="1">
        <v>8390455511</v>
      </c>
      <c r="T661" s="1" t="s">
        <v>1168</v>
      </c>
      <c r="U661" s="1" t="s">
        <v>2301</v>
      </c>
      <c r="V661" s="1">
        <v>9923940770</v>
      </c>
      <c r="W661" s="1" t="s">
        <v>131</v>
      </c>
      <c r="X661" s="1" t="s">
        <v>13038</v>
      </c>
      <c r="Y661" s="1" t="s">
        <v>6236</v>
      </c>
      <c r="Z661" s="1" t="s">
        <v>6237</v>
      </c>
      <c r="AA661" s="1" t="s">
        <v>13038</v>
      </c>
      <c r="AB661" s="1" t="s">
        <v>6236</v>
      </c>
      <c r="AC661" s="1" t="s">
        <v>6237</v>
      </c>
      <c r="AD661" s="1" t="s">
        <v>98</v>
      </c>
      <c r="AE661" s="1" t="s">
        <v>98</v>
      </c>
      <c r="AF661" s="1" t="s">
        <v>13039</v>
      </c>
      <c r="AG661" s="1" t="s">
        <v>13040</v>
      </c>
      <c r="AH661" s="1" t="s">
        <v>530</v>
      </c>
      <c r="AI661" s="1" t="s">
        <v>262</v>
      </c>
      <c r="AJ661" s="1">
        <v>69.4</v>
      </c>
      <c r="AK661" s="1"/>
      <c r="AL661" s="1" t="s">
        <v>13041</v>
      </c>
      <c r="AM661" s="1" t="s">
        <v>13042</v>
      </c>
      <c r="AN661" s="1" t="s">
        <v>105</v>
      </c>
      <c r="AO661" s="1" t="s">
        <v>314</v>
      </c>
      <c r="AP661" s="1" t="s">
        <v>107</v>
      </c>
      <c r="AQ661" s="1">
        <v>75.33</v>
      </c>
      <c r="AR661" s="1"/>
      <c r="AS661" s="1"/>
      <c r="AT661" s="1"/>
      <c r="AU661" s="1"/>
      <c r="AV661" s="1"/>
      <c r="AW661" s="1"/>
      <c r="AX661" s="1"/>
      <c r="AY661" s="1" t="s">
        <v>13043</v>
      </c>
      <c r="AZ661" s="1" t="s">
        <v>13044</v>
      </c>
      <c r="BA661" s="1" t="s">
        <v>110</v>
      </c>
      <c r="BB661" s="1" t="s">
        <v>111</v>
      </c>
      <c r="BC661" s="1" t="s">
        <v>535</v>
      </c>
      <c r="BD661" s="1" t="s">
        <v>344</v>
      </c>
      <c r="BE661" s="1">
        <v>64.0</v>
      </c>
      <c r="BF661" s="1">
        <v>6.9</v>
      </c>
      <c r="BG661" s="1"/>
      <c r="BH661" s="1"/>
      <c r="BI661" s="1"/>
      <c r="BJ661" s="1"/>
      <c r="BK661" s="1"/>
      <c r="BL661" s="1"/>
      <c r="BM661" s="1"/>
      <c r="BN661" s="1"/>
      <c r="BO661" s="1" t="s">
        <v>13045</v>
      </c>
      <c r="BP661" s="1"/>
      <c r="BQ661" s="1"/>
      <c r="BR661" s="1" t="s">
        <v>13046</v>
      </c>
      <c r="BS661" s="1">
        <v>49</v>
      </c>
      <c r="BT661" s="1" t="s">
        <v>13047</v>
      </c>
      <c r="BU661" s="1" t="str">
        <f>HYPERLINK("https://nconnect.nicmar.ac.in/storage/profile/6a8607258b42f.png","Download")</f>
        <v>0</v>
      </c>
      <c r="BV661" s="1" t="s">
        <v>118</v>
      </c>
      <c r="BW661" s="3"/>
      <c r="BX661" s="3"/>
    </row>
    <row r="662" spans="1:76">
      <c r="A662" s="1" t="s">
        <v>76</v>
      </c>
      <c r="B662" s="1" t="s">
        <v>77</v>
      </c>
      <c r="C662" s="1" t="s">
        <v>13048</v>
      </c>
      <c r="D662" s="1" t="s">
        <v>13049</v>
      </c>
      <c r="E662" s="1" t="s">
        <v>13050</v>
      </c>
      <c r="F662" s="1" t="s">
        <v>13051</v>
      </c>
      <c r="G662" s="1" t="s">
        <v>13052</v>
      </c>
      <c r="H662" s="1" t="s">
        <v>13053</v>
      </c>
      <c r="I662" s="1" t="s">
        <v>13054</v>
      </c>
      <c r="J662" s="1">
        <v>9834618593</v>
      </c>
      <c r="K662" s="1" t="s">
        <v>85</v>
      </c>
      <c r="L662" s="1" t="s">
        <v>13055</v>
      </c>
      <c r="M662" s="1" t="s">
        <v>87</v>
      </c>
      <c r="N662" s="1" t="s">
        <v>13056</v>
      </c>
      <c r="O662" s="1" t="s">
        <v>13057</v>
      </c>
      <c r="P662" s="1" t="s">
        <v>90</v>
      </c>
      <c r="Q662" s="1">
        <v>303288873757</v>
      </c>
      <c r="R662" s="1" t="s">
        <v>13051</v>
      </c>
      <c r="S662" s="1">
        <v>9850508323</v>
      </c>
      <c r="T662" s="1" t="s">
        <v>203</v>
      </c>
      <c r="U662" s="1" t="s">
        <v>13058</v>
      </c>
      <c r="V662" s="1">
        <v>9850291223</v>
      </c>
      <c r="W662" s="1" t="s">
        <v>283</v>
      </c>
      <c r="X662" s="1" t="s">
        <v>13059</v>
      </c>
      <c r="Y662" s="1" t="s">
        <v>847</v>
      </c>
      <c r="Z662" s="1" t="s">
        <v>97</v>
      </c>
      <c r="AA662" s="1" t="s">
        <v>13059</v>
      </c>
      <c r="AB662" s="1" t="s">
        <v>847</v>
      </c>
      <c r="AC662" s="1" t="s">
        <v>97</v>
      </c>
      <c r="AD662" s="1" t="s">
        <v>98</v>
      </c>
      <c r="AE662" s="1" t="s">
        <v>98</v>
      </c>
      <c r="AF662" s="1" t="s">
        <v>13060</v>
      </c>
      <c r="AG662" s="1" t="s">
        <v>13061</v>
      </c>
      <c r="AH662" s="1" t="s">
        <v>479</v>
      </c>
      <c r="AI662" s="1" t="s">
        <v>529</v>
      </c>
      <c r="AJ662" s="1">
        <v>70.0</v>
      </c>
      <c r="AK662" s="1"/>
      <c r="AL662" s="1"/>
      <c r="AM662" s="1"/>
      <c r="AN662" s="1"/>
      <c r="AO662" s="1"/>
      <c r="AP662" s="1"/>
      <c r="AQ662" s="1"/>
      <c r="AR662" s="1"/>
      <c r="AS662" s="1" t="s">
        <v>1824</v>
      </c>
      <c r="AT662" s="1" t="s">
        <v>13062</v>
      </c>
      <c r="AU662" s="1" t="s">
        <v>747</v>
      </c>
      <c r="AV662" s="1" t="s">
        <v>1069</v>
      </c>
      <c r="AW662" s="1">
        <v>82.89</v>
      </c>
      <c r="AX662" s="1"/>
      <c r="AY662" s="1" t="s">
        <v>13063</v>
      </c>
      <c r="AZ662" s="1" t="s">
        <v>13064</v>
      </c>
      <c r="BA662" s="1" t="s">
        <v>110</v>
      </c>
      <c r="BB662" s="1" t="s">
        <v>111</v>
      </c>
      <c r="BC662" s="1" t="s">
        <v>789</v>
      </c>
      <c r="BD662" s="1" t="s">
        <v>484</v>
      </c>
      <c r="BE662" s="1">
        <v>71.2</v>
      </c>
      <c r="BF662" s="1">
        <v>7.63</v>
      </c>
      <c r="BG662" s="1"/>
      <c r="BH662" s="1"/>
      <c r="BI662" s="1"/>
      <c r="BJ662" s="1"/>
      <c r="BK662" s="1"/>
      <c r="BL662" s="1"/>
      <c r="BM662" s="1"/>
      <c r="BN662" s="1"/>
      <c r="BO662" s="1" t="s">
        <v>13065</v>
      </c>
      <c r="BP662" s="1" t="s">
        <v>13066</v>
      </c>
      <c r="BQ662" s="1"/>
      <c r="BR662" s="1"/>
      <c r="BS662" s="1"/>
      <c r="BT662" s="1"/>
      <c r="BU662" s="1" t="str">
        <f>HYPERLINK("https://nconnect.nicmar.ac.in/storage/profile/6a86878cf12b7.png","Download")</f>
        <v>0</v>
      </c>
      <c r="BV662" s="1" t="s">
        <v>188</v>
      </c>
      <c r="BW662" s="3"/>
      <c r="BX662" s="3"/>
    </row>
    <row r="663" spans="1:76">
      <c r="A663" s="1" t="s">
        <v>76</v>
      </c>
      <c r="B663" s="1" t="s">
        <v>77</v>
      </c>
      <c r="C663" s="1" t="s">
        <v>13067</v>
      </c>
      <c r="D663" s="1" t="s">
        <v>12206</v>
      </c>
      <c r="E663" s="1" t="s">
        <v>13068</v>
      </c>
      <c r="F663" s="1" t="s">
        <v>6226</v>
      </c>
      <c r="G663" s="1" t="s">
        <v>13069</v>
      </c>
      <c r="H663" s="1" t="s">
        <v>13070</v>
      </c>
      <c r="I663" s="1" t="s">
        <v>13071</v>
      </c>
      <c r="J663" s="1">
        <v>9819400005</v>
      </c>
      <c r="K663" s="1" t="s">
        <v>85</v>
      </c>
      <c r="L663" s="1" t="s">
        <v>13072</v>
      </c>
      <c r="M663" s="1" t="s">
        <v>87</v>
      </c>
      <c r="N663" s="1" t="s">
        <v>13073</v>
      </c>
      <c r="O663" s="1" t="s">
        <v>13074</v>
      </c>
      <c r="P663" s="1" t="s">
        <v>90</v>
      </c>
      <c r="Q663" s="1">
        <v>524057382361</v>
      </c>
      <c r="R663" s="1" t="s">
        <v>13075</v>
      </c>
      <c r="S663" s="1">
        <v>9004499999</v>
      </c>
      <c r="T663" s="1" t="s">
        <v>1168</v>
      </c>
      <c r="U663" s="1" t="s">
        <v>13076</v>
      </c>
      <c r="V663" s="1">
        <v>9004010101</v>
      </c>
      <c r="W663" s="1" t="s">
        <v>283</v>
      </c>
      <c r="X663" s="1" t="s">
        <v>13077</v>
      </c>
      <c r="Y663" s="1" t="s">
        <v>235</v>
      </c>
      <c r="Z663" s="1" t="s">
        <v>97</v>
      </c>
      <c r="AA663" s="1" t="s">
        <v>13077</v>
      </c>
      <c r="AB663" s="1" t="s">
        <v>235</v>
      </c>
      <c r="AC663" s="1" t="s">
        <v>97</v>
      </c>
      <c r="AD663" s="1" t="s">
        <v>98</v>
      </c>
      <c r="AE663" s="1" t="s">
        <v>98</v>
      </c>
      <c r="AF663" s="1" t="s">
        <v>13078</v>
      </c>
      <c r="AG663" s="1" t="s">
        <v>2883</v>
      </c>
      <c r="AH663" s="1" t="s">
        <v>262</v>
      </c>
      <c r="AI663" s="1" t="s">
        <v>395</v>
      </c>
      <c r="AJ663" s="1">
        <v>91.8</v>
      </c>
      <c r="AK663" s="1"/>
      <c r="AL663" s="1"/>
      <c r="AM663" s="1"/>
      <c r="AN663" s="1"/>
      <c r="AO663" s="1"/>
      <c r="AP663" s="1"/>
      <c r="AQ663" s="1"/>
      <c r="AR663" s="1"/>
      <c r="AS663" s="1" t="s">
        <v>367</v>
      </c>
      <c r="AT663" s="1" t="s">
        <v>13079</v>
      </c>
      <c r="AU663" s="1" t="s">
        <v>369</v>
      </c>
      <c r="AV663" s="1" t="s">
        <v>214</v>
      </c>
      <c r="AW663" s="1">
        <v>77.79</v>
      </c>
      <c r="AX663" s="1"/>
      <c r="AY663" s="1" t="s">
        <v>212</v>
      </c>
      <c r="AZ663" s="1" t="s">
        <v>13080</v>
      </c>
      <c r="BA663" s="1" t="s">
        <v>178</v>
      </c>
      <c r="BB663" s="1" t="s">
        <v>111</v>
      </c>
      <c r="BC663" s="1" t="s">
        <v>373</v>
      </c>
      <c r="BD663" s="1" t="s">
        <v>813</v>
      </c>
      <c r="BE663" s="1">
        <v>62.63</v>
      </c>
      <c r="BF663" s="1"/>
      <c r="BG663" s="1"/>
      <c r="BH663" s="1"/>
      <c r="BI663" s="1"/>
      <c r="BJ663" s="1"/>
      <c r="BK663" s="1"/>
      <c r="BL663" s="1"/>
      <c r="BM663" s="1"/>
      <c r="BN663" s="1"/>
      <c r="BO663" s="1" t="s">
        <v>13081</v>
      </c>
      <c r="BP663" s="1"/>
      <c r="BQ663" s="1"/>
      <c r="BR663" s="1" t="s">
        <v>13082</v>
      </c>
      <c r="BS663" s="1">
        <v>15</v>
      </c>
      <c r="BT663" s="1" t="s">
        <v>13083</v>
      </c>
      <c r="BU663" s="1" t="str">
        <f>HYPERLINK("https://nconnect.nicmar.ac.in/storage/profile/6a86df70911e6.png","Download")</f>
        <v>0</v>
      </c>
      <c r="BV663" s="1" t="s">
        <v>118</v>
      </c>
      <c r="BW663" s="3"/>
      <c r="BX663" s="3"/>
    </row>
    <row r="664" spans="1:76">
      <c r="A664" s="1" t="s">
        <v>76</v>
      </c>
      <c r="B664" s="1" t="s">
        <v>77</v>
      </c>
      <c r="C664" s="1" t="s">
        <v>13084</v>
      </c>
      <c r="D664" s="1" t="s">
        <v>13085</v>
      </c>
      <c r="E664" s="1" t="s">
        <v>13086</v>
      </c>
      <c r="F664" s="1" t="s">
        <v>4217</v>
      </c>
      <c r="G664" s="1" t="s">
        <v>13087</v>
      </c>
      <c r="H664" s="1" t="s">
        <v>13088</v>
      </c>
      <c r="I664" s="1" t="s">
        <v>13089</v>
      </c>
      <c r="J664" s="1">
        <v>8779363432</v>
      </c>
      <c r="K664" s="1" t="s">
        <v>85</v>
      </c>
      <c r="L664" s="1" t="s">
        <v>8471</v>
      </c>
      <c r="M664" s="1" t="s">
        <v>87</v>
      </c>
      <c r="N664" s="1" t="s">
        <v>13090</v>
      </c>
      <c r="O664" s="1" t="s">
        <v>13091</v>
      </c>
      <c r="P664" s="1" t="s">
        <v>669</v>
      </c>
      <c r="Q664" s="1">
        <v>746917312238</v>
      </c>
      <c r="R664" s="1" t="s">
        <v>13092</v>
      </c>
      <c r="S664" s="1">
        <v>9146061736</v>
      </c>
      <c r="T664" s="1" t="s">
        <v>163</v>
      </c>
      <c r="U664" s="1" t="s">
        <v>13093</v>
      </c>
      <c r="V664" s="1">
        <v>8976148507</v>
      </c>
      <c r="W664" s="1" t="s">
        <v>283</v>
      </c>
      <c r="X664" s="1" t="s">
        <v>13094</v>
      </c>
      <c r="Y664" s="1" t="s">
        <v>418</v>
      </c>
      <c r="Z664" s="1" t="s">
        <v>97</v>
      </c>
      <c r="AA664" s="1" t="s">
        <v>13094</v>
      </c>
      <c r="AB664" s="1" t="s">
        <v>418</v>
      </c>
      <c r="AC664" s="1" t="s">
        <v>97</v>
      </c>
      <c r="AD664" s="1" t="s">
        <v>98</v>
      </c>
      <c r="AE664" s="1" t="s">
        <v>98</v>
      </c>
      <c r="AF664" s="1" t="s">
        <v>13095</v>
      </c>
      <c r="AG664" s="1" t="s">
        <v>8715</v>
      </c>
      <c r="AH664" s="1" t="s">
        <v>171</v>
      </c>
      <c r="AI664" s="1" t="s">
        <v>289</v>
      </c>
      <c r="AJ664" s="1">
        <v>88.33</v>
      </c>
      <c r="AK664" s="1"/>
      <c r="AL664" s="1" t="s">
        <v>13095</v>
      </c>
      <c r="AM664" s="1" t="s">
        <v>8715</v>
      </c>
      <c r="AN664" s="1" t="s">
        <v>105</v>
      </c>
      <c r="AO664" s="1" t="s">
        <v>107</v>
      </c>
      <c r="AP664" s="1" t="s">
        <v>789</v>
      </c>
      <c r="AQ664" s="1">
        <v>84.6</v>
      </c>
      <c r="AR664" s="1"/>
      <c r="AS664" s="1"/>
      <c r="AT664" s="1"/>
      <c r="AU664" s="1"/>
      <c r="AV664" s="1"/>
      <c r="AW664" s="1"/>
      <c r="AX664" s="1"/>
      <c r="AY664" s="1" t="s">
        <v>3106</v>
      </c>
      <c r="AZ664" s="1" t="s">
        <v>3106</v>
      </c>
      <c r="BA664" s="1" t="s">
        <v>110</v>
      </c>
      <c r="BB664" s="1" t="s">
        <v>111</v>
      </c>
      <c r="BC664" s="1" t="s">
        <v>318</v>
      </c>
      <c r="BD664" s="1" t="s">
        <v>319</v>
      </c>
      <c r="BE664" s="1">
        <v>87.9</v>
      </c>
      <c r="BF664" s="1">
        <v>8.79</v>
      </c>
      <c r="BG664" s="1"/>
      <c r="BH664" s="1"/>
      <c r="BI664" s="1"/>
      <c r="BJ664" s="1"/>
      <c r="BK664" s="1"/>
      <c r="BL664" s="1"/>
      <c r="BM664" s="1"/>
      <c r="BN664" s="1"/>
      <c r="BO664" s="1" t="s">
        <v>13096</v>
      </c>
      <c r="BP664" s="1"/>
      <c r="BQ664" s="1"/>
      <c r="BR664" s="1" t="s">
        <v>13097</v>
      </c>
      <c r="BS664" s="1">
        <v>17</v>
      </c>
      <c r="BT664" s="1"/>
      <c r="BU664" s="1" t="str">
        <f>HYPERLINK("https://nconnect.nicmar.ac.in/storage/profile/6a85fffb795f2.png","Download")</f>
        <v>0</v>
      </c>
      <c r="BV664" s="1" t="s">
        <v>118</v>
      </c>
      <c r="BW664" s="3"/>
      <c r="BX664" s="3"/>
    </row>
    <row r="665" spans="1:76">
      <c r="A665" s="1" t="s">
        <v>76</v>
      </c>
      <c r="B665" s="1" t="s">
        <v>77</v>
      </c>
      <c r="C665" s="1" t="s">
        <v>13098</v>
      </c>
      <c r="D665" s="1" t="s">
        <v>2080</v>
      </c>
      <c r="E665" s="1" t="s">
        <v>514</v>
      </c>
      <c r="F665" s="1" t="s">
        <v>13099</v>
      </c>
      <c r="G665" s="1" t="s">
        <v>13100</v>
      </c>
      <c r="H665" s="1" t="s">
        <v>13101</v>
      </c>
      <c r="I665" s="1" t="s">
        <v>13102</v>
      </c>
      <c r="J665" s="1">
        <v>8983496089</v>
      </c>
      <c r="K665" s="1" t="s">
        <v>85</v>
      </c>
      <c r="L665" s="1" t="s">
        <v>13103</v>
      </c>
      <c r="M665" s="1" t="s">
        <v>87</v>
      </c>
      <c r="N665" s="1" t="s">
        <v>88</v>
      </c>
      <c r="O665" s="1" t="s">
        <v>13104</v>
      </c>
      <c r="P665" s="1" t="s">
        <v>669</v>
      </c>
      <c r="Q665" s="1">
        <v>508513501992</v>
      </c>
      <c r="R665" s="1" t="s">
        <v>13105</v>
      </c>
      <c r="S665" s="1">
        <v>9773852677</v>
      </c>
      <c r="T665" s="1" t="s">
        <v>13106</v>
      </c>
      <c r="U665" s="1" t="s">
        <v>13107</v>
      </c>
      <c r="V665" s="1">
        <v>9892757427</v>
      </c>
      <c r="W665" s="1" t="s">
        <v>444</v>
      </c>
      <c r="X665" s="1" t="s">
        <v>13108</v>
      </c>
      <c r="Y665" s="1" t="s">
        <v>6121</v>
      </c>
      <c r="Z665" s="1" t="s">
        <v>97</v>
      </c>
      <c r="AA665" s="1" t="s">
        <v>13108</v>
      </c>
      <c r="AB665" s="1" t="s">
        <v>6121</v>
      </c>
      <c r="AC665" s="1" t="s">
        <v>97</v>
      </c>
      <c r="AD665" s="1" t="s">
        <v>98</v>
      </c>
      <c r="AE665" s="1" t="s">
        <v>98</v>
      </c>
      <c r="AF665" s="1" t="s">
        <v>13109</v>
      </c>
      <c r="AG665" s="1" t="s">
        <v>1199</v>
      </c>
      <c r="AH665" s="1" t="s">
        <v>476</v>
      </c>
      <c r="AI665" s="1" t="s">
        <v>1018</v>
      </c>
      <c r="AJ665" s="1">
        <v>81</v>
      </c>
      <c r="AK665" s="1"/>
      <c r="AL665" s="1" t="s">
        <v>13109</v>
      </c>
      <c r="AM665" s="1" t="s">
        <v>1199</v>
      </c>
      <c r="AN665" s="1" t="s">
        <v>174</v>
      </c>
      <c r="AO665" s="1" t="s">
        <v>208</v>
      </c>
      <c r="AP665" s="1" t="s">
        <v>1386</v>
      </c>
      <c r="AQ665" s="1">
        <v>58.46</v>
      </c>
      <c r="AR665" s="1"/>
      <c r="AS665" s="1"/>
      <c r="AT665" s="1"/>
      <c r="AU665" s="1"/>
      <c r="AV665" s="1"/>
      <c r="AW665" s="1"/>
      <c r="AX665" s="1"/>
      <c r="AY665" s="1" t="s">
        <v>212</v>
      </c>
      <c r="AZ665" s="1" t="s">
        <v>13110</v>
      </c>
      <c r="BA665" s="1" t="s">
        <v>110</v>
      </c>
      <c r="BB665" s="1" t="s">
        <v>111</v>
      </c>
      <c r="BC665" s="1" t="s">
        <v>654</v>
      </c>
      <c r="BD665" s="1" t="s">
        <v>626</v>
      </c>
      <c r="BE665" s="1">
        <v>69.28</v>
      </c>
      <c r="BF665" s="1"/>
      <c r="BG665" s="1"/>
      <c r="BH665" s="1"/>
      <c r="BI665" s="1"/>
      <c r="BJ665" s="1"/>
      <c r="BK665" s="1"/>
      <c r="BL665" s="1"/>
      <c r="BM665" s="1"/>
      <c r="BN665" s="1"/>
      <c r="BO665" s="1" t="s">
        <v>656</v>
      </c>
      <c r="BP665" s="1" t="s">
        <v>13111</v>
      </c>
      <c r="BQ665" s="1" t="s">
        <v>4995</v>
      </c>
      <c r="BR665" s="1"/>
      <c r="BS665" s="1"/>
      <c r="BT665" s="1"/>
      <c r="BU665" s="1" t="str">
        <f>HYPERLINK("https://nconnect.nicmar.ac.in/storage/profile/6a873da95f6c5.png","Download")</f>
        <v>0</v>
      </c>
      <c r="BV665" s="1" t="s">
        <v>118</v>
      </c>
      <c r="BW665" s="3"/>
      <c r="BX665" s="3"/>
    </row>
    <row r="666" spans="1:76">
      <c r="A666" s="1" t="s">
        <v>76</v>
      </c>
      <c r="B666" s="1" t="s">
        <v>77</v>
      </c>
      <c r="C666" s="1" t="s">
        <v>13112</v>
      </c>
      <c r="D666" s="1" t="s">
        <v>13113</v>
      </c>
      <c r="E666" s="1" t="s">
        <v>13114</v>
      </c>
      <c r="F666" s="1" t="s">
        <v>8350</v>
      </c>
      <c r="G666" s="1" t="s">
        <v>13115</v>
      </c>
      <c r="H666" s="1" t="s">
        <v>13116</v>
      </c>
      <c r="I666" s="1" t="s">
        <v>13117</v>
      </c>
      <c r="J666" s="1">
        <v>9322435749</v>
      </c>
      <c r="K666" s="1" t="s">
        <v>85</v>
      </c>
      <c r="L666" s="1" t="s">
        <v>5473</v>
      </c>
      <c r="M666" s="1" t="s">
        <v>87</v>
      </c>
      <c r="N666" s="1" t="s">
        <v>1885</v>
      </c>
      <c r="O666" s="1" t="s">
        <v>11527</v>
      </c>
      <c r="P666" s="1" t="s">
        <v>162</v>
      </c>
      <c r="Q666" s="1">
        <v>732527246147</v>
      </c>
      <c r="R666" s="1" t="s">
        <v>8350</v>
      </c>
      <c r="S666" s="1">
        <v>9423067391</v>
      </c>
      <c r="T666" s="1" t="s">
        <v>163</v>
      </c>
      <c r="U666" s="1" t="s">
        <v>13118</v>
      </c>
      <c r="V666" s="1">
        <v>7276726679</v>
      </c>
      <c r="W666" s="1" t="s">
        <v>283</v>
      </c>
      <c r="X666" s="1" t="s">
        <v>13119</v>
      </c>
      <c r="Y666" s="1" t="s">
        <v>847</v>
      </c>
      <c r="Z666" s="1" t="s">
        <v>97</v>
      </c>
      <c r="AA666" s="1" t="s">
        <v>13119</v>
      </c>
      <c r="AB666" s="1" t="s">
        <v>847</v>
      </c>
      <c r="AC666" s="1" t="s">
        <v>97</v>
      </c>
      <c r="AD666" s="1" t="s">
        <v>98</v>
      </c>
      <c r="AE666" s="1" t="s">
        <v>98</v>
      </c>
      <c r="AF666" s="1" t="s">
        <v>13120</v>
      </c>
      <c r="AG666" s="1" t="s">
        <v>366</v>
      </c>
      <c r="AH666" s="1" t="s">
        <v>425</v>
      </c>
      <c r="AI666" s="1" t="s">
        <v>395</v>
      </c>
      <c r="AJ666" s="1">
        <v>77.0</v>
      </c>
      <c r="AK666" s="1">
        <v>0</v>
      </c>
      <c r="AL666" s="1"/>
      <c r="AM666" s="1"/>
      <c r="AN666" s="1"/>
      <c r="AO666" s="1"/>
      <c r="AP666" s="1"/>
      <c r="AQ666" s="1"/>
      <c r="AR666" s="1"/>
      <c r="AS666" s="1" t="s">
        <v>649</v>
      </c>
      <c r="AT666" s="1" t="s">
        <v>13121</v>
      </c>
      <c r="AU666" s="1" t="s">
        <v>655</v>
      </c>
      <c r="AV666" s="1" t="s">
        <v>370</v>
      </c>
      <c r="AW666" s="1">
        <v>75.0</v>
      </c>
      <c r="AX666" s="1"/>
      <c r="AY666" s="1" t="s">
        <v>13122</v>
      </c>
      <c r="AZ666" s="1" t="s">
        <v>13123</v>
      </c>
      <c r="BA666" s="1" t="s">
        <v>110</v>
      </c>
      <c r="BB666" s="1" t="s">
        <v>111</v>
      </c>
      <c r="BC666" s="1" t="s">
        <v>113</v>
      </c>
      <c r="BD666" s="1" t="s">
        <v>792</v>
      </c>
      <c r="BE666" s="1">
        <v>64.47</v>
      </c>
      <c r="BF666" s="1">
        <v>6.95</v>
      </c>
      <c r="BG666" s="1"/>
      <c r="BH666" s="1"/>
      <c r="BI666" s="1"/>
      <c r="BJ666" s="1"/>
      <c r="BK666" s="1"/>
      <c r="BL666" s="1"/>
      <c r="BM666" s="1"/>
      <c r="BN666" s="1"/>
      <c r="BO666" s="1" t="s">
        <v>13124</v>
      </c>
      <c r="BP666" s="1"/>
      <c r="BQ666" s="1"/>
      <c r="BR666" s="1"/>
      <c r="BS666" s="1"/>
      <c r="BT666" s="1"/>
      <c r="BU666" s="1" t="str">
        <f>HYPERLINK("https://nconnect.nicmar.ac.in/storage/profile/6a867062dc845.png","Download")</f>
        <v>0</v>
      </c>
      <c r="BV666" s="1" t="s">
        <v>118</v>
      </c>
      <c r="BW666" s="3"/>
      <c r="BX666" s="3"/>
    </row>
    <row r="667" spans="1:76">
      <c r="A667" s="1" t="s">
        <v>76</v>
      </c>
      <c r="B667" s="1" t="s">
        <v>77</v>
      </c>
      <c r="C667" s="1" t="s">
        <v>13125</v>
      </c>
      <c r="D667" s="1" t="s">
        <v>4967</v>
      </c>
      <c r="E667" s="1" t="s">
        <v>13126</v>
      </c>
      <c r="F667" s="1" t="s">
        <v>13127</v>
      </c>
      <c r="G667" s="1" t="s">
        <v>13128</v>
      </c>
      <c r="H667" s="1" t="s">
        <v>13129</v>
      </c>
      <c r="I667" s="1" t="s">
        <v>13130</v>
      </c>
      <c r="J667" s="1">
        <v>8904285835</v>
      </c>
      <c r="K667" s="1" t="s">
        <v>85</v>
      </c>
      <c r="L667" s="1" t="s">
        <v>13131</v>
      </c>
      <c r="M667" s="1" t="s">
        <v>87</v>
      </c>
      <c r="N667" s="1" t="s">
        <v>13132</v>
      </c>
      <c r="O667" s="1" t="s">
        <v>13133</v>
      </c>
      <c r="P667" s="1" t="s">
        <v>669</v>
      </c>
      <c r="Q667" s="1">
        <v>583409611793</v>
      </c>
      <c r="R667" s="1" t="s">
        <v>13134</v>
      </c>
      <c r="S667" s="1">
        <v>9845069950</v>
      </c>
      <c r="T667" s="1" t="s">
        <v>13135</v>
      </c>
      <c r="U667" s="1" t="s">
        <v>13136</v>
      </c>
      <c r="V667" s="1">
        <v>9901414166</v>
      </c>
      <c r="W667" s="1" t="s">
        <v>3822</v>
      </c>
      <c r="X667" s="1" t="s">
        <v>13137</v>
      </c>
      <c r="Y667" s="1" t="s">
        <v>446</v>
      </c>
      <c r="Z667" s="1" t="s">
        <v>168</v>
      </c>
      <c r="AA667" s="1" t="s">
        <v>13137</v>
      </c>
      <c r="AB667" s="1" t="s">
        <v>446</v>
      </c>
      <c r="AC667" s="1" t="s">
        <v>168</v>
      </c>
      <c r="AD667" s="1" t="s">
        <v>98</v>
      </c>
      <c r="AE667" s="1" t="s">
        <v>98</v>
      </c>
      <c r="AF667" s="1" t="s">
        <v>13138</v>
      </c>
      <c r="AG667" s="1" t="s">
        <v>13139</v>
      </c>
      <c r="AH667" s="1" t="s">
        <v>853</v>
      </c>
      <c r="AI667" s="1" t="s">
        <v>742</v>
      </c>
      <c r="AJ667" s="1">
        <v>89.75</v>
      </c>
      <c r="AK667" s="1"/>
      <c r="AL667" s="1" t="s">
        <v>13140</v>
      </c>
      <c r="AM667" s="1" t="s">
        <v>13141</v>
      </c>
      <c r="AN667" s="1" t="s">
        <v>105</v>
      </c>
      <c r="AO667" s="1" t="s">
        <v>479</v>
      </c>
      <c r="AP667" s="1" t="s">
        <v>530</v>
      </c>
      <c r="AQ667" s="1">
        <v>73.83</v>
      </c>
      <c r="AR667" s="1"/>
      <c r="AS667" s="1"/>
      <c r="AT667" s="1"/>
      <c r="AU667" s="1"/>
      <c r="AV667" s="1"/>
      <c r="AW667" s="1"/>
      <c r="AX667" s="1"/>
      <c r="AY667" s="1" t="s">
        <v>9780</v>
      </c>
      <c r="AZ667" s="1" t="s">
        <v>13142</v>
      </c>
      <c r="BA667" s="1" t="s">
        <v>178</v>
      </c>
      <c r="BB667" s="1" t="s">
        <v>111</v>
      </c>
      <c r="BC667" s="1" t="s">
        <v>654</v>
      </c>
      <c r="BD667" s="1" t="s">
        <v>789</v>
      </c>
      <c r="BE667" s="1">
        <v>67.1</v>
      </c>
      <c r="BF667" s="1">
        <v>7.46</v>
      </c>
      <c r="BG667" s="1"/>
      <c r="BH667" s="1"/>
      <c r="BI667" s="1"/>
      <c r="BJ667" s="1"/>
      <c r="BK667" s="1"/>
      <c r="BL667" s="1"/>
      <c r="BM667" s="1"/>
      <c r="BN667" s="1"/>
      <c r="BO667" s="1" t="s">
        <v>13143</v>
      </c>
      <c r="BP667" s="1" t="s">
        <v>13144</v>
      </c>
      <c r="BQ667" s="1" t="s">
        <v>6351</v>
      </c>
      <c r="BR667" s="1" t="s">
        <v>13145</v>
      </c>
      <c r="BS667" s="1">
        <v>3</v>
      </c>
      <c r="BT667" s="1"/>
      <c r="BU667" s="1" t="str">
        <f>HYPERLINK("https://nconnect.nicmar.ac.in/storage/profile/6a8709b80e5cb.png","Download")</f>
        <v>0</v>
      </c>
      <c r="BV667" s="1" t="s">
        <v>118</v>
      </c>
      <c r="BW667" s="3"/>
      <c r="BX667" s="3"/>
    </row>
    <row r="668" spans="1:76">
      <c r="A668" s="1" t="s">
        <v>76</v>
      </c>
      <c r="B668" s="1" t="s">
        <v>77</v>
      </c>
      <c r="C668" s="1" t="s">
        <v>13146</v>
      </c>
      <c r="D668" s="1"/>
      <c r="E668" s="1"/>
      <c r="F668" s="1"/>
      <c r="G668" s="1"/>
      <c r="H668" s="1" t="s">
        <v>13147</v>
      </c>
      <c r="I668" s="1" t="s">
        <v>13147</v>
      </c>
      <c r="J668" s="1"/>
      <c r="K668" s="1"/>
      <c r="L668" s="1"/>
      <c r="M668" s="1"/>
      <c r="N668" s="1"/>
      <c r="O668" s="1"/>
      <c r="P668" s="1"/>
      <c r="Q668" s="1"/>
      <c r="R668" s="1"/>
      <c r="S668" s="1"/>
      <c r="T668" s="1"/>
      <c r="U668" s="1"/>
      <c r="V668" s="1"/>
      <c r="W668" s="1"/>
      <c r="X668" s="1"/>
      <c r="Y668" s="1"/>
      <c r="Z668" s="1"/>
      <c r="AA668" s="1"/>
      <c r="AB668" s="1"/>
      <c r="AC668" s="1"/>
      <c r="AD668" s="1" t="s">
        <v>98</v>
      </c>
      <c r="AE668" s="1" t="s">
        <v>98</v>
      </c>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t="s">
        <v>187</v>
      </c>
      <c r="BV668" s="1" t="s">
        <v>188</v>
      </c>
      <c r="BW668" s="3"/>
      <c r="BX668" s="3"/>
    </row>
    <row r="669" spans="1:76">
      <c r="A669" s="1" t="s">
        <v>76</v>
      </c>
      <c r="B669" s="1" t="s">
        <v>77</v>
      </c>
      <c r="C669" s="1" t="s">
        <v>13148</v>
      </c>
      <c r="D669" s="1" t="s">
        <v>13149</v>
      </c>
      <c r="E669" s="1" t="s">
        <v>5504</v>
      </c>
      <c r="F669" s="1" t="s">
        <v>13150</v>
      </c>
      <c r="G669" s="1" t="s">
        <v>13151</v>
      </c>
      <c r="H669" s="1" t="s">
        <v>13152</v>
      </c>
      <c r="I669" s="1" t="s">
        <v>13153</v>
      </c>
      <c r="J669" s="1">
        <v>8551921332</v>
      </c>
      <c r="K669" s="1" t="s">
        <v>85</v>
      </c>
      <c r="L669" s="1" t="s">
        <v>13154</v>
      </c>
      <c r="M669" s="1" t="s">
        <v>87</v>
      </c>
      <c r="N669" s="1" t="s">
        <v>1951</v>
      </c>
      <c r="O669" s="1" t="s">
        <v>13155</v>
      </c>
      <c r="P669" s="1" t="s">
        <v>162</v>
      </c>
      <c r="Q669" s="1">
        <v>772462807692</v>
      </c>
      <c r="R669" s="1" t="s">
        <v>13156</v>
      </c>
      <c r="S669" s="1">
        <v>9890763921</v>
      </c>
      <c r="T669" s="1" t="s">
        <v>13157</v>
      </c>
      <c r="U669" s="1" t="s">
        <v>13158</v>
      </c>
      <c r="V669" s="1">
        <v>9960864211</v>
      </c>
      <c r="W669" s="1" t="s">
        <v>283</v>
      </c>
      <c r="X669" s="1" t="s">
        <v>13159</v>
      </c>
      <c r="Y669" s="1" t="s">
        <v>2747</v>
      </c>
      <c r="Z669" s="1" t="s">
        <v>97</v>
      </c>
      <c r="AA669" s="1" t="s">
        <v>13159</v>
      </c>
      <c r="AB669" s="1" t="s">
        <v>2747</v>
      </c>
      <c r="AC669" s="1" t="s">
        <v>97</v>
      </c>
      <c r="AD669" s="1" t="s">
        <v>98</v>
      </c>
      <c r="AE669" s="1" t="s">
        <v>98</v>
      </c>
      <c r="AF669" s="1" t="s">
        <v>13160</v>
      </c>
      <c r="AG669" s="1" t="s">
        <v>13161</v>
      </c>
      <c r="AH669" s="1" t="s">
        <v>4314</v>
      </c>
      <c r="AI669" s="1" t="s">
        <v>529</v>
      </c>
      <c r="AJ669" s="1">
        <v>77.8</v>
      </c>
      <c r="AK669" s="1"/>
      <c r="AL669" s="1" t="s">
        <v>13162</v>
      </c>
      <c r="AM669" s="1" t="s">
        <v>13163</v>
      </c>
      <c r="AN669" s="1" t="s">
        <v>174</v>
      </c>
      <c r="AO669" s="1" t="s">
        <v>141</v>
      </c>
      <c r="AP669" s="1" t="s">
        <v>395</v>
      </c>
      <c r="AQ669" s="1">
        <v>70.15</v>
      </c>
      <c r="AR669" s="1"/>
      <c r="AS669" s="1"/>
      <c r="AT669" s="1"/>
      <c r="AU669" s="1"/>
      <c r="AV669" s="1"/>
      <c r="AW669" s="1"/>
      <c r="AX669" s="1"/>
      <c r="AY669" s="1" t="s">
        <v>6779</v>
      </c>
      <c r="AZ669" s="1" t="s">
        <v>13164</v>
      </c>
      <c r="BA669" s="1" t="s">
        <v>266</v>
      </c>
      <c r="BB669" s="1" t="s">
        <v>267</v>
      </c>
      <c r="BC669" s="1" t="s">
        <v>289</v>
      </c>
      <c r="BD669" s="1" t="s">
        <v>999</v>
      </c>
      <c r="BE669" s="1">
        <v>86.83</v>
      </c>
      <c r="BF669" s="1">
        <v>9.14</v>
      </c>
      <c r="BG669" s="1"/>
      <c r="BH669" s="1"/>
      <c r="BI669" s="1"/>
      <c r="BJ669" s="1"/>
      <c r="BK669" s="1"/>
      <c r="BL669" s="1"/>
      <c r="BM669" s="1"/>
      <c r="BN669" s="1"/>
      <c r="BO669" s="1" t="s">
        <v>13165</v>
      </c>
      <c r="BP669" s="1" t="s">
        <v>13166</v>
      </c>
      <c r="BQ669" s="1"/>
      <c r="BR669" s="1" t="s">
        <v>13167</v>
      </c>
      <c r="BS669" s="1">
        <v>26</v>
      </c>
      <c r="BT669" s="1" t="s">
        <v>13168</v>
      </c>
      <c r="BU669" s="1" t="str">
        <f>HYPERLINK("https://nconnect.nicmar.ac.in/storage/profile/6a8734ad1e05e.png","Download")</f>
        <v>0</v>
      </c>
      <c r="BV669" s="1" t="s">
        <v>118</v>
      </c>
      <c r="BW669" s="3"/>
      <c r="BX669" s="3"/>
    </row>
    <row r="670" spans="1:76">
      <c r="A670" s="1" t="s">
        <v>76</v>
      </c>
      <c r="B670" s="1" t="s">
        <v>77</v>
      </c>
      <c r="C670" s="1" t="s">
        <v>13169</v>
      </c>
      <c r="D670" s="1" t="s">
        <v>13170</v>
      </c>
      <c r="E670" s="1" t="s">
        <v>13171</v>
      </c>
      <c r="F670" s="1" t="s">
        <v>13172</v>
      </c>
      <c r="G670" s="1" t="s">
        <v>13173</v>
      </c>
      <c r="H670" s="1" t="s">
        <v>13174</v>
      </c>
      <c r="I670" s="1" t="s">
        <v>13175</v>
      </c>
      <c r="J670" s="1">
        <v>9747317292</v>
      </c>
      <c r="K670" s="1" t="s">
        <v>196</v>
      </c>
      <c r="L670" s="1" t="s">
        <v>6902</v>
      </c>
      <c r="M670" s="1" t="s">
        <v>87</v>
      </c>
      <c r="N670" s="1" t="s">
        <v>13176</v>
      </c>
      <c r="O670" s="1" t="s">
        <v>7252</v>
      </c>
      <c r="P670" s="1" t="s">
        <v>90</v>
      </c>
      <c r="Q670" s="1">
        <v>251807597841</v>
      </c>
      <c r="R670" s="1" t="s">
        <v>13177</v>
      </c>
      <c r="S670" s="1">
        <v>6235317292</v>
      </c>
      <c r="T670" s="1" t="s">
        <v>2610</v>
      </c>
      <c r="U670" s="1" t="s">
        <v>13178</v>
      </c>
      <c r="V670" s="1">
        <v>6235317292</v>
      </c>
      <c r="W670" s="1" t="s">
        <v>2724</v>
      </c>
      <c r="X670" s="1" t="s">
        <v>13179</v>
      </c>
      <c r="Y670" s="1" t="s">
        <v>1546</v>
      </c>
      <c r="Z670" s="1" t="s">
        <v>392</v>
      </c>
      <c r="AA670" s="1" t="s">
        <v>13180</v>
      </c>
      <c r="AB670" s="1" t="s">
        <v>1546</v>
      </c>
      <c r="AC670" s="1" t="s">
        <v>392</v>
      </c>
      <c r="AD670" s="1" t="s">
        <v>98</v>
      </c>
      <c r="AE670" s="1" t="s">
        <v>98</v>
      </c>
      <c r="AF670" s="1" t="s">
        <v>13181</v>
      </c>
      <c r="AG670" s="1" t="s">
        <v>13182</v>
      </c>
      <c r="AH670" s="1" t="s">
        <v>480</v>
      </c>
      <c r="AI670" s="1" t="s">
        <v>101</v>
      </c>
      <c r="AJ670" s="1">
        <v>86</v>
      </c>
      <c r="AK670" s="1"/>
      <c r="AL670" s="1" t="s">
        <v>13181</v>
      </c>
      <c r="AM670" s="1" t="s">
        <v>13182</v>
      </c>
      <c r="AN670" s="1" t="s">
        <v>174</v>
      </c>
      <c r="AO670" s="1" t="s">
        <v>425</v>
      </c>
      <c r="AP670" s="1" t="s">
        <v>289</v>
      </c>
      <c r="AQ670" s="1">
        <v>93.6</v>
      </c>
      <c r="AR670" s="1"/>
      <c r="AS670" s="1"/>
      <c r="AT670" s="1"/>
      <c r="AU670" s="1"/>
      <c r="AV670" s="1"/>
      <c r="AW670" s="1"/>
      <c r="AX670" s="1"/>
      <c r="AY670" s="1" t="s">
        <v>13183</v>
      </c>
      <c r="AZ670" s="1" t="s">
        <v>13184</v>
      </c>
      <c r="BA670" s="1" t="s">
        <v>266</v>
      </c>
      <c r="BB670" s="1" t="s">
        <v>453</v>
      </c>
      <c r="BC670" s="1" t="s">
        <v>13185</v>
      </c>
      <c r="BD670" s="1" t="s">
        <v>289</v>
      </c>
      <c r="BE670" s="1">
        <v>50</v>
      </c>
      <c r="BF670" s="1">
        <v>7.07</v>
      </c>
      <c r="BG670" s="1"/>
      <c r="BH670" s="1"/>
      <c r="BI670" s="1"/>
      <c r="BJ670" s="1"/>
      <c r="BK670" s="1"/>
      <c r="BL670" s="1"/>
      <c r="BM670" s="1"/>
      <c r="BN670" s="1"/>
      <c r="BO670" s="1" t="s">
        <v>13186</v>
      </c>
      <c r="BP670" s="1"/>
      <c r="BQ670" s="1"/>
      <c r="BR670" s="1"/>
      <c r="BS670" s="1"/>
      <c r="BT670" s="1"/>
      <c r="BU670" s="1" t="str">
        <f>HYPERLINK("https://nconnect.nicmar.ac.in/storage/profile/6a86dc6a42dc2.png","Download")</f>
        <v>0</v>
      </c>
      <c r="BV670" s="1" t="s">
        <v>188</v>
      </c>
      <c r="BW670" s="3"/>
      <c r="BX670" s="3"/>
    </row>
  </sheetData>
  <hyperlinks>
    <hyperlink ref="BU2" r:id="rId_hyperlink_1" tooltip="Download" display="Download"/>
    <hyperlink ref="BU3" r:id="rId_hyperlink_2" tooltip="Download" display="Download"/>
    <hyperlink ref="BU4" r:id="rId_hyperlink_3" tooltip="Download" display="Download"/>
    <hyperlink ref="BU6" r:id="rId_hyperlink_4" tooltip="Download" display="Download"/>
    <hyperlink ref="BU7" r:id="rId_hyperlink_5" tooltip="Download" display="Download"/>
    <hyperlink ref="BU8" r:id="rId_hyperlink_6" tooltip="Download" display="Download"/>
    <hyperlink ref="BU9" r:id="rId_hyperlink_7" tooltip="Download" display="Download"/>
    <hyperlink ref="BU10" r:id="rId_hyperlink_8" tooltip="Download" display="Download"/>
    <hyperlink ref="BU11" r:id="rId_hyperlink_9" tooltip="Download" display="Download"/>
    <hyperlink ref="BU12" r:id="rId_hyperlink_10" tooltip="Download" display="Download"/>
    <hyperlink ref="BU13" r:id="rId_hyperlink_11" tooltip="Download" display="Download"/>
    <hyperlink ref="BU14" r:id="rId_hyperlink_12" tooltip="Download" display="Download"/>
    <hyperlink ref="BU15" r:id="rId_hyperlink_13" tooltip="Download" display="Download"/>
    <hyperlink ref="BU16" r:id="rId_hyperlink_14" tooltip="Download" display="Download"/>
    <hyperlink ref="BU17" r:id="rId_hyperlink_15" tooltip="Download" display="Download"/>
    <hyperlink ref="BU18" r:id="rId_hyperlink_16" tooltip="Download" display="Download"/>
    <hyperlink ref="BU19" r:id="rId_hyperlink_17" tooltip="Download" display="Download"/>
    <hyperlink ref="BU20" r:id="rId_hyperlink_18" tooltip="Download" display="Download"/>
    <hyperlink ref="BU21" r:id="rId_hyperlink_19" tooltip="Download" display="Download"/>
    <hyperlink ref="BU22" r:id="rId_hyperlink_20" tooltip="Download" display="Download"/>
    <hyperlink ref="BU23" r:id="rId_hyperlink_21" tooltip="Download" display="Download"/>
    <hyperlink ref="BU24" r:id="rId_hyperlink_22" tooltip="Download" display="Download"/>
    <hyperlink ref="BU25" r:id="rId_hyperlink_23" tooltip="Download" display="Download"/>
    <hyperlink ref="BU26" r:id="rId_hyperlink_24" tooltip="Download" display="Download"/>
    <hyperlink ref="BU27" r:id="rId_hyperlink_25" tooltip="Download" display="Download"/>
    <hyperlink ref="BU28" r:id="rId_hyperlink_26" tooltip="Download" display="Download"/>
    <hyperlink ref="BU29" r:id="rId_hyperlink_27" tooltip="Download" display="Download"/>
    <hyperlink ref="BU30" r:id="rId_hyperlink_28" tooltip="Download" display="Download"/>
    <hyperlink ref="BU31" r:id="rId_hyperlink_29" tooltip="Download" display="Download"/>
    <hyperlink ref="BU32" r:id="rId_hyperlink_30" tooltip="Download" display="Download"/>
    <hyperlink ref="BU33" r:id="rId_hyperlink_31" tooltip="Download" display="Download"/>
    <hyperlink ref="BU34" r:id="rId_hyperlink_32" tooltip="Download" display="Download"/>
    <hyperlink ref="BU35" r:id="rId_hyperlink_33" tooltip="Download" display="Download"/>
    <hyperlink ref="BU36" r:id="rId_hyperlink_34" tooltip="Download" display="Download"/>
    <hyperlink ref="BU37" r:id="rId_hyperlink_35" tooltip="Download" display="Download"/>
    <hyperlink ref="BU38" r:id="rId_hyperlink_36" tooltip="Download" display="Download"/>
    <hyperlink ref="BU39" r:id="rId_hyperlink_37" tooltip="Download" display="Download"/>
    <hyperlink ref="BU40" r:id="rId_hyperlink_38" tooltip="Download" display="Download"/>
    <hyperlink ref="BU41" r:id="rId_hyperlink_39" tooltip="Download" display="Download"/>
    <hyperlink ref="BU42" r:id="rId_hyperlink_40" tooltip="Download" display="Download"/>
    <hyperlink ref="BU43" r:id="rId_hyperlink_41" tooltip="Download" display="Download"/>
    <hyperlink ref="BU44" r:id="rId_hyperlink_42" tooltip="Download" display="Download"/>
    <hyperlink ref="BU45" r:id="rId_hyperlink_43" tooltip="Download" display="Download"/>
    <hyperlink ref="BU46" r:id="rId_hyperlink_44" tooltip="Download" display="Download"/>
    <hyperlink ref="BU47" r:id="rId_hyperlink_45" tooltip="Download" display="Download"/>
    <hyperlink ref="BU48" r:id="rId_hyperlink_46" tooltip="Download" display="Download"/>
    <hyperlink ref="BU49" r:id="rId_hyperlink_47" tooltip="Download" display="Download"/>
    <hyperlink ref="BU50" r:id="rId_hyperlink_48" tooltip="Download" display="Download"/>
    <hyperlink ref="BU51" r:id="rId_hyperlink_49" tooltip="Download" display="Download"/>
    <hyperlink ref="BU52" r:id="rId_hyperlink_50" tooltip="Download" display="Download"/>
    <hyperlink ref="BU53" r:id="rId_hyperlink_51" tooltip="Download" display="Download"/>
    <hyperlink ref="BU54" r:id="rId_hyperlink_52" tooltip="Download" display="Download"/>
    <hyperlink ref="BU55" r:id="rId_hyperlink_53" tooltip="Download" display="Download"/>
    <hyperlink ref="BU56" r:id="rId_hyperlink_54" tooltip="Download" display="Download"/>
    <hyperlink ref="BU57" r:id="rId_hyperlink_55" tooltip="Download" display="Download"/>
    <hyperlink ref="BU58" r:id="rId_hyperlink_56" tooltip="Download" display="Download"/>
    <hyperlink ref="BU59" r:id="rId_hyperlink_57" tooltip="Download" display="Download"/>
    <hyperlink ref="BU60" r:id="rId_hyperlink_58" tooltip="Download" display="Download"/>
    <hyperlink ref="BU61" r:id="rId_hyperlink_59" tooltip="Download" display="Download"/>
    <hyperlink ref="BU62" r:id="rId_hyperlink_60" tooltip="Download" display="Download"/>
    <hyperlink ref="BU63" r:id="rId_hyperlink_61" tooltip="Download" display="Download"/>
    <hyperlink ref="BU64" r:id="rId_hyperlink_62" tooltip="Download" display="Download"/>
    <hyperlink ref="BU65" r:id="rId_hyperlink_63" tooltip="Download" display="Download"/>
    <hyperlink ref="BU66" r:id="rId_hyperlink_64" tooltip="Download" display="Download"/>
    <hyperlink ref="BU67" r:id="rId_hyperlink_65" tooltip="Download" display="Download"/>
    <hyperlink ref="BU68" r:id="rId_hyperlink_66" tooltip="Download" display="Download"/>
    <hyperlink ref="BU69" r:id="rId_hyperlink_67" tooltip="Download" display="Download"/>
    <hyperlink ref="BU70" r:id="rId_hyperlink_68" tooltip="Download" display="Download"/>
    <hyperlink ref="BU71" r:id="rId_hyperlink_69" tooltip="Download" display="Download"/>
    <hyperlink ref="BU72" r:id="rId_hyperlink_70" tooltip="Download" display="Download"/>
    <hyperlink ref="BU73" r:id="rId_hyperlink_71" tooltip="Download" display="Download"/>
    <hyperlink ref="BU74" r:id="rId_hyperlink_72" tooltip="Download" display="Download"/>
    <hyperlink ref="BU75" r:id="rId_hyperlink_73" tooltip="Download" display="Download"/>
    <hyperlink ref="BU76" r:id="rId_hyperlink_74" tooltip="Download" display="Download"/>
    <hyperlink ref="BU78" r:id="rId_hyperlink_75" tooltip="Download" display="Download"/>
    <hyperlink ref="BU79" r:id="rId_hyperlink_76" tooltip="Download" display="Download"/>
    <hyperlink ref="BU80" r:id="rId_hyperlink_77" tooltip="Download" display="Download"/>
    <hyperlink ref="BU81" r:id="rId_hyperlink_78" tooltip="Download" display="Download"/>
    <hyperlink ref="BU82" r:id="rId_hyperlink_79" tooltip="Download" display="Download"/>
    <hyperlink ref="BU83" r:id="rId_hyperlink_80" tooltip="Download" display="Download"/>
    <hyperlink ref="BU84" r:id="rId_hyperlink_81" tooltip="Download" display="Download"/>
    <hyperlink ref="BU85" r:id="rId_hyperlink_82" tooltip="Download" display="Download"/>
    <hyperlink ref="BU86" r:id="rId_hyperlink_83" tooltip="Download" display="Download"/>
    <hyperlink ref="BU87" r:id="rId_hyperlink_84" tooltip="Download" display="Download"/>
    <hyperlink ref="BU88" r:id="rId_hyperlink_85" tooltip="Download" display="Download"/>
    <hyperlink ref="BU89" r:id="rId_hyperlink_86" tooltip="Download" display="Download"/>
    <hyperlink ref="BU90" r:id="rId_hyperlink_87" tooltip="Download" display="Download"/>
    <hyperlink ref="BU91" r:id="rId_hyperlink_88" tooltip="Download" display="Download"/>
    <hyperlink ref="BU92" r:id="rId_hyperlink_89" tooltip="Download" display="Download"/>
    <hyperlink ref="BU93" r:id="rId_hyperlink_90" tooltip="Download" display="Download"/>
    <hyperlink ref="BU94" r:id="rId_hyperlink_91" tooltip="Download" display="Download"/>
    <hyperlink ref="BU95" r:id="rId_hyperlink_92" tooltip="Download" display="Download"/>
    <hyperlink ref="BU96" r:id="rId_hyperlink_93" tooltip="Download" display="Download"/>
    <hyperlink ref="BU97" r:id="rId_hyperlink_94" tooltip="Download" display="Download"/>
    <hyperlink ref="BU98" r:id="rId_hyperlink_95" tooltip="Download" display="Download"/>
    <hyperlink ref="BU99" r:id="rId_hyperlink_96" tooltip="Download" display="Download"/>
    <hyperlink ref="BU100" r:id="rId_hyperlink_97" tooltip="Download" display="Download"/>
    <hyperlink ref="BU101" r:id="rId_hyperlink_98" tooltip="Download" display="Download"/>
    <hyperlink ref="BU102" r:id="rId_hyperlink_99" tooltip="Download" display="Download"/>
    <hyperlink ref="BU103" r:id="rId_hyperlink_100" tooltip="Download" display="Download"/>
    <hyperlink ref="BU104" r:id="rId_hyperlink_101" tooltip="Download" display="Download"/>
    <hyperlink ref="BU105" r:id="rId_hyperlink_102" tooltip="Download" display="Download"/>
    <hyperlink ref="BU106" r:id="rId_hyperlink_103" tooltip="Download" display="Download"/>
    <hyperlink ref="BU107" r:id="rId_hyperlink_104" tooltip="Download" display="Download"/>
    <hyperlink ref="BU108" r:id="rId_hyperlink_105" tooltip="Download" display="Download"/>
    <hyperlink ref="BU109" r:id="rId_hyperlink_106" tooltip="Download" display="Download"/>
    <hyperlink ref="BU110" r:id="rId_hyperlink_107" tooltip="Download" display="Download"/>
    <hyperlink ref="BU111" r:id="rId_hyperlink_108" tooltip="Download" display="Download"/>
    <hyperlink ref="BU112" r:id="rId_hyperlink_109" tooltip="Download" display="Download"/>
    <hyperlink ref="BU113" r:id="rId_hyperlink_110" tooltip="Download" display="Download"/>
    <hyperlink ref="BU114" r:id="rId_hyperlink_111" tooltip="Download" display="Download"/>
    <hyperlink ref="BU115" r:id="rId_hyperlink_112" tooltip="Download" display="Download"/>
    <hyperlink ref="BU116" r:id="rId_hyperlink_113" tooltip="Download" display="Download"/>
    <hyperlink ref="BU117" r:id="rId_hyperlink_114" tooltip="Download" display="Download"/>
    <hyperlink ref="BU118" r:id="rId_hyperlink_115" tooltip="Download" display="Download"/>
    <hyperlink ref="BU119" r:id="rId_hyperlink_116" tooltip="Download" display="Download"/>
    <hyperlink ref="BU120" r:id="rId_hyperlink_117" tooltip="Download" display="Download"/>
    <hyperlink ref="BU121" r:id="rId_hyperlink_118" tooltip="Download" display="Download"/>
    <hyperlink ref="BU122" r:id="rId_hyperlink_119" tooltip="Download" display="Download"/>
    <hyperlink ref="BU123" r:id="rId_hyperlink_120" tooltip="Download" display="Download"/>
    <hyperlink ref="BU124" r:id="rId_hyperlink_121" tooltip="Download" display="Download"/>
    <hyperlink ref="BU125" r:id="rId_hyperlink_122" tooltip="Download" display="Download"/>
    <hyperlink ref="BU126" r:id="rId_hyperlink_123" tooltip="Download" display="Download"/>
    <hyperlink ref="BU127" r:id="rId_hyperlink_124" tooltip="Download" display="Download"/>
    <hyperlink ref="BU128" r:id="rId_hyperlink_125" tooltip="Download" display="Download"/>
    <hyperlink ref="BU129" r:id="rId_hyperlink_126" tooltip="Download" display="Download"/>
    <hyperlink ref="BU130" r:id="rId_hyperlink_127" tooltip="Download" display="Download"/>
    <hyperlink ref="BU131" r:id="rId_hyperlink_128" tooltip="Download" display="Download"/>
    <hyperlink ref="BU132" r:id="rId_hyperlink_129" tooltip="Download" display="Download"/>
    <hyperlink ref="BU133" r:id="rId_hyperlink_130" tooltip="Download" display="Download"/>
    <hyperlink ref="BU134" r:id="rId_hyperlink_131" tooltip="Download" display="Download"/>
    <hyperlink ref="BU135" r:id="rId_hyperlink_132" tooltip="Download" display="Download"/>
    <hyperlink ref="BU136" r:id="rId_hyperlink_133" tooltip="Download" display="Download"/>
    <hyperlink ref="BU137" r:id="rId_hyperlink_134" tooltip="Download" display="Download"/>
    <hyperlink ref="BU138" r:id="rId_hyperlink_135" tooltip="Download" display="Download"/>
    <hyperlink ref="BU139" r:id="rId_hyperlink_136" tooltip="Download" display="Download"/>
    <hyperlink ref="BU140" r:id="rId_hyperlink_137" tooltip="Download" display="Download"/>
    <hyperlink ref="BU141" r:id="rId_hyperlink_138" tooltip="Download" display="Download"/>
    <hyperlink ref="BU142" r:id="rId_hyperlink_139" tooltip="Download" display="Download"/>
    <hyperlink ref="BU143" r:id="rId_hyperlink_140" tooltip="Download" display="Download"/>
    <hyperlink ref="BU144" r:id="rId_hyperlink_141" tooltip="Download" display="Download"/>
    <hyperlink ref="BU145" r:id="rId_hyperlink_142" tooltip="Download" display="Download"/>
    <hyperlink ref="BU146" r:id="rId_hyperlink_143" tooltip="Download" display="Download"/>
    <hyperlink ref="BU147" r:id="rId_hyperlink_144" tooltip="Download" display="Download"/>
    <hyperlink ref="BU148" r:id="rId_hyperlink_145" tooltip="Download" display="Download"/>
    <hyperlink ref="BU149" r:id="rId_hyperlink_146" tooltip="Download" display="Download"/>
    <hyperlink ref="BU150" r:id="rId_hyperlink_147" tooltip="Download" display="Download"/>
    <hyperlink ref="BU151" r:id="rId_hyperlink_148" tooltip="Download" display="Download"/>
    <hyperlink ref="BU152" r:id="rId_hyperlink_149" tooltip="Download" display="Download"/>
    <hyperlink ref="BU153" r:id="rId_hyperlink_150" tooltip="Download" display="Download"/>
    <hyperlink ref="BU154" r:id="rId_hyperlink_151" tooltip="Download" display="Download"/>
    <hyperlink ref="BU155" r:id="rId_hyperlink_152" tooltip="Download" display="Download"/>
    <hyperlink ref="BU156" r:id="rId_hyperlink_153" tooltip="Download" display="Download"/>
    <hyperlink ref="BU157" r:id="rId_hyperlink_154" tooltip="Download" display="Download"/>
    <hyperlink ref="BU158" r:id="rId_hyperlink_155" tooltip="Download" display="Download"/>
    <hyperlink ref="BU159" r:id="rId_hyperlink_156" tooltip="Download" display="Download"/>
    <hyperlink ref="BU160" r:id="rId_hyperlink_157" tooltip="Download" display="Download"/>
    <hyperlink ref="BU161" r:id="rId_hyperlink_158" tooltip="Download" display="Download"/>
    <hyperlink ref="BU162" r:id="rId_hyperlink_159" tooltip="Download" display="Download"/>
    <hyperlink ref="BU163" r:id="rId_hyperlink_160" tooltip="Download" display="Download"/>
    <hyperlink ref="BU164" r:id="rId_hyperlink_161" tooltip="Download" display="Download"/>
    <hyperlink ref="BU165" r:id="rId_hyperlink_162" tooltip="Download" display="Download"/>
    <hyperlink ref="BU166" r:id="rId_hyperlink_163" tooltip="Download" display="Download"/>
    <hyperlink ref="BU167" r:id="rId_hyperlink_164" tooltip="Download" display="Download"/>
    <hyperlink ref="BU168" r:id="rId_hyperlink_165" tooltip="Download" display="Download"/>
    <hyperlink ref="BU169" r:id="rId_hyperlink_166" tooltip="Download" display="Download"/>
    <hyperlink ref="BU170" r:id="rId_hyperlink_167" tooltip="Download" display="Download"/>
    <hyperlink ref="BU171" r:id="rId_hyperlink_168" tooltip="Download" display="Download"/>
    <hyperlink ref="BU172" r:id="rId_hyperlink_169" tooltip="Download" display="Download"/>
    <hyperlink ref="BU173" r:id="rId_hyperlink_170" tooltip="Download" display="Download"/>
    <hyperlink ref="BU174" r:id="rId_hyperlink_171" tooltip="Download" display="Download"/>
    <hyperlink ref="BU175" r:id="rId_hyperlink_172" tooltip="Download" display="Download"/>
    <hyperlink ref="BU176" r:id="rId_hyperlink_173" tooltip="Download" display="Download"/>
    <hyperlink ref="BU177" r:id="rId_hyperlink_174" tooltip="Download" display="Download"/>
    <hyperlink ref="BU178" r:id="rId_hyperlink_175" tooltip="Download" display="Download"/>
    <hyperlink ref="BU179" r:id="rId_hyperlink_176" tooltip="Download" display="Download"/>
    <hyperlink ref="BU180" r:id="rId_hyperlink_177" tooltip="Download" display="Download"/>
    <hyperlink ref="BU181" r:id="rId_hyperlink_178" tooltip="Download" display="Download"/>
    <hyperlink ref="BU182" r:id="rId_hyperlink_179" tooltip="Download" display="Download"/>
    <hyperlink ref="BU183" r:id="rId_hyperlink_180" tooltip="Download" display="Download"/>
    <hyperlink ref="BU184" r:id="rId_hyperlink_181" tooltip="Download" display="Download"/>
    <hyperlink ref="BU185" r:id="rId_hyperlink_182" tooltip="Download" display="Download"/>
    <hyperlink ref="BU186" r:id="rId_hyperlink_183" tooltip="Download" display="Download"/>
    <hyperlink ref="BU187" r:id="rId_hyperlink_184" tooltip="Download" display="Download"/>
    <hyperlink ref="BU188" r:id="rId_hyperlink_185" tooltip="Download" display="Download"/>
    <hyperlink ref="BU189" r:id="rId_hyperlink_186" tooltip="Download" display="Download"/>
    <hyperlink ref="BU190" r:id="rId_hyperlink_187" tooltip="Download" display="Download"/>
    <hyperlink ref="BU191" r:id="rId_hyperlink_188" tooltip="Download" display="Download"/>
    <hyperlink ref="BU192" r:id="rId_hyperlink_189" tooltip="Download" display="Download"/>
    <hyperlink ref="BU193" r:id="rId_hyperlink_190" tooltip="Download" display="Download"/>
    <hyperlink ref="BU194" r:id="rId_hyperlink_191" tooltip="Download" display="Download"/>
    <hyperlink ref="BU195" r:id="rId_hyperlink_192" tooltip="Download" display="Download"/>
    <hyperlink ref="BU196" r:id="rId_hyperlink_193" tooltip="Download" display="Download"/>
    <hyperlink ref="BU197" r:id="rId_hyperlink_194" tooltip="Download" display="Download"/>
    <hyperlink ref="BU198" r:id="rId_hyperlink_195" tooltip="Download" display="Download"/>
    <hyperlink ref="BU199" r:id="rId_hyperlink_196" tooltip="Download" display="Download"/>
    <hyperlink ref="BU200" r:id="rId_hyperlink_197" tooltip="Download" display="Download"/>
    <hyperlink ref="BU201" r:id="rId_hyperlink_198" tooltip="Download" display="Download"/>
    <hyperlink ref="BU202" r:id="rId_hyperlink_199" tooltip="Download" display="Download"/>
    <hyperlink ref="BU203" r:id="rId_hyperlink_200" tooltip="Download" display="Download"/>
    <hyperlink ref="BU204" r:id="rId_hyperlink_201" tooltip="Download" display="Download"/>
    <hyperlink ref="BU205" r:id="rId_hyperlink_202" tooltip="Download" display="Download"/>
    <hyperlink ref="BU206" r:id="rId_hyperlink_203" tooltip="Download" display="Download"/>
    <hyperlink ref="BU207" r:id="rId_hyperlink_204" tooltip="Download" display="Download"/>
    <hyperlink ref="BU208" r:id="rId_hyperlink_205" tooltip="Download" display="Download"/>
    <hyperlink ref="BU209" r:id="rId_hyperlink_206" tooltip="Download" display="Download"/>
    <hyperlink ref="BU210" r:id="rId_hyperlink_207" tooltip="Download" display="Download"/>
    <hyperlink ref="BU211" r:id="rId_hyperlink_208" tooltip="Download" display="Download"/>
    <hyperlink ref="BU212" r:id="rId_hyperlink_209" tooltip="Download" display="Download"/>
    <hyperlink ref="BU213" r:id="rId_hyperlink_210" tooltip="Download" display="Download"/>
    <hyperlink ref="BU214" r:id="rId_hyperlink_211" tooltip="Download" display="Download"/>
    <hyperlink ref="BU215" r:id="rId_hyperlink_212" tooltip="Download" display="Download"/>
    <hyperlink ref="BU216" r:id="rId_hyperlink_213" tooltip="Download" display="Download"/>
    <hyperlink ref="BU217" r:id="rId_hyperlink_214" tooltip="Download" display="Download"/>
    <hyperlink ref="BU218" r:id="rId_hyperlink_215" tooltip="Download" display="Download"/>
    <hyperlink ref="BU219" r:id="rId_hyperlink_216" tooltip="Download" display="Download"/>
    <hyperlink ref="BU220" r:id="rId_hyperlink_217" tooltip="Download" display="Download"/>
    <hyperlink ref="BU221" r:id="rId_hyperlink_218" tooltip="Download" display="Download"/>
    <hyperlink ref="BU222" r:id="rId_hyperlink_219" tooltip="Download" display="Download"/>
    <hyperlink ref="BU223" r:id="rId_hyperlink_220" tooltip="Download" display="Download"/>
    <hyperlink ref="BU224" r:id="rId_hyperlink_221" tooltip="Download" display="Download"/>
    <hyperlink ref="BU225" r:id="rId_hyperlink_222" tooltip="Download" display="Download"/>
    <hyperlink ref="BU226" r:id="rId_hyperlink_223" tooltip="Download" display="Download"/>
    <hyperlink ref="BU227" r:id="rId_hyperlink_224" tooltip="Download" display="Download"/>
    <hyperlink ref="BU228" r:id="rId_hyperlink_225" tooltip="Download" display="Download"/>
    <hyperlink ref="BU229" r:id="rId_hyperlink_226" tooltip="Download" display="Download"/>
    <hyperlink ref="BU230" r:id="rId_hyperlink_227" tooltip="Download" display="Download"/>
    <hyperlink ref="BU231" r:id="rId_hyperlink_228" tooltip="Download" display="Download"/>
    <hyperlink ref="BU232" r:id="rId_hyperlink_229" tooltip="Download" display="Download"/>
    <hyperlink ref="BU233" r:id="rId_hyperlink_230" tooltip="Download" display="Download"/>
    <hyperlink ref="BU234" r:id="rId_hyperlink_231" tooltip="Download" display="Download"/>
    <hyperlink ref="BU235" r:id="rId_hyperlink_232" tooltip="Download" display="Download"/>
    <hyperlink ref="BU236" r:id="rId_hyperlink_233" tooltip="Download" display="Download"/>
    <hyperlink ref="BU237" r:id="rId_hyperlink_234" tooltip="Download" display="Download"/>
    <hyperlink ref="BU238" r:id="rId_hyperlink_235" tooltip="Download" display="Download"/>
    <hyperlink ref="BU239" r:id="rId_hyperlink_236" tooltip="Download" display="Download"/>
    <hyperlink ref="BU240" r:id="rId_hyperlink_237" tooltip="Download" display="Download"/>
    <hyperlink ref="BU241" r:id="rId_hyperlink_238" tooltip="Download" display="Download"/>
    <hyperlink ref="BU242" r:id="rId_hyperlink_239" tooltip="Download" display="Download"/>
    <hyperlink ref="BU243" r:id="rId_hyperlink_240" tooltip="Download" display="Download"/>
    <hyperlink ref="BU244" r:id="rId_hyperlink_241" tooltip="Download" display="Download"/>
    <hyperlink ref="BU245" r:id="rId_hyperlink_242" tooltip="Download" display="Download"/>
    <hyperlink ref="BU246" r:id="rId_hyperlink_243" tooltip="Download" display="Download"/>
    <hyperlink ref="BU247" r:id="rId_hyperlink_244" tooltip="Download" display="Download"/>
    <hyperlink ref="BU248" r:id="rId_hyperlink_245" tooltip="Download" display="Download"/>
    <hyperlink ref="BU249" r:id="rId_hyperlink_246" tooltip="Download" display="Download"/>
    <hyperlink ref="BU250" r:id="rId_hyperlink_247" tooltip="Download" display="Download"/>
    <hyperlink ref="BU251" r:id="rId_hyperlink_248" tooltip="Download" display="Download"/>
    <hyperlink ref="BU252" r:id="rId_hyperlink_249" tooltip="Download" display="Download"/>
    <hyperlink ref="BU253" r:id="rId_hyperlink_250" tooltip="Download" display="Download"/>
    <hyperlink ref="BU254" r:id="rId_hyperlink_251" tooltip="Download" display="Download"/>
    <hyperlink ref="BU255" r:id="rId_hyperlink_252" tooltip="Download" display="Download"/>
    <hyperlink ref="BU256" r:id="rId_hyperlink_253" tooltip="Download" display="Download"/>
    <hyperlink ref="BU257" r:id="rId_hyperlink_254" tooltip="Download" display="Download"/>
    <hyperlink ref="BU258" r:id="rId_hyperlink_255" tooltip="Download" display="Download"/>
    <hyperlink ref="BU259" r:id="rId_hyperlink_256" tooltip="Download" display="Download"/>
    <hyperlink ref="BU260" r:id="rId_hyperlink_257" tooltip="Download" display="Download"/>
    <hyperlink ref="BU261" r:id="rId_hyperlink_258" tooltip="Download" display="Download"/>
    <hyperlink ref="BU262" r:id="rId_hyperlink_259" tooltip="Download" display="Download"/>
    <hyperlink ref="BU263" r:id="rId_hyperlink_260" tooltip="Download" display="Download"/>
    <hyperlink ref="BU264" r:id="rId_hyperlink_261" tooltip="Download" display="Download"/>
    <hyperlink ref="BU265" r:id="rId_hyperlink_262" tooltip="Download" display="Download"/>
    <hyperlink ref="BU266" r:id="rId_hyperlink_263" tooltip="Download" display="Download"/>
    <hyperlink ref="BU267" r:id="rId_hyperlink_264" tooltip="Download" display="Download"/>
    <hyperlink ref="BU268" r:id="rId_hyperlink_265" tooltip="Download" display="Download"/>
    <hyperlink ref="BU269" r:id="rId_hyperlink_266" tooltip="Download" display="Download"/>
    <hyperlink ref="BU270" r:id="rId_hyperlink_267" tooltip="Download" display="Download"/>
    <hyperlink ref="BU271" r:id="rId_hyperlink_268" tooltip="Download" display="Download"/>
    <hyperlink ref="BU272" r:id="rId_hyperlink_269" tooltip="Download" display="Download"/>
    <hyperlink ref="BU273" r:id="rId_hyperlink_270" tooltip="Download" display="Download"/>
    <hyperlink ref="BU274" r:id="rId_hyperlink_271" tooltip="Download" display="Download"/>
    <hyperlink ref="BU275" r:id="rId_hyperlink_272" tooltip="Download" display="Download"/>
    <hyperlink ref="BU276" r:id="rId_hyperlink_273" tooltip="Download" display="Download"/>
    <hyperlink ref="BU277" r:id="rId_hyperlink_274" tooltip="Download" display="Download"/>
    <hyperlink ref="BU278" r:id="rId_hyperlink_275" tooltip="Download" display="Download"/>
    <hyperlink ref="BU279" r:id="rId_hyperlink_276" tooltip="Download" display="Download"/>
    <hyperlink ref="BU280" r:id="rId_hyperlink_277" tooltip="Download" display="Download"/>
    <hyperlink ref="BU281" r:id="rId_hyperlink_278" tooltip="Download" display="Download"/>
    <hyperlink ref="BU282" r:id="rId_hyperlink_279" tooltip="Download" display="Download"/>
    <hyperlink ref="BU283" r:id="rId_hyperlink_280" tooltip="Download" display="Download"/>
    <hyperlink ref="BU284" r:id="rId_hyperlink_281" tooltip="Download" display="Download"/>
    <hyperlink ref="BU285" r:id="rId_hyperlink_282" tooltip="Download" display="Download"/>
    <hyperlink ref="BU287" r:id="rId_hyperlink_283" tooltip="Download" display="Download"/>
    <hyperlink ref="BU288" r:id="rId_hyperlink_284" tooltip="Download" display="Download"/>
    <hyperlink ref="BU289" r:id="rId_hyperlink_285" tooltip="Download" display="Download"/>
    <hyperlink ref="BU290" r:id="rId_hyperlink_286" tooltip="Download" display="Download"/>
    <hyperlink ref="BU291" r:id="rId_hyperlink_287" tooltip="Download" display="Download"/>
    <hyperlink ref="BU292" r:id="rId_hyperlink_288" tooltip="Download" display="Download"/>
    <hyperlink ref="BU293" r:id="rId_hyperlink_289" tooltip="Download" display="Download"/>
    <hyperlink ref="BU294" r:id="rId_hyperlink_290" tooltip="Download" display="Download"/>
    <hyperlink ref="BU295" r:id="rId_hyperlink_291" tooltip="Download" display="Download"/>
    <hyperlink ref="BU296" r:id="rId_hyperlink_292" tooltip="Download" display="Download"/>
    <hyperlink ref="BU297" r:id="rId_hyperlink_293" tooltip="Download" display="Download"/>
    <hyperlink ref="BU298" r:id="rId_hyperlink_294" tooltip="Download" display="Download"/>
    <hyperlink ref="BU299" r:id="rId_hyperlink_295" tooltip="Download" display="Download"/>
    <hyperlink ref="BU300" r:id="rId_hyperlink_296" tooltip="Download" display="Download"/>
    <hyperlink ref="BU301" r:id="rId_hyperlink_297" tooltip="Download" display="Download"/>
    <hyperlink ref="BU302" r:id="rId_hyperlink_298" tooltip="Download" display="Download"/>
    <hyperlink ref="BU303" r:id="rId_hyperlink_299" tooltip="Download" display="Download"/>
    <hyperlink ref="BU304" r:id="rId_hyperlink_300" tooltip="Download" display="Download"/>
    <hyperlink ref="BU305" r:id="rId_hyperlink_301" tooltip="Download" display="Download"/>
    <hyperlink ref="BU306" r:id="rId_hyperlink_302" tooltip="Download" display="Download"/>
    <hyperlink ref="BU307" r:id="rId_hyperlink_303" tooltip="Download" display="Download"/>
    <hyperlink ref="BU308" r:id="rId_hyperlink_304" tooltip="Download" display="Download"/>
    <hyperlink ref="BU309" r:id="rId_hyperlink_305" tooltip="Download" display="Download"/>
    <hyperlink ref="BU310" r:id="rId_hyperlink_306" tooltip="Download" display="Download"/>
    <hyperlink ref="BU311" r:id="rId_hyperlink_307" tooltip="Download" display="Download"/>
    <hyperlink ref="BU312" r:id="rId_hyperlink_308" tooltip="Download" display="Download"/>
    <hyperlink ref="BU313" r:id="rId_hyperlink_309" tooltip="Download" display="Download"/>
    <hyperlink ref="BU314" r:id="rId_hyperlink_310" tooltip="Download" display="Download"/>
    <hyperlink ref="BU315" r:id="rId_hyperlink_311" tooltip="Download" display="Download"/>
    <hyperlink ref="BU316" r:id="rId_hyperlink_312" tooltip="Download" display="Download"/>
    <hyperlink ref="BU317" r:id="rId_hyperlink_313" tooltip="Download" display="Download"/>
    <hyperlink ref="BU318" r:id="rId_hyperlink_314" tooltip="Download" display="Download"/>
    <hyperlink ref="BU319" r:id="rId_hyperlink_315" tooltip="Download" display="Download"/>
    <hyperlink ref="BU320" r:id="rId_hyperlink_316" tooltip="Download" display="Download"/>
    <hyperlink ref="BU321" r:id="rId_hyperlink_317" tooltip="Download" display="Download"/>
    <hyperlink ref="BU322" r:id="rId_hyperlink_318" tooltip="Download" display="Download"/>
    <hyperlink ref="BU323" r:id="rId_hyperlink_319" tooltip="Download" display="Download"/>
    <hyperlink ref="BU324" r:id="rId_hyperlink_320" tooltip="Download" display="Download"/>
    <hyperlink ref="BU325" r:id="rId_hyperlink_321" tooltip="Download" display="Download"/>
    <hyperlink ref="BU326" r:id="rId_hyperlink_322" tooltip="Download" display="Download"/>
    <hyperlink ref="BU327" r:id="rId_hyperlink_323" tooltip="Download" display="Download"/>
    <hyperlink ref="BU328" r:id="rId_hyperlink_324" tooltip="Download" display="Download"/>
    <hyperlink ref="BU329" r:id="rId_hyperlink_325" tooltip="Download" display="Download"/>
    <hyperlink ref="BU330" r:id="rId_hyperlink_326" tooltip="Download" display="Download"/>
    <hyperlink ref="BU331" r:id="rId_hyperlink_327" tooltip="Download" display="Download"/>
    <hyperlink ref="BU332" r:id="rId_hyperlink_328" tooltip="Download" display="Download"/>
    <hyperlink ref="BU333" r:id="rId_hyperlink_329" tooltip="Download" display="Download"/>
    <hyperlink ref="BU334" r:id="rId_hyperlink_330" tooltip="Download" display="Download"/>
    <hyperlink ref="BU335" r:id="rId_hyperlink_331" tooltip="Download" display="Download"/>
    <hyperlink ref="BU336" r:id="rId_hyperlink_332" tooltip="Download" display="Download"/>
    <hyperlink ref="BU337" r:id="rId_hyperlink_333" tooltip="Download" display="Download"/>
    <hyperlink ref="BU338" r:id="rId_hyperlink_334" tooltip="Download" display="Download"/>
    <hyperlink ref="BU339" r:id="rId_hyperlink_335" tooltip="Download" display="Download"/>
    <hyperlink ref="BU340" r:id="rId_hyperlink_336" tooltip="Download" display="Download"/>
    <hyperlink ref="BU341" r:id="rId_hyperlink_337" tooltip="Download" display="Download"/>
    <hyperlink ref="BU342" r:id="rId_hyperlink_338" tooltip="Download" display="Download"/>
    <hyperlink ref="BU343" r:id="rId_hyperlink_339" tooltip="Download" display="Download"/>
    <hyperlink ref="BU344" r:id="rId_hyperlink_340" tooltip="Download" display="Download"/>
    <hyperlink ref="BU345" r:id="rId_hyperlink_341" tooltip="Download" display="Download"/>
    <hyperlink ref="BU346" r:id="rId_hyperlink_342" tooltip="Download" display="Download"/>
    <hyperlink ref="BU347" r:id="rId_hyperlink_343" tooltip="Download" display="Download"/>
    <hyperlink ref="BU348" r:id="rId_hyperlink_344" tooltip="Download" display="Download"/>
    <hyperlink ref="BU349" r:id="rId_hyperlink_345" tooltip="Download" display="Download"/>
    <hyperlink ref="BU350" r:id="rId_hyperlink_346" tooltip="Download" display="Download"/>
    <hyperlink ref="BU352" r:id="rId_hyperlink_347" tooltip="Download" display="Download"/>
    <hyperlink ref="BU353" r:id="rId_hyperlink_348" tooltip="Download" display="Download"/>
    <hyperlink ref="BU354" r:id="rId_hyperlink_349" tooltip="Download" display="Download"/>
    <hyperlink ref="BU355" r:id="rId_hyperlink_350" tooltip="Download" display="Download"/>
    <hyperlink ref="BU356" r:id="rId_hyperlink_351" tooltip="Download" display="Download"/>
    <hyperlink ref="BU357" r:id="rId_hyperlink_352" tooltip="Download" display="Download"/>
    <hyperlink ref="BU358" r:id="rId_hyperlink_353" tooltip="Download" display="Download"/>
    <hyperlink ref="BU359" r:id="rId_hyperlink_354" tooltip="Download" display="Download"/>
    <hyperlink ref="BU360" r:id="rId_hyperlink_355" tooltip="Download" display="Download"/>
    <hyperlink ref="BU361" r:id="rId_hyperlink_356" tooltip="Download" display="Download"/>
    <hyperlink ref="BU362" r:id="rId_hyperlink_357" tooltip="Download" display="Download"/>
    <hyperlink ref="BU363" r:id="rId_hyperlink_358" tooltip="Download" display="Download"/>
    <hyperlink ref="BU364" r:id="rId_hyperlink_359" tooltip="Download" display="Download"/>
    <hyperlink ref="BU365" r:id="rId_hyperlink_360" tooltip="Download" display="Download"/>
    <hyperlink ref="BU366" r:id="rId_hyperlink_361" tooltip="Download" display="Download"/>
    <hyperlink ref="BU367" r:id="rId_hyperlink_362" tooltip="Download" display="Download"/>
    <hyperlink ref="BU368" r:id="rId_hyperlink_363" tooltip="Download" display="Download"/>
    <hyperlink ref="BU369" r:id="rId_hyperlink_364" tooltip="Download" display="Download"/>
    <hyperlink ref="BU370" r:id="rId_hyperlink_365" tooltip="Download" display="Download"/>
    <hyperlink ref="BU371" r:id="rId_hyperlink_366" tooltip="Download" display="Download"/>
    <hyperlink ref="BU372" r:id="rId_hyperlink_367" tooltip="Download" display="Download"/>
    <hyperlink ref="BU373" r:id="rId_hyperlink_368" tooltip="Download" display="Download"/>
    <hyperlink ref="BU374" r:id="rId_hyperlink_369" tooltip="Download" display="Download"/>
    <hyperlink ref="BU376" r:id="rId_hyperlink_370" tooltip="Download" display="Download"/>
    <hyperlink ref="BU377" r:id="rId_hyperlink_371" tooltip="Download" display="Download"/>
    <hyperlink ref="BU378" r:id="rId_hyperlink_372" tooltip="Download" display="Download"/>
    <hyperlink ref="BU379" r:id="rId_hyperlink_373" tooltip="Download" display="Download"/>
    <hyperlink ref="BU380" r:id="rId_hyperlink_374" tooltip="Download" display="Download"/>
    <hyperlink ref="BU381" r:id="rId_hyperlink_375" tooltip="Download" display="Download"/>
    <hyperlink ref="BU382" r:id="rId_hyperlink_376" tooltip="Download" display="Download"/>
    <hyperlink ref="BU383" r:id="rId_hyperlink_377" tooltip="Download" display="Download"/>
    <hyperlink ref="BU384" r:id="rId_hyperlink_378" tooltip="Download" display="Download"/>
    <hyperlink ref="BU385" r:id="rId_hyperlink_379" tooltip="Download" display="Download"/>
    <hyperlink ref="BU386" r:id="rId_hyperlink_380" tooltip="Download" display="Download"/>
    <hyperlink ref="BU387" r:id="rId_hyperlink_381" tooltip="Download" display="Download"/>
    <hyperlink ref="BU388" r:id="rId_hyperlink_382" tooltip="Download" display="Download"/>
    <hyperlink ref="BU389" r:id="rId_hyperlink_383" tooltip="Download" display="Download"/>
    <hyperlink ref="BU390" r:id="rId_hyperlink_384" tooltip="Download" display="Download"/>
    <hyperlink ref="BU391" r:id="rId_hyperlink_385" tooltip="Download" display="Download"/>
    <hyperlink ref="BU392" r:id="rId_hyperlink_386" tooltip="Download" display="Download"/>
    <hyperlink ref="BU393" r:id="rId_hyperlink_387" tooltip="Download" display="Download"/>
    <hyperlink ref="BU394" r:id="rId_hyperlink_388" tooltip="Download" display="Download"/>
    <hyperlink ref="BU395" r:id="rId_hyperlink_389" tooltip="Download" display="Download"/>
    <hyperlink ref="BU396" r:id="rId_hyperlink_390" tooltip="Download" display="Download"/>
    <hyperlink ref="BU397" r:id="rId_hyperlink_391" tooltip="Download" display="Download"/>
    <hyperlink ref="BU398" r:id="rId_hyperlink_392" tooltip="Download" display="Download"/>
    <hyperlink ref="BU399" r:id="rId_hyperlink_393" tooltip="Download" display="Download"/>
    <hyperlink ref="BU400" r:id="rId_hyperlink_394" tooltip="Download" display="Download"/>
    <hyperlink ref="BU401" r:id="rId_hyperlink_395" tooltip="Download" display="Download"/>
    <hyperlink ref="BU402" r:id="rId_hyperlink_396" tooltip="Download" display="Download"/>
    <hyperlink ref="BU403" r:id="rId_hyperlink_397" tooltip="Download" display="Download"/>
    <hyperlink ref="BU404" r:id="rId_hyperlink_398" tooltip="Download" display="Download"/>
    <hyperlink ref="BU405" r:id="rId_hyperlink_399" tooltip="Download" display="Download"/>
    <hyperlink ref="BU406" r:id="rId_hyperlink_400" tooltip="Download" display="Download"/>
    <hyperlink ref="BU407" r:id="rId_hyperlink_401" tooltip="Download" display="Download"/>
    <hyperlink ref="BU408" r:id="rId_hyperlink_402" tooltip="Download" display="Download"/>
    <hyperlink ref="BU409" r:id="rId_hyperlink_403" tooltip="Download" display="Download"/>
    <hyperlink ref="BU410" r:id="rId_hyperlink_404" tooltip="Download" display="Download"/>
    <hyperlink ref="BU411" r:id="rId_hyperlink_405" tooltip="Download" display="Download"/>
    <hyperlink ref="BU412" r:id="rId_hyperlink_406" tooltip="Download" display="Download"/>
    <hyperlink ref="BU413" r:id="rId_hyperlink_407" tooltip="Download" display="Download"/>
    <hyperlink ref="BU414" r:id="rId_hyperlink_408" tooltip="Download" display="Download"/>
    <hyperlink ref="BU415" r:id="rId_hyperlink_409" tooltip="Download" display="Download"/>
    <hyperlink ref="BU416" r:id="rId_hyperlink_410" tooltip="Download" display="Download"/>
    <hyperlink ref="BU417" r:id="rId_hyperlink_411" tooltip="Download" display="Download"/>
    <hyperlink ref="BU418" r:id="rId_hyperlink_412" tooltip="Download" display="Download"/>
    <hyperlink ref="BU419" r:id="rId_hyperlink_413" tooltip="Download" display="Download"/>
    <hyperlink ref="BU420" r:id="rId_hyperlink_414" tooltip="Download" display="Download"/>
    <hyperlink ref="BU421" r:id="rId_hyperlink_415" tooltip="Download" display="Download"/>
    <hyperlink ref="BU422" r:id="rId_hyperlink_416" tooltip="Download" display="Download"/>
    <hyperlink ref="BU423" r:id="rId_hyperlink_417" tooltip="Download" display="Download"/>
    <hyperlink ref="BU424" r:id="rId_hyperlink_418" tooltip="Download" display="Download"/>
    <hyperlink ref="BU425" r:id="rId_hyperlink_419" tooltip="Download" display="Download"/>
    <hyperlink ref="BU426" r:id="rId_hyperlink_420" tooltip="Download" display="Download"/>
    <hyperlink ref="BU427" r:id="rId_hyperlink_421" tooltip="Download" display="Download"/>
    <hyperlink ref="BU428" r:id="rId_hyperlink_422" tooltip="Download" display="Download"/>
    <hyperlink ref="BU429" r:id="rId_hyperlink_423" tooltip="Download" display="Download"/>
    <hyperlink ref="BU430" r:id="rId_hyperlink_424" tooltip="Download" display="Download"/>
    <hyperlink ref="BU431" r:id="rId_hyperlink_425" tooltip="Download" display="Download"/>
    <hyperlink ref="BU432" r:id="rId_hyperlink_426" tooltip="Download" display="Download"/>
    <hyperlink ref="BU433" r:id="rId_hyperlink_427" tooltip="Download" display="Download"/>
    <hyperlink ref="BU434" r:id="rId_hyperlink_428" tooltip="Download" display="Download"/>
    <hyperlink ref="BU435" r:id="rId_hyperlink_429" tooltip="Download" display="Download"/>
    <hyperlink ref="BU436" r:id="rId_hyperlink_430" tooltip="Download" display="Download"/>
    <hyperlink ref="BU437" r:id="rId_hyperlink_431" tooltip="Download" display="Download"/>
    <hyperlink ref="BU438" r:id="rId_hyperlink_432" tooltip="Download" display="Download"/>
    <hyperlink ref="BU439" r:id="rId_hyperlink_433" tooltip="Download" display="Download"/>
    <hyperlink ref="BU440" r:id="rId_hyperlink_434" tooltip="Download" display="Download"/>
    <hyperlink ref="BU441" r:id="rId_hyperlink_435" tooltip="Download" display="Download"/>
    <hyperlink ref="BU442" r:id="rId_hyperlink_436" tooltip="Download" display="Download"/>
    <hyperlink ref="BU443" r:id="rId_hyperlink_437" tooltip="Download" display="Download"/>
    <hyperlink ref="BU444" r:id="rId_hyperlink_438" tooltip="Download" display="Download"/>
    <hyperlink ref="BU445" r:id="rId_hyperlink_439" tooltip="Download" display="Download"/>
    <hyperlink ref="BU446" r:id="rId_hyperlink_440" tooltip="Download" display="Download"/>
    <hyperlink ref="BU447" r:id="rId_hyperlink_441" tooltip="Download" display="Download"/>
    <hyperlink ref="BU448" r:id="rId_hyperlink_442" tooltip="Download" display="Download"/>
    <hyperlink ref="BU449" r:id="rId_hyperlink_443" tooltip="Download" display="Download"/>
    <hyperlink ref="BU450" r:id="rId_hyperlink_444" tooltip="Download" display="Download"/>
    <hyperlink ref="BU451" r:id="rId_hyperlink_445" tooltip="Download" display="Download"/>
    <hyperlink ref="BU452" r:id="rId_hyperlink_446" tooltip="Download" display="Download"/>
    <hyperlink ref="BU453" r:id="rId_hyperlink_447" tooltip="Download" display="Download"/>
    <hyperlink ref="BU454" r:id="rId_hyperlink_448" tooltip="Download" display="Download"/>
    <hyperlink ref="BU455" r:id="rId_hyperlink_449" tooltip="Download" display="Download"/>
    <hyperlink ref="BU456" r:id="rId_hyperlink_450" tooltip="Download" display="Download"/>
    <hyperlink ref="BU457" r:id="rId_hyperlink_451" tooltip="Download" display="Download"/>
    <hyperlink ref="BU458" r:id="rId_hyperlink_452" tooltip="Download" display="Download"/>
    <hyperlink ref="BU459" r:id="rId_hyperlink_453" tooltip="Download" display="Download"/>
    <hyperlink ref="BU460" r:id="rId_hyperlink_454" tooltip="Download" display="Download"/>
    <hyperlink ref="BU461" r:id="rId_hyperlink_455" tooltip="Download" display="Download"/>
    <hyperlink ref="BU462" r:id="rId_hyperlink_456" tooltip="Download" display="Download"/>
    <hyperlink ref="BU463" r:id="rId_hyperlink_457" tooltip="Download" display="Download"/>
    <hyperlink ref="BU464" r:id="rId_hyperlink_458" tooltip="Download" display="Download"/>
    <hyperlink ref="BU465" r:id="rId_hyperlink_459" tooltip="Download" display="Download"/>
    <hyperlink ref="BU466" r:id="rId_hyperlink_460" tooltip="Download" display="Download"/>
    <hyperlink ref="BU467" r:id="rId_hyperlink_461" tooltip="Download" display="Download"/>
    <hyperlink ref="BU468" r:id="rId_hyperlink_462" tooltip="Download" display="Download"/>
    <hyperlink ref="BU469" r:id="rId_hyperlink_463" tooltip="Download" display="Download"/>
    <hyperlink ref="BU470" r:id="rId_hyperlink_464" tooltip="Download" display="Download"/>
    <hyperlink ref="BU471" r:id="rId_hyperlink_465" tooltip="Download" display="Download"/>
    <hyperlink ref="BU472" r:id="rId_hyperlink_466" tooltip="Download" display="Download"/>
    <hyperlink ref="BU473" r:id="rId_hyperlink_467" tooltip="Download" display="Download"/>
    <hyperlink ref="BU474" r:id="rId_hyperlink_468" tooltip="Download" display="Download"/>
    <hyperlink ref="BU475" r:id="rId_hyperlink_469" tooltip="Download" display="Download"/>
    <hyperlink ref="BU476" r:id="rId_hyperlink_470" tooltip="Download" display="Download"/>
    <hyperlink ref="BU477" r:id="rId_hyperlink_471" tooltip="Download" display="Download"/>
    <hyperlink ref="BU478" r:id="rId_hyperlink_472" tooltip="Download" display="Download"/>
    <hyperlink ref="BU479" r:id="rId_hyperlink_473" tooltip="Download" display="Download"/>
    <hyperlink ref="BU480" r:id="rId_hyperlink_474" tooltip="Download" display="Download"/>
    <hyperlink ref="BU481" r:id="rId_hyperlink_475" tooltip="Download" display="Download"/>
    <hyperlink ref="BU482" r:id="rId_hyperlink_476" tooltip="Download" display="Download"/>
    <hyperlink ref="BU483" r:id="rId_hyperlink_477" tooltip="Download" display="Download"/>
    <hyperlink ref="BU484" r:id="rId_hyperlink_478" tooltip="Download" display="Download"/>
    <hyperlink ref="BU485" r:id="rId_hyperlink_479" tooltip="Download" display="Download"/>
    <hyperlink ref="BU486" r:id="rId_hyperlink_480" tooltip="Download" display="Download"/>
    <hyperlink ref="BU488" r:id="rId_hyperlink_481" tooltip="Download" display="Download"/>
    <hyperlink ref="BU489" r:id="rId_hyperlink_482" tooltip="Download" display="Download"/>
    <hyperlink ref="BU490" r:id="rId_hyperlink_483" tooltip="Download" display="Download"/>
    <hyperlink ref="BU491" r:id="rId_hyperlink_484" tooltip="Download" display="Download"/>
    <hyperlink ref="BU492" r:id="rId_hyperlink_485" tooltip="Download" display="Download"/>
    <hyperlink ref="BU493" r:id="rId_hyperlink_486" tooltip="Download" display="Download"/>
    <hyperlink ref="BU494" r:id="rId_hyperlink_487" tooltip="Download" display="Download"/>
    <hyperlink ref="BU495" r:id="rId_hyperlink_488" tooltip="Download" display="Download"/>
    <hyperlink ref="BU496" r:id="rId_hyperlink_489" tooltip="Download" display="Download"/>
    <hyperlink ref="BU497" r:id="rId_hyperlink_490" tooltip="Download" display="Download"/>
    <hyperlink ref="BU498" r:id="rId_hyperlink_491" tooltip="Download" display="Download"/>
    <hyperlink ref="BU499" r:id="rId_hyperlink_492" tooltip="Download" display="Download"/>
    <hyperlink ref="BU500" r:id="rId_hyperlink_493" tooltip="Download" display="Download"/>
    <hyperlink ref="BU501" r:id="rId_hyperlink_494" tooltip="Download" display="Download"/>
    <hyperlink ref="BU502" r:id="rId_hyperlink_495" tooltip="Download" display="Download"/>
    <hyperlink ref="BU503" r:id="rId_hyperlink_496" tooltip="Download" display="Download"/>
    <hyperlink ref="BU504" r:id="rId_hyperlink_497" tooltip="Download" display="Download"/>
    <hyperlink ref="BU505" r:id="rId_hyperlink_498" tooltip="Download" display="Download"/>
    <hyperlink ref="BU506" r:id="rId_hyperlink_499" tooltip="Download" display="Download"/>
    <hyperlink ref="BU507" r:id="rId_hyperlink_500" tooltip="Download" display="Download"/>
    <hyperlink ref="BU508" r:id="rId_hyperlink_501" tooltip="Download" display="Download"/>
    <hyperlink ref="BU509" r:id="rId_hyperlink_502" tooltip="Download" display="Download"/>
    <hyperlink ref="BU510" r:id="rId_hyperlink_503" tooltip="Download" display="Download"/>
    <hyperlink ref="BU511" r:id="rId_hyperlink_504" tooltip="Download" display="Download"/>
    <hyperlink ref="BU512" r:id="rId_hyperlink_505" tooltip="Download" display="Download"/>
    <hyperlink ref="BU514" r:id="rId_hyperlink_506" tooltip="Download" display="Download"/>
    <hyperlink ref="BU515" r:id="rId_hyperlink_507" tooltip="Download" display="Download"/>
    <hyperlink ref="BU516" r:id="rId_hyperlink_508" tooltip="Download" display="Download"/>
    <hyperlink ref="BU517" r:id="rId_hyperlink_509" tooltip="Download" display="Download"/>
    <hyperlink ref="BU518" r:id="rId_hyperlink_510" tooltip="Download" display="Download"/>
    <hyperlink ref="BU519" r:id="rId_hyperlink_511" tooltip="Download" display="Download"/>
    <hyperlink ref="BU520" r:id="rId_hyperlink_512" tooltip="Download" display="Download"/>
    <hyperlink ref="BU521" r:id="rId_hyperlink_513" tooltip="Download" display="Download"/>
    <hyperlink ref="BU522" r:id="rId_hyperlink_514" tooltip="Download" display="Download"/>
    <hyperlink ref="BU523" r:id="rId_hyperlink_515" tooltip="Download" display="Download"/>
    <hyperlink ref="BU524" r:id="rId_hyperlink_516" tooltip="Download" display="Download"/>
    <hyperlink ref="BU525" r:id="rId_hyperlink_517" tooltip="Download" display="Download"/>
    <hyperlink ref="BU526" r:id="rId_hyperlink_518" tooltip="Download" display="Download"/>
    <hyperlink ref="BU527" r:id="rId_hyperlink_519" tooltip="Download" display="Download"/>
    <hyperlink ref="BU528" r:id="rId_hyperlink_520" tooltip="Download" display="Download"/>
    <hyperlink ref="BU529" r:id="rId_hyperlink_521" tooltip="Download" display="Download"/>
    <hyperlink ref="BU530" r:id="rId_hyperlink_522" tooltip="Download" display="Download"/>
    <hyperlink ref="BU531" r:id="rId_hyperlink_523" tooltip="Download" display="Download"/>
    <hyperlink ref="BU532" r:id="rId_hyperlink_524" tooltip="Download" display="Download"/>
    <hyperlink ref="BU533" r:id="rId_hyperlink_525" tooltip="Download" display="Download"/>
    <hyperlink ref="BU534" r:id="rId_hyperlink_526" tooltip="Download" display="Download"/>
    <hyperlink ref="BU535" r:id="rId_hyperlink_527" tooltip="Download" display="Download"/>
    <hyperlink ref="BU536" r:id="rId_hyperlink_528" tooltip="Download" display="Download"/>
    <hyperlink ref="BU537" r:id="rId_hyperlink_529" tooltip="Download" display="Download"/>
    <hyperlink ref="BU538" r:id="rId_hyperlink_530" tooltip="Download" display="Download"/>
    <hyperlink ref="BU539" r:id="rId_hyperlink_531" tooltip="Download" display="Download"/>
    <hyperlink ref="BU540" r:id="rId_hyperlink_532" tooltip="Download" display="Download"/>
    <hyperlink ref="BU541" r:id="rId_hyperlink_533" tooltip="Download" display="Download"/>
    <hyperlink ref="BU542" r:id="rId_hyperlink_534" tooltip="Download" display="Download"/>
    <hyperlink ref="BU543" r:id="rId_hyperlink_535" tooltip="Download" display="Download"/>
    <hyperlink ref="BU544" r:id="rId_hyperlink_536" tooltip="Download" display="Download"/>
    <hyperlink ref="BU545" r:id="rId_hyperlink_537" tooltip="Download" display="Download"/>
    <hyperlink ref="BU546" r:id="rId_hyperlink_538" tooltip="Download" display="Download"/>
    <hyperlink ref="BU547" r:id="rId_hyperlink_539" tooltip="Download" display="Download"/>
    <hyperlink ref="BU548" r:id="rId_hyperlink_540" tooltip="Download" display="Download"/>
    <hyperlink ref="BU549" r:id="rId_hyperlink_541" tooltip="Download" display="Download"/>
    <hyperlink ref="BU550" r:id="rId_hyperlink_542" tooltip="Download" display="Download"/>
    <hyperlink ref="BU551" r:id="rId_hyperlink_543" tooltip="Download" display="Download"/>
    <hyperlink ref="BU552" r:id="rId_hyperlink_544" tooltip="Download" display="Download"/>
    <hyperlink ref="BU553" r:id="rId_hyperlink_545" tooltip="Download" display="Download"/>
    <hyperlink ref="BU554" r:id="rId_hyperlink_546" tooltip="Download" display="Download"/>
    <hyperlink ref="BU555" r:id="rId_hyperlink_547" tooltip="Download" display="Download"/>
    <hyperlink ref="BU556" r:id="rId_hyperlink_548" tooltip="Download" display="Download"/>
    <hyperlink ref="BU557" r:id="rId_hyperlink_549" tooltip="Download" display="Download"/>
    <hyperlink ref="BU558" r:id="rId_hyperlink_550" tooltip="Download" display="Download"/>
    <hyperlink ref="BU559" r:id="rId_hyperlink_551" tooltip="Download" display="Download"/>
    <hyperlink ref="BU560" r:id="rId_hyperlink_552" tooltip="Download" display="Download"/>
    <hyperlink ref="BU561" r:id="rId_hyperlink_553" tooltip="Download" display="Download"/>
    <hyperlink ref="BU562" r:id="rId_hyperlink_554" tooltip="Download" display="Download"/>
    <hyperlink ref="BU563" r:id="rId_hyperlink_555" tooltip="Download" display="Download"/>
    <hyperlink ref="BU564" r:id="rId_hyperlink_556" tooltip="Download" display="Download"/>
    <hyperlink ref="BU565" r:id="rId_hyperlink_557" tooltip="Download" display="Download"/>
    <hyperlink ref="BU566" r:id="rId_hyperlink_558" tooltip="Download" display="Download"/>
    <hyperlink ref="BU567" r:id="rId_hyperlink_559" tooltip="Download" display="Download"/>
    <hyperlink ref="BU568" r:id="rId_hyperlink_560" tooltip="Download" display="Download"/>
    <hyperlink ref="BU569" r:id="rId_hyperlink_561" tooltip="Download" display="Download"/>
    <hyperlink ref="BU570" r:id="rId_hyperlink_562" tooltip="Download" display="Download"/>
    <hyperlink ref="BU571" r:id="rId_hyperlink_563" tooltip="Download" display="Download"/>
    <hyperlink ref="BU572" r:id="rId_hyperlink_564" tooltip="Download" display="Download"/>
    <hyperlink ref="BU573" r:id="rId_hyperlink_565" tooltip="Download" display="Download"/>
    <hyperlink ref="BU575" r:id="rId_hyperlink_566" tooltip="Download" display="Download"/>
    <hyperlink ref="BU576" r:id="rId_hyperlink_567" tooltip="Download" display="Download"/>
    <hyperlink ref="BU577" r:id="rId_hyperlink_568" tooltip="Download" display="Download"/>
    <hyperlink ref="BU578" r:id="rId_hyperlink_569" tooltip="Download" display="Download"/>
    <hyperlink ref="BU579" r:id="rId_hyperlink_570" tooltip="Download" display="Download"/>
    <hyperlink ref="BU580" r:id="rId_hyperlink_571" tooltip="Download" display="Download"/>
    <hyperlink ref="BU581" r:id="rId_hyperlink_572" tooltip="Download" display="Download"/>
    <hyperlink ref="BU582" r:id="rId_hyperlink_573" tooltip="Download" display="Download"/>
    <hyperlink ref="BU583" r:id="rId_hyperlink_574" tooltip="Download" display="Download"/>
    <hyperlink ref="BU584" r:id="rId_hyperlink_575" tooltip="Download" display="Download"/>
    <hyperlink ref="BU585" r:id="rId_hyperlink_576" tooltip="Download" display="Download"/>
    <hyperlink ref="BU586" r:id="rId_hyperlink_577" tooltip="Download" display="Download"/>
    <hyperlink ref="BU587" r:id="rId_hyperlink_578" tooltip="Download" display="Download"/>
    <hyperlink ref="BU588" r:id="rId_hyperlink_579" tooltip="Download" display="Download"/>
    <hyperlink ref="BU589" r:id="rId_hyperlink_580" tooltip="Download" display="Download"/>
    <hyperlink ref="BU590" r:id="rId_hyperlink_581" tooltip="Download" display="Download"/>
    <hyperlink ref="BU591" r:id="rId_hyperlink_582" tooltip="Download" display="Download"/>
    <hyperlink ref="BU592" r:id="rId_hyperlink_583" tooltip="Download" display="Download"/>
    <hyperlink ref="BU593" r:id="rId_hyperlink_584" tooltip="Download" display="Download"/>
    <hyperlink ref="BU594" r:id="rId_hyperlink_585" tooltip="Download" display="Download"/>
    <hyperlink ref="BU595" r:id="rId_hyperlink_586" tooltip="Download" display="Download"/>
    <hyperlink ref="BU596" r:id="rId_hyperlink_587" tooltip="Download" display="Download"/>
    <hyperlink ref="BU597" r:id="rId_hyperlink_588" tooltip="Download" display="Download"/>
    <hyperlink ref="BU598" r:id="rId_hyperlink_589" tooltip="Download" display="Download"/>
    <hyperlink ref="BU599" r:id="rId_hyperlink_590" tooltip="Download" display="Download"/>
    <hyperlink ref="BU600" r:id="rId_hyperlink_591" tooltip="Download" display="Download"/>
    <hyperlink ref="BU601" r:id="rId_hyperlink_592" tooltip="Download" display="Download"/>
    <hyperlink ref="BU602" r:id="rId_hyperlink_593" tooltip="Download" display="Download"/>
    <hyperlink ref="BU603" r:id="rId_hyperlink_594" tooltip="Download" display="Download"/>
    <hyperlink ref="BU604" r:id="rId_hyperlink_595" tooltip="Download" display="Download"/>
    <hyperlink ref="BU605" r:id="rId_hyperlink_596" tooltip="Download" display="Download"/>
    <hyperlink ref="BU606" r:id="rId_hyperlink_597" tooltip="Download" display="Download"/>
    <hyperlink ref="BU607" r:id="rId_hyperlink_598" tooltip="Download" display="Download"/>
    <hyperlink ref="BU608" r:id="rId_hyperlink_599" tooltip="Download" display="Download"/>
    <hyperlink ref="BU609" r:id="rId_hyperlink_600" tooltip="Download" display="Download"/>
    <hyperlink ref="BU610" r:id="rId_hyperlink_601" tooltip="Download" display="Download"/>
    <hyperlink ref="BU611" r:id="rId_hyperlink_602" tooltip="Download" display="Download"/>
    <hyperlink ref="BU612" r:id="rId_hyperlink_603" tooltip="Download" display="Download"/>
    <hyperlink ref="BU613" r:id="rId_hyperlink_604" tooltip="Download" display="Download"/>
    <hyperlink ref="BU614" r:id="rId_hyperlink_605" tooltip="Download" display="Download"/>
    <hyperlink ref="BU615" r:id="rId_hyperlink_606" tooltip="Download" display="Download"/>
    <hyperlink ref="BU616" r:id="rId_hyperlink_607" tooltip="Download" display="Download"/>
    <hyperlink ref="BU617" r:id="rId_hyperlink_608" tooltip="Download" display="Download"/>
    <hyperlink ref="BU618" r:id="rId_hyperlink_609" tooltip="Download" display="Download"/>
    <hyperlink ref="BU619" r:id="rId_hyperlink_610" tooltip="Download" display="Download"/>
    <hyperlink ref="BU620" r:id="rId_hyperlink_611" tooltip="Download" display="Download"/>
    <hyperlink ref="BU621" r:id="rId_hyperlink_612" tooltip="Download" display="Download"/>
    <hyperlink ref="BU622" r:id="rId_hyperlink_613" tooltip="Download" display="Download"/>
    <hyperlink ref="BU623" r:id="rId_hyperlink_614" tooltip="Download" display="Download"/>
    <hyperlink ref="BU624" r:id="rId_hyperlink_615" tooltip="Download" display="Download"/>
    <hyperlink ref="BU625" r:id="rId_hyperlink_616" tooltip="Download" display="Download"/>
    <hyperlink ref="BU626" r:id="rId_hyperlink_617" tooltip="Download" display="Download"/>
    <hyperlink ref="BU627" r:id="rId_hyperlink_618" tooltip="Download" display="Download"/>
    <hyperlink ref="BU628" r:id="rId_hyperlink_619" tooltip="Download" display="Download"/>
    <hyperlink ref="BU629" r:id="rId_hyperlink_620" tooltip="Download" display="Download"/>
    <hyperlink ref="BU630" r:id="rId_hyperlink_621" tooltip="Download" display="Download"/>
    <hyperlink ref="BU631" r:id="rId_hyperlink_622" tooltip="Download" display="Download"/>
    <hyperlink ref="BU632" r:id="rId_hyperlink_623" tooltip="Download" display="Download"/>
    <hyperlink ref="BU633" r:id="rId_hyperlink_624" tooltip="Download" display="Download"/>
    <hyperlink ref="BU636" r:id="rId_hyperlink_625" tooltip="Download" display="Download"/>
    <hyperlink ref="BU637" r:id="rId_hyperlink_626" tooltip="Download" display="Download"/>
    <hyperlink ref="BU638" r:id="rId_hyperlink_627" tooltip="Download" display="Download"/>
    <hyperlink ref="BU639" r:id="rId_hyperlink_628" tooltip="Download" display="Download"/>
    <hyperlink ref="BU640" r:id="rId_hyperlink_629" tooltip="Download" display="Download"/>
    <hyperlink ref="BU641" r:id="rId_hyperlink_630" tooltip="Download" display="Download"/>
    <hyperlink ref="BU642" r:id="rId_hyperlink_631" tooltip="Download" display="Download"/>
    <hyperlink ref="BU643" r:id="rId_hyperlink_632" tooltip="Download" display="Download"/>
    <hyperlink ref="BU644" r:id="rId_hyperlink_633" tooltip="Download" display="Download"/>
    <hyperlink ref="BU645" r:id="rId_hyperlink_634" tooltip="Download" display="Download"/>
    <hyperlink ref="BU646" r:id="rId_hyperlink_635" tooltip="Download" display="Download"/>
    <hyperlink ref="BU647" r:id="rId_hyperlink_636" tooltip="Download" display="Download"/>
    <hyperlink ref="BU648" r:id="rId_hyperlink_637" tooltip="Download" display="Download"/>
    <hyperlink ref="BU649" r:id="rId_hyperlink_638" tooltip="Download" display="Download"/>
    <hyperlink ref="BU650" r:id="rId_hyperlink_639" tooltip="Download" display="Download"/>
    <hyperlink ref="BU651" r:id="rId_hyperlink_640" tooltip="Download" display="Download"/>
    <hyperlink ref="BU652" r:id="rId_hyperlink_641" tooltip="Download" display="Download"/>
    <hyperlink ref="BU653" r:id="rId_hyperlink_642" tooltip="Download" display="Download"/>
    <hyperlink ref="BU654" r:id="rId_hyperlink_643" tooltip="Download" display="Download"/>
    <hyperlink ref="BU655" r:id="rId_hyperlink_644" tooltip="Download" display="Download"/>
    <hyperlink ref="BU656" r:id="rId_hyperlink_645" tooltip="Download" display="Download"/>
    <hyperlink ref="BU657" r:id="rId_hyperlink_646" tooltip="Download" display="Download"/>
    <hyperlink ref="BU658" r:id="rId_hyperlink_647" tooltip="Download" display="Download"/>
    <hyperlink ref="BU659" r:id="rId_hyperlink_648" tooltip="Download" display="Download"/>
    <hyperlink ref="BU661" r:id="rId_hyperlink_649" tooltip="Download" display="Download"/>
    <hyperlink ref="BU662" r:id="rId_hyperlink_650" tooltip="Download" display="Download"/>
    <hyperlink ref="BU663" r:id="rId_hyperlink_651" tooltip="Download" display="Download"/>
    <hyperlink ref="BU664" r:id="rId_hyperlink_652" tooltip="Download" display="Download"/>
    <hyperlink ref="BU665" r:id="rId_hyperlink_653" tooltip="Download" display="Download"/>
    <hyperlink ref="BU666" r:id="rId_hyperlink_654" tooltip="Download" display="Download"/>
    <hyperlink ref="BU667" r:id="rId_hyperlink_655" tooltip="Download" display="Download"/>
    <hyperlink ref="BU669" r:id="rId_hyperlink_656" tooltip="Download" display="Download"/>
    <hyperlink ref="BU670" r:id="rId_hyperlink_657"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2026-10-14T17:13:15+05:30</dcterms:created>
  <dcterms:modified xsi:type="dcterms:W3CDTF">2026-10-14T17:13:15+05:30</dcterms:modified>
  <dc:title>Untitled Spreadsheet</dc:title>
  <dc:description/>
  <dc:subject/>
  <cp:keywords/>
  <cp:category/>
</cp:coreProperties>
</file>