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<sst xmlns="http://schemas.openxmlformats.org/spreadsheetml/2006/main" uniqueCount="8067">
  <si>
    <t>Program</t>
  </si>
  <si>
    <t>Batch</t>
  </si>
  <si>
    <t>Roll Number</t>
  </si>
  <si>
    <t>First Name</t>
  </si>
  <si>
    <t>Middle Name</t>
  </si>
  <si>
    <t>Last Name</t>
  </si>
  <si>
    <t>Name</t>
  </si>
  <si>
    <t>Intern Status</t>
  </si>
  <si>
    <t>Intern Counter</t>
  </si>
  <si>
    <t>applied Profile</t>
  </si>
  <si>
    <t>Location</t>
  </si>
  <si>
    <t>E-mail Address</t>
  </si>
  <si>
    <t>Campus E-mail Address</t>
  </si>
  <si>
    <t>Mobile</t>
  </si>
  <si>
    <t>Gender</t>
  </si>
  <si>
    <t>DOB</t>
  </si>
  <si>
    <t>Marital Status</t>
  </si>
  <si>
    <t>Language</t>
  </si>
  <si>
    <t>Hobby</t>
  </si>
  <si>
    <t>Blood Group</t>
  </si>
  <si>
    <t>Aadhar Number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</si>
  <si>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</si>
  <si>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</si>
  <si>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</si>
  <si>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</si>
  <si>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</si>
  <si>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</si>
  <si>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</si>
  <si>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</si>
  <si>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</si>
  <si>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</si>
  <si>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</si>
  <si>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</si>
  <si>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</si>
  <si>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</si>
  <si>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</si>
  <si>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</si>
  <si>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</si>
  <si>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</si>
  <si>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</si>
  <si>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</si>
  <si>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</si>
  <si>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</si>
  <si>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</si>
  <si>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</si>
  <si>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</si>
  <si>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</si>
  <si>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</si>
  <si>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</si>
  <si>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</si>
  <si>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</si>
  <si>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</si>
  <si>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</si>
  <si>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UG University</t>
  </si>
  <si>
    <t>UG College</t>
  </si>
  <si>
    <t>UG Degree</t>
  </si>
  <si>
    <t>UG Specialization</t>
  </si>
  <si>
    <t>UG Joining Date</t>
  </si>
  <si>
    <t>UG Passing Date</t>
  </si>
  <si>
    <t>UG Marks</t>
  </si>
  <si>
    <t>UG CGPA</t>
  </si>
  <si>
    <t>PG University</t>
  </si>
  <si>
    <t>PG College</t>
  </si>
  <si>
    <t>PG Degree</t>
  </si>
  <si>
    <t>PG Specialization</t>
  </si>
  <si>
    <t>PG Joining Date</t>
  </si>
  <si>
    <t>PG Passing Date</t>
  </si>
  <si>
    <t>PG Marks</t>
  </si>
  <si>
    <t>PG CGPA</t>
  </si>
  <si>
    <t>Technical Skills</t>
  </si>
  <si>
    <t>Work Experience(Click Cell for more details)</t>
  </si>
  <si>
    <t>Total Experience(months)</t>
  </si>
  <si>
    <t>Project / Internship Detail(Click Cell for more details)</t>
  </si>
  <si>
    <t>Total(weeks)</t>
  </si>
  <si>
    <t>Certifications Details(if any)</t>
  </si>
  <si>
    <t>Profile Picture</t>
  </si>
  <si>
    <t>Applied Date</t>
  </si>
  <si>
    <t>MBA-REUIM</t>
  </si>
  <si>
    <t>2026-2028</t>
  </si>
  <si>
    <t>P26702025</t>
  </si>
  <si>
    <t>Aryan</t>
  </si>
  <si>
    <t>Ashok</t>
  </si>
  <si>
    <t>Maurya</t>
  </si>
  <si>
    <t>Aryan Ashok Maurya</t>
  </si>
  <si>
    <t>-</t>
  </si>
  <si>
    <t xml:space="preserve"> Business Consulting-Transformation MPA</t>
  </si>
  <si>
    <t>Pan India</t>
  </si>
  <si>
    <t>amaurya0410@gmail.com</t>
  </si>
  <si>
    <t>P26702025@student.nicmar.ac.in</t>
  </si>
  <si>
    <t>Male</t>
  </si>
  <si>
    <t>04-Nov-2003</t>
  </si>
  <si>
    <t>Single</t>
  </si>
  <si>
    <t xml:space="preserve">Hindi, English </t>
  </si>
  <si>
    <t>Karate, Football,Tug of war ,Fitness</t>
  </si>
  <si>
    <t>AB+</t>
  </si>
  <si>
    <t>Ashok Maurya</t>
  </si>
  <si>
    <t xml:space="preserve">Business </t>
  </si>
  <si>
    <t>Sheela Maurya</t>
  </si>
  <si>
    <t>Homemaker</t>
  </si>
  <si>
    <t>B_405/406, Ashok Nagar, Ambadi road, Opp Vishwakarma Paradise, Navghar , Vasai west , Palghar</t>
  </si>
  <si>
    <t>Palghar</t>
  </si>
  <si>
    <t>Maharashtra</t>
  </si>
  <si>
    <t>NA</t>
  </si>
  <si>
    <t xml:space="preserve">St. Augustines High School </t>
  </si>
  <si>
    <t xml:space="preserve">Secondary and Higher Secondary Education, Pune </t>
  </si>
  <si>
    <t>2018-Mar</t>
  </si>
  <si>
    <t>2019-Mar</t>
  </si>
  <si>
    <t xml:space="preserve">Pace Junior Science College Andheri </t>
  </si>
  <si>
    <t>Secondary and Higher Secondary Education, Pune</t>
  </si>
  <si>
    <t>2020-Mar</t>
  </si>
  <si>
    <t>2021-Jul</t>
  </si>
  <si>
    <t>National Institute of Technology, Tiruchirappalli</t>
  </si>
  <si>
    <t xml:space="preserve">National Institute of Technology, Tiruchirappalli </t>
  </si>
  <si>
    <t>Bachelor of Technology (B.Tech)</t>
  </si>
  <si>
    <t>Civil Engineering</t>
  </si>
  <si>
    <t>2022-Aug</t>
  </si>
  <si>
    <t>2026-Jul</t>
  </si>
  <si>
    <t>AutoCad, MS Office, Python, Revit, StaadPro</t>
  </si>
  <si>
    <t>Mount Realtors | Trainee Civil Engineer | Palghar | May 2025 | Jun 2025 | 6 Weeks
Mansarovar Lifespaces | Trainee Civil Engineer | Palghar | May 2024 | Jul 2024 | 6 Weeks</t>
  </si>
  <si>
    <t>MBA-ACM</t>
  </si>
  <si>
    <t>P26700086</t>
  </si>
  <si>
    <t>Arpit</t>
  </si>
  <si>
    <t>Rahul</t>
  </si>
  <si>
    <t>Shaha</t>
  </si>
  <si>
    <t>Arpit Rahul Shaha</t>
  </si>
  <si>
    <t>arpitshah374@gmail.com</t>
  </si>
  <si>
    <t>P26700086@student.nicmar.ac.in</t>
  </si>
  <si>
    <t>01-Jan-2004</t>
  </si>
  <si>
    <t>English,Hindi,Marathi</t>
  </si>
  <si>
    <t>Sports,Cycling,Gaming,Music</t>
  </si>
  <si>
    <t>A+</t>
  </si>
  <si>
    <t>Rahul Shaha</t>
  </si>
  <si>
    <t>Civil Contractor</t>
  </si>
  <si>
    <t>Priya Shaha</t>
  </si>
  <si>
    <t>Housewife</t>
  </si>
  <si>
    <t>RH - 28, Apratim Pushp Housing Society, Behind Satara Police Station, Satara Parisar, Beed By Pass</t>
  </si>
  <si>
    <t>Aurangabad</t>
  </si>
  <si>
    <t>NICMAR UNIVERSITY, Pune, 25/1/2, Balewadi, N.I.A Post Office</t>
  </si>
  <si>
    <t>Pune</t>
  </si>
  <si>
    <t>Tender Care Home</t>
  </si>
  <si>
    <t>Central Board of Secondary Education, Delhi</t>
  </si>
  <si>
    <t>2019-Apr</t>
  </si>
  <si>
    <t>Sarosh Junior College</t>
  </si>
  <si>
    <t>Maharashtra State Board of Secondary and Higher Education, Pune, Aurangabad Divisional Board</t>
  </si>
  <si>
    <t>2022-Mar</t>
  </si>
  <si>
    <t>Birla Institute of Technology and Science, Pilani</t>
  </si>
  <si>
    <t>Bachelor of Engineering (B.E.)</t>
  </si>
  <si>
    <t>2022-Oct</t>
  </si>
  <si>
    <t>2026-Jan</t>
  </si>
  <si>
    <t>AutoCAD,STAADPro,Revit,Navisworks,WaterGEMS,QGIS,MATLAB,Python,Excel,Microsoft Project,OpenSees</t>
  </si>
  <si>
    <t>Unnatti Constructions Pvt. Ltd. | Trainee Engineer | Nagpur, Maharashtra | Jul 2026 | Dec 2026 | 23 Weeks
Mall Infrastructure  | Junior Engineer | Chhatrapati Sambhajinagar, Maharashtra | Apr 2026 | Jun 2026 | 12 Weeks</t>
  </si>
  <si>
    <t>MBA-PEM</t>
  </si>
  <si>
    <t>P26701067</t>
  </si>
  <si>
    <t>Anushree</t>
  </si>
  <si>
    <t xml:space="preserve">Vidhyanand </t>
  </si>
  <si>
    <t>Khobragade</t>
  </si>
  <si>
    <t>Anushree Vidhyanand  Khobragade</t>
  </si>
  <si>
    <t>anushreekhobragade16@gmail.com</t>
  </si>
  <si>
    <t>P26701067@student.nicmar.ac.in</t>
  </si>
  <si>
    <t>Female</t>
  </si>
  <si>
    <t>16-Dec-2004</t>
  </si>
  <si>
    <t xml:space="preserve">English, Hindi , Marathi </t>
  </si>
  <si>
    <t xml:space="preserve">Travelling, Reading </t>
  </si>
  <si>
    <t>O+</t>
  </si>
  <si>
    <t>Vidhyanand Khobragade</t>
  </si>
  <si>
    <t>Private</t>
  </si>
  <si>
    <t>Sheela Khobragade</t>
  </si>
  <si>
    <t>Home maker</t>
  </si>
  <si>
    <t>Prerna nagar, Sawali 2 apt., Flat no. B1, Plot no 24, Katol road, Nagpur</t>
  </si>
  <si>
    <t>Nagpur</t>
  </si>
  <si>
    <t xml:space="preserve">Saraswati Vidyalaya </t>
  </si>
  <si>
    <t xml:space="preserve">Maharashtra state Board of Secondary and Higher education </t>
  </si>
  <si>
    <t>2019-Jul</t>
  </si>
  <si>
    <t xml:space="preserve">St. Paul Science and Commerce junior college </t>
  </si>
  <si>
    <t>Maharashtra state Board of Secondary and Higher education</t>
  </si>
  <si>
    <t xml:space="preserve">Savitribai Phule Pune University </t>
  </si>
  <si>
    <t xml:space="preserve">DY Patil College of Engineering, Akurdi, Pune </t>
  </si>
  <si>
    <t>2022-Nov</t>
  </si>
  <si>
    <t>AutoCad, Revit, Excel</t>
  </si>
  <si>
    <t>Nagpur Maha- Metro  | Civil Engineering Intern  | Nagpur  | Jan 2025 | Feb 2025 | 4 Weeks</t>
  </si>
  <si>
    <t>P26700257</t>
  </si>
  <si>
    <t>Anushka</t>
  </si>
  <si>
    <t>Chandrashekhar</t>
  </si>
  <si>
    <t>Pimpale</t>
  </si>
  <si>
    <t>Anushka Chandrashekhar Pimpale</t>
  </si>
  <si>
    <t>pimpaleanushkac@gmail.com</t>
  </si>
  <si>
    <t>P26700257@student.nicmar.ac.in</t>
  </si>
  <si>
    <t>16-Aug-2002</t>
  </si>
  <si>
    <t>marathi,hindi,english</t>
  </si>
  <si>
    <t>singing,music listning,sketching,art and craft,designing,cooking</t>
  </si>
  <si>
    <t>B+</t>
  </si>
  <si>
    <t>Chandrashekhar Pimpale</t>
  </si>
  <si>
    <t>Amala Pimpale</t>
  </si>
  <si>
    <t>Retired Teacher</t>
  </si>
  <si>
    <t>Flat no.302, plot no. 11,Ishwar Apartment, near Khwajamiya Dargah&lt; behind Unity Chambers, Jalgaon</t>
  </si>
  <si>
    <t>Jalgaon</t>
  </si>
  <si>
    <t>P. N. Lunkad girls high school, Jalgaon, Maharashtra</t>
  </si>
  <si>
    <t>Secondary school certificate (SSC) Maharashtra</t>
  </si>
  <si>
    <t>2017-Jun</t>
  </si>
  <si>
    <t>2018-Jun</t>
  </si>
  <si>
    <t>K.C.E. Society' Swami Vivekanand Junior College, Jalgaon, Maharashtra</t>
  </si>
  <si>
    <t>2019-Jun</t>
  </si>
  <si>
    <t>2020-Feb</t>
  </si>
  <si>
    <t>University of Mumbai</t>
  </si>
  <si>
    <t>Dr. Baliram Hiray College of Architecture</t>
  </si>
  <si>
    <t>Bachelor of Architecture (B.Arch.)</t>
  </si>
  <si>
    <t>Architecture</t>
  </si>
  <si>
    <t>2020-Aug</t>
  </si>
  <si>
    <t>2025-Apr</t>
  </si>
  <si>
    <t>Autocad,Sketchup,Lumion,Photoshop,MS Office</t>
  </si>
  <si>
    <t>ADND studio  | Jr. Architect | Mumbai | Jul 2025 | Apr 2026 | 0 Years, 9 Months, 16 Days</t>
  </si>
  <si>
    <t>RA+ID architecture studio, Mumbai | Intern Architrect | Mumbai  | Dec 2023 | Apr 2024 | 20 Weeks | Campus Internship</t>
  </si>
  <si>
    <t>P26700221</t>
  </si>
  <si>
    <t>Potdar</t>
  </si>
  <si>
    <t>Parth</t>
  </si>
  <si>
    <t>Balasaheb</t>
  </si>
  <si>
    <t>Potdar Parth Balasaheb</t>
  </si>
  <si>
    <t>potdarparth2005@gmail.com</t>
  </si>
  <si>
    <t>P26700221@student.nicmar.ac.in</t>
  </si>
  <si>
    <t>07-Feb-2005</t>
  </si>
  <si>
    <t>Marathi,Hindi ,English</t>
  </si>
  <si>
    <t>Reading,Listening to Music  ,Travelling,Exploring New Places,Learning New Technologies</t>
  </si>
  <si>
    <t>Balasaheb Digamber Potdar</t>
  </si>
  <si>
    <t>Government Employee</t>
  </si>
  <si>
    <t>Yogita Balasaheb Potdar</t>
  </si>
  <si>
    <t>E - 108 Bhagyoday PWD Housing Society, Antrolikar Nagar - 1, Solapur</t>
  </si>
  <si>
    <t>Solapur</t>
  </si>
  <si>
    <t>Siddheshwar High School, Solapur</t>
  </si>
  <si>
    <t>Maharashtra State Board of Secondary and Higher Secondary Education, Pune, Maharashtra</t>
  </si>
  <si>
    <t>Diploma In Civil Engineering</t>
  </si>
  <si>
    <t>Solapur Education Society's Polytechnic, Solapur</t>
  </si>
  <si>
    <t>2021-Jan</t>
  </si>
  <si>
    <t>2023-Jun</t>
  </si>
  <si>
    <t>Punyashlok Ahilyadevi Holkar Solapur University, Solapur</t>
  </si>
  <si>
    <t>Walchand Institute of Technology, Solapur, Maharashtra</t>
  </si>
  <si>
    <t>2023-Aug</t>
  </si>
  <si>
    <t>2026-May</t>
  </si>
  <si>
    <t>AutoCAD,STAAD.Pro ,ETABS  ,RCDC ,MS Office</t>
  </si>
  <si>
    <t>Archit Developers, Solapur | INTERN | Solapur, Maharashtra | Feb 2026 | Apr 2026 | 8 Weeks
Yash Construction, Solapur | INTERN | Solapur, Maharashtra | Jun 2024 | Jun 2024 | 4 Weeks
Yash Construction, Solapur | INTERN | Solapur, Maharashtra | Dec 2023 | Jan 2024 | 2 Weeks
Amogh Constructions, Solapur | INTERN | Solapur, Maharashtra | Jul 2022 | Aug 2022 | 5 Weeks</t>
  </si>
  <si>
    <t>Project Management Professional
BIM Fundamentals for Engineers
Fundamentals of GIS
Introduction to Sustainability
NCET-DICE 2K26 Best Paper Award
IRJET Publication 1
IRJET Publication 2
Entrepreneurial skills through coursework
 STAAD.pro 
Introduction to AutoCAD
AutoCAD - Beginners
AutoCAD - Intermediate
AutoCAD - Advanced
AutoCAD - 2D Advanced Course
AutoCAD - 3D Modeling
Interior Modeling in 3D Max
Autodesk Revit in 4 Hours
Building a Road using Civil 3D</t>
  </si>
  <si>
    <t>P26700506</t>
  </si>
  <si>
    <t>Pradhnesh</t>
  </si>
  <si>
    <t>Arun</t>
  </si>
  <si>
    <t>Waghmare</t>
  </si>
  <si>
    <t>Pradhnesh Arun Waghmare</t>
  </si>
  <si>
    <t>pradhnesh1968@gmail.com</t>
  </si>
  <si>
    <t>P26700506@student.nicmar.ac.in</t>
  </si>
  <si>
    <t>27-Apr-2005</t>
  </si>
  <si>
    <t>Marathi,Hindi,English</t>
  </si>
  <si>
    <t>Sports,Music</t>
  </si>
  <si>
    <t>Arun Manikrao Waghmare</t>
  </si>
  <si>
    <t xml:space="preserve">Medical Representative </t>
  </si>
  <si>
    <t>Sharmila Arun Waghmare</t>
  </si>
  <si>
    <t>156,N-1, KISAN SANKUL, BEHIND SUT MILL, AKKALKOT ROAD, SOLAPUR</t>
  </si>
  <si>
    <t>Siddheshwar High School, Solapur.</t>
  </si>
  <si>
    <t>Walchand College of Arts &amp; Science, Solapur.</t>
  </si>
  <si>
    <t>2021-Jun</t>
  </si>
  <si>
    <t>Dr. Babasaheb Ambedkar Technological University, Lonere</t>
  </si>
  <si>
    <t>Orchid College of Engineering &amp; Tachnology, Solapur</t>
  </si>
  <si>
    <t>2022-Sep</t>
  </si>
  <si>
    <t>AutoCAD,Revit,Staadpro,MS Project,QGIS</t>
  </si>
  <si>
    <t>Virtual Building Studio  | BIM Modeller  | Solapur  | Feb 2026 | Jun 2026 | 16 Weeks</t>
  </si>
  <si>
    <t>NPTEL IES
NPTEL PM
NPTEL MCM
NPTEL RSE
MS Project
ISRO QGIS
ISRO IIRS
MSP</t>
  </si>
  <si>
    <t>P26701090</t>
  </si>
  <si>
    <t>Sandeep</t>
  </si>
  <si>
    <t>.</t>
  </si>
  <si>
    <t>Sandeep .</t>
  </si>
  <si>
    <t>patilsandeep393@gmail.com</t>
  </si>
  <si>
    <t>P26701090@student.nicmar.ac.in</t>
  </si>
  <si>
    <t>06-Sep-1999</t>
  </si>
  <si>
    <t>English,Hindi,Kannada,Telugu,tamil,marathi</t>
  </si>
  <si>
    <t>Trekking,Bike riding,photography,sports</t>
  </si>
  <si>
    <t>Uday Kumar Patil</t>
  </si>
  <si>
    <t>Principal</t>
  </si>
  <si>
    <t xml:space="preserve">Sunita </t>
  </si>
  <si>
    <t>Home Maker</t>
  </si>
  <si>
    <t>Plot No-19, Sy No. 52/2, Basava Nilaya, Laxmi Nagar, Sedam Road, Kalaburagi</t>
  </si>
  <si>
    <t>Gulbarga</t>
  </si>
  <si>
    <t>Karnataka</t>
  </si>
  <si>
    <t>Sharanabasaveswar Residential High School</t>
  </si>
  <si>
    <t>Karnataka Secondary Education Examination Board, Karnataka</t>
  </si>
  <si>
    <t>2014-Jun</t>
  </si>
  <si>
    <t>2015-Apr</t>
  </si>
  <si>
    <t>Sharanabasaveswar Residential PU College</t>
  </si>
  <si>
    <t>Department of Pre-University Education</t>
  </si>
  <si>
    <t>2016-Mar</t>
  </si>
  <si>
    <t>2017-Mar</t>
  </si>
  <si>
    <t>Visvesvaraya Technological University</t>
  </si>
  <si>
    <t>Bangalore Institute Of Technology</t>
  </si>
  <si>
    <t>2018-Aug</t>
  </si>
  <si>
    <t>2022-Jul</t>
  </si>
  <si>
    <t>AutoCad,MS office,MS Excel,MS Power Point,Basics of Python</t>
  </si>
  <si>
    <t>Larsen &amp; Toubro Construction | Assistant Construction Manager | Karwar | Oct 2022 | Jul 2026 | 3 Years, 9 Months, 8 Days | 10.62</t>
  </si>
  <si>
    <t>Aviin Architects &amp; Assocoates | Intern | Kalaburagi | Aug 2021 | Sep 2021 | 4 Weeks</t>
  </si>
  <si>
    <t>Tunnel Engineer's Certification Program Level-1
Certification Of Appreciation</t>
  </si>
  <si>
    <t>I-MBA</t>
  </si>
  <si>
    <t>2023-2028</t>
  </si>
  <si>
    <t>P2367009</t>
  </si>
  <si>
    <t>SHREYA</t>
  </si>
  <si>
    <t>ABHAY</t>
  </si>
  <si>
    <t>FIRAKE</t>
  </si>
  <si>
    <t>Shreya Abhay Firake</t>
  </si>
  <si>
    <t>shreya.firake@gmail.com</t>
  </si>
  <si>
    <t>p2367009@student.nicmar.ac.in</t>
  </si>
  <si>
    <t>21-Jun-2005</t>
  </si>
  <si>
    <t>English,Marathi,Hindi</t>
  </si>
  <si>
    <t>A+ve</t>
  </si>
  <si>
    <t>6792 7257 7256</t>
  </si>
  <si>
    <t>ABHAY FIRAKE</t>
  </si>
  <si>
    <t>BUSINESS</t>
  </si>
  <si>
    <t>MINAL FIRAKE</t>
  </si>
  <si>
    <t>ARCHITECT</t>
  </si>
  <si>
    <t>B - 604, Golden Trellis, Golden Street, Near Palazzo, Balewadi, Pune City, Pune, Maharashtra.</t>
  </si>
  <si>
    <t>NEW ERA HIGH SCHOOL PANCHGANI</t>
  </si>
  <si>
    <t>CENTRAL BOARD OF SECONDARY EDUCATION</t>
  </si>
  <si>
    <t>2020-Apr</t>
  </si>
  <si>
    <t>2021-Aug</t>
  </si>
  <si>
    <t>M.P. INTERNATIONAL SCHOOL AND JUNIOR COLLEGE</t>
  </si>
  <si>
    <t>HIGHER SECONDARY CLASS</t>
  </si>
  <si>
    <t>2022-Apr</t>
  </si>
  <si>
    <t>2023-May</t>
  </si>
  <si>
    <t>MS Office, Python, Adobe Illustrator, Tally Software</t>
  </si>
  <si>
    <t>Bal Kalyan Sanstha | Intern  | Aundh,Pune | Jun 2024 | Jul 2024 | 4 Weeks
Capri Global Capital Ltd. | Intern - Credit - CF  | Fergusson College Road,Pune  | May 2025 | Jul 2025 | 8 Weeks
P . C . Patil &amp; Associates  | Accounting  Intern  | Pune  | Apr 2026 | Jun 2026 | 8 Weeks</t>
  </si>
  <si>
    <t>French 1</t>
  </si>
  <si>
    <t>P26701083</t>
  </si>
  <si>
    <t xml:space="preserve">Prashanth </t>
  </si>
  <si>
    <t>NE</t>
  </si>
  <si>
    <t>Prashanth  Ne</t>
  </si>
  <si>
    <t>prashanthreddyne1999@gmail.com</t>
  </si>
  <si>
    <t>P26701083@student.nicmar.ac.in</t>
  </si>
  <si>
    <t>30-May-1999</t>
  </si>
  <si>
    <t>English,Hindi,kannada,telugu,Tamil,Malyalam</t>
  </si>
  <si>
    <t>Playing Cricket,Badminton, Running,Trekking,Reading business books</t>
  </si>
  <si>
    <t>Eshwarareddy M</t>
  </si>
  <si>
    <t>Agriculture</t>
  </si>
  <si>
    <t>Venkataravanamma</t>
  </si>
  <si>
    <t xml:space="preserve">M. Nallagutlapalli, Bagepalli Taluk, venkatapura post, </t>
  </si>
  <si>
    <t>Chikkaballapur</t>
  </si>
  <si>
    <t>Room No:530, Ultima boys hostel, Nicmar University, Ramnagar Baner.</t>
  </si>
  <si>
    <t>MANAS HIGH SCHOOL</t>
  </si>
  <si>
    <t>Karnataka Secondary Education Examination Board, Chelur, Bagepalli Taluk, karnataka-563124</t>
  </si>
  <si>
    <t>2015-Jun</t>
  </si>
  <si>
    <t>2016-Apr</t>
  </si>
  <si>
    <t>SHRI MARUTHI PU COLLEGE</t>
  </si>
  <si>
    <t>DEPARTMENT OF PRE-UNIVERSITY EDUCATION, HOSKOTE, KARNATAKA-562114</t>
  </si>
  <si>
    <t>BANGALORE UNIVERSITY</t>
  </si>
  <si>
    <t>University Visvesvaraya College of Engineering, Banglore, Karnataka</t>
  </si>
  <si>
    <t>2022-Jun</t>
  </si>
  <si>
    <t>Auto CAD,MS Excel,MS powerpoint,MS Project</t>
  </si>
  <si>
    <t>LARSEN &amp; TOUBRO | ASSISTANTCONSTRUCTION MANAGER-CIVIL | Project Seabird Indian Naval Base-KARWAR | Oct 2022 | Jul 2026 | 3 Years, 8 Months, 22 Days | 10.62</t>
  </si>
  <si>
    <t>Larsen &amp; Toubro Construction | Graduate Trainee | Prestige Finsbury park, Bagaluru, Banglore | Feb 2022 | Apr 2022 | 6 Weeks</t>
  </si>
  <si>
    <t>MBA-NBS</t>
  </si>
  <si>
    <t>P26703046</t>
  </si>
  <si>
    <t>Akshita</t>
  </si>
  <si>
    <t>Akshita . .</t>
  </si>
  <si>
    <t>akshita2ks@gmail.com</t>
  </si>
  <si>
    <t>P26703046@student.nicmar.ac.in</t>
  </si>
  <si>
    <t>11-Oct-2004</t>
  </si>
  <si>
    <t>Hindi english</t>
  </si>
  <si>
    <t>Fashion dancing,Reading,Music</t>
  </si>
  <si>
    <t>Koshlandra kumar</t>
  </si>
  <si>
    <t>Engineer</t>
  </si>
  <si>
    <t>Sujata shahi</t>
  </si>
  <si>
    <t>Flat no 304-A, Samvardhani society, opposite Jalalpur city apartment, Ramjaypal Nagar, Patna, Bihar, pin- 801503</t>
  </si>
  <si>
    <t>Patna</t>
  </si>
  <si>
    <t>Bihar</t>
  </si>
  <si>
    <t>Radiant international school</t>
  </si>
  <si>
    <t>Central board of secondary education</t>
  </si>
  <si>
    <t>2020-Jul</t>
  </si>
  <si>
    <t>Cbse</t>
  </si>
  <si>
    <t>2021-Apr</t>
  </si>
  <si>
    <t>Bharati vidhyapeeth</t>
  </si>
  <si>
    <t xml:space="preserve">Bharati vidhyapeeth pune </t>
  </si>
  <si>
    <t>Information Technology</t>
  </si>
  <si>
    <t>Python ,powerbi ,tabelu ,data analyst,Cloud computing</t>
  </si>
  <si>
    <t>BSNL | Internship | Patna , Bihar | Jun 2025 | Jul 2025 | 6 Weeks</t>
  </si>
  <si>
    <t xml:space="preserve">Mooc course </t>
  </si>
  <si>
    <t>P26700468</t>
  </si>
  <si>
    <t>Haripriya</t>
  </si>
  <si>
    <t>M V</t>
  </si>
  <si>
    <t>Haripriya M V</t>
  </si>
  <si>
    <t>haripriyamv16@gmail.com</t>
  </si>
  <si>
    <t>P26700468@student.nicmar.ac.in</t>
  </si>
  <si>
    <t>16-Feb-2003</t>
  </si>
  <si>
    <t xml:space="preserve"> English,Malayalam , Hindi </t>
  </si>
  <si>
    <t>Dance,Reading books,listening music</t>
  </si>
  <si>
    <t>K Velappan Nair</t>
  </si>
  <si>
    <t>Document Writer</t>
  </si>
  <si>
    <t>Mini C</t>
  </si>
  <si>
    <t>Private Bank Employee</t>
  </si>
  <si>
    <t>Sivanandanam Plavila Marayamuttom
Neyyattinkara</t>
  </si>
  <si>
    <t>Thiruvananthapuram</t>
  </si>
  <si>
    <t>Kerala</t>
  </si>
  <si>
    <t>Govt HSS Marayamuttom</t>
  </si>
  <si>
    <t>Kerala Board OF Public examination, Thiruvananthapuram, Kerala</t>
  </si>
  <si>
    <t>2019-May</t>
  </si>
  <si>
    <t>Directorate of Higher Secondary Education (DHSE), Thiruvananthapuram, Kerala</t>
  </si>
  <si>
    <t>APJ Abdul Kalam Technological University</t>
  </si>
  <si>
    <t>LBS Institute of Technology for Women, Thiruvananthapuram, Kerala</t>
  </si>
  <si>
    <t>2021-Oct</t>
  </si>
  <si>
    <t>AutoCAD ,Revit ,Ariba sourcing ,3DS max,MS Project</t>
  </si>
  <si>
    <t>TRV(Kerala) International Airport Limited (Formerly Adani Trivandrum International Airport Limited) | Graduate Apprentice Trainee | Thiruvananthapuram | Oct 2025 | Jun 2026 | 37 Weeks</t>
  </si>
  <si>
    <t>BIM Architecture</t>
  </si>
  <si>
    <t>P26701089</t>
  </si>
  <si>
    <t>Ankitha</t>
  </si>
  <si>
    <t>V</t>
  </si>
  <si>
    <t>Ankitha V</t>
  </si>
  <si>
    <t>ankithavijaykumar04@gmail.com</t>
  </si>
  <si>
    <t>P26701089@student.nicmar.ac.in</t>
  </si>
  <si>
    <t>19-Feb-2002</t>
  </si>
  <si>
    <t>English,Kannada,Hindi</t>
  </si>
  <si>
    <t>Sports,Dance,Photography</t>
  </si>
  <si>
    <t>Vijaya Kumar B S</t>
  </si>
  <si>
    <t>Shirastedar at Family Court</t>
  </si>
  <si>
    <t>Veena V</t>
  </si>
  <si>
    <t>Deputy Manager at SBI</t>
  </si>
  <si>
    <t>#Lakshmi Nilaya, 2nd Cross, Ashoka Nagara</t>
  </si>
  <si>
    <t>Shimoga</t>
  </si>
  <si>
    <t>Mandara Jnanadayini School, Shimoga, Karnataka</t>
  </si>
  <si>
    <t>Central Board of Secondary Education, Shimoga, Karnataka</t>
  </si>
  <si>
    <t>2016-Jun</t>
  </si>
  <si>
    <t>Sri Aurobindo Independent PU College, Javalli, Shimoga</t>
  </si>
  <si>
    <t>Department of Pre-University Education, Karnataka</t>
  </si>
  <si>
    <t>Nitte School of Architecture Planning &amp; Design, Bangalore</t>
  </si>
  <si>
    <t>Architecture Design &amp; Planning</t>
  </si>
  <si>
    <t>2019-Aug</t>
  </si>
  <si>
    <t>2024-Jul</t>
  </si>
  <si>
    <t>MS Project, AutoCAD, SketchUp, Lumion, Enscape, Adobe Photoshop, Revit, MS Excel, MS PowerPoint, MS Word, Canva</t>
  </si>
  <si>
    <t>Praman Constructions | Project Architect | Bengaluru, Karnataka | Dec 2025 | Jun 2026 | 0 Years, 6 Months, 3 Days | 2.76</t>
  </si>
  <si>
    <t>The Brown Canvas | Intern Architect | Bengaluru, Karnataka | Jan 2024 | Apr 2024 | 15 Weeks
Civil Sutra Associates | Intern Architect | Bengaluru, Karnataka | Jun 2025 | Nov 2025 | 25 Weeks</t>
  </si>
  <si>
    <t>P26702037</t>
  </si>
  <si>
    <t>Dhairya</t>
  </si>
  <si>
    <t>Patalia</t>
  </si>
  <si>
    <t>Dhairya Patalia</t>
  </si>
  <si>
    <t>dhairyap259@gmail.com</t>
  </si>
  <si>
    <t>P26702037@student.nicmar.ac.in</t>
  </si>
  <si>
    <t>17-Nov-2001</t>
  </si>
  <si>
    <t>English,Hindi,Gujarati</t>
  </si>
  <si>
    <t>Travelling,Playing Games,Music</t>
  </si>
  <si>
    <t>‭768087260035‬</t>
  </si>
  <si>
    <t>Rajesh Patalia</t>
  </si>
  <si>
    <t>Service</t>
  </si>
  <si>
    <t>Jyoti Patalia</t>
  </si>
  <si>
    <t>15/57, Matru Krupa, Yashwant Nagar Road No 1, Near Bavadi Auto Stand, Goregaon West, Mumbai - 400104</t>
  </si>
  <si>
    <t>Mumbai City</t>
  </si>
  <si>
    <t>Ryan International School, Malad West</t>
  </si>
  <si>
    <t>ICSE</t>
  </si>
  <si>
    <t>2017-May</t>
  </si>
  <si>
    <t>Prahladrai Dalmia Lions College of Commerce and Economics</t>
  </si>
  <si>
    <t>Maharashtra HSC</t>
  </si>
  <si>
    <t>R.A. Podar College of Commerce and Economics</t>
  </si>
  <si>
    <t>Bachelor of Management Studies (BMS)</t>
  </si>
  <si>
    <t>Marketing</t>
  </si>
  <si>
    <t>MS Office</t>
  </si>
  <si>
    <t>AGENCY09 | Digital Marketing Associate | Mumbai | Oct 2023 | Jun 2025 | 1 Years, 8 Months, 2 Days</t>
  </si>
  <si>
    <t>AGENCY09 | Digital Marketing Intern | Mumbai | Apr 2023 | Oct 2023 | 26 Weeks</t>
  </si>
  <si>
    <t>NPTEL Corporate Finance</t>
  </si>
  <si>
    <t>P26701045</t>
  </si>
  <si>
    <t>Vaidehi</t>
  </si>
  <si>
    <t>Ravindra</t>
  </si>
  <si>
    <t>Kajrolkar</t>
  </si>
  <si>
    <t>Vaidehi Ravindra Kajrolkar</t>
  </si>
  <si>
    <t>vaidehi.kajrolkar@gmail.com</t>
  </si>
  <si>
    <t>P26701045@student.nicmar.ac.in</t>
  </si>
  <si>
    <t>04-Apr-2002</t>
  </si>
  <si>
    <t>English, Marathi, Hindi</t>
  </si>
  <si>
    <t>Travelling, Dancing, Painting</t>
  </si>
  <si>
    <t>4301 7241 0909</t>
  </si>
  <si>
    <t>Private Sector</t>
  </si>
  <si>
    <t>Pravila</t>
  </si>
  <si>
    <t>0000000000</t>
  </si>
  <si>
    <t>A18, Amol building, Tambe Nagar, Mulund</t>
  </si>
  <si>
    <t>Mumbai Suburban</t>
  </si>
  <si>
    <t>St.Mary's Convent High School, Mulund, Mumbai</t>
  </si>
  <si>
    <t>Maharashtra State Board of Secondary and Higher Secondary Education, Pune</t>
  </si>
  <si>
    <t>2007-Jun</t>
  </si>
  <si>
    <t>KET's Vinayak Ganesh Vaze College of Arts, Science &amp; Commerce, Mumbai</t>
  </si>
  <si>
    <t>2019-Feb</t>
  </si>
  <si>
    <t>L S Raheja School of Architecture, Mumbai</t>
  </si>
  <si>
    <t>Bachelor of Architecture</t>
  </si>
  <si>
    <t>2024-May</t>
  </si>
  <si>
    <t>Autocad, Sketchup,MS Office, Adobe Phtotoshop,Adobe Indesign,Enscape,Lumion</t>
  </si>
  <si>
    <t>Worksphere Ventures (India) Pvt. Ltd. | Junior Architect | Mumbai | Dec 2024 | May 2026 | 1 Years, 5 Months, 16 Days | 2.4</t>
  </si>
  <si>
    <t>GroupArch Architects &amp; Interior Designers | Architect Intern | Mumbai | Nov 2022 | Mar 2023 | 20 Weeks</t>
  </si>
  <si>
    <t>P26700045</t>
  </si>
  <si>
    <t>Yashika</t>
  </si>
  <si>
    <t>Khanna</t>
  </si>
  <si>
    <t>Yashika Khanna</t>
  </si>
  <si>
    <t>2811yashu@gmail.com</t>
  </si>
  <si>
    <t>P26700045@student.nicmar.ac.in</t>
  </si>
  <si>
    <t>28-Nov-2000</t>
  </si>
  <si>
    <t>English,Hindi</t>
  </si>
  <si>
    <t>Music,Fashion ,Travel</t>
  </si>
  <si>
    <t>Mr. Gagan Khanna</t>
  </si>
  <si>
    <t>Businessman</t>
  </si>
  <si>
    <t>Mrs. Veenu Khanna</t>
  </si>
  <si>
    <t>Businesswomen</t>
  </si>
  <si>
    <t>H. No. C-54, Street no. 2, Hardev Nagar, near Jharoda Majra, Burari, Delhi- 110084</t>
  </si>
  <si>
    <t>North Delhi</t>
  </si>
  <si>
    <t>Delhi</t>
  </si>
  <si>
    <t>Goodley Public School</t>
  </si>
  <si>
    <t>2018-Apr</t>
  </si>
  <si>
    <t>Guru Gobind Singh Indraprastha University</t>
  </si>
  <si>
    <t>MBS School of Planning and Architecture, Dwarka, New Delhi</t>
  </si>
  <si>
    <t>2019-Sep</t>
  </si>
  <si>
    <t>2024-Jun</t>
  </si>
  <si>
    <t>AutoCAD,Revit,MS Office,Navisworks,MS Project</t>
  </si>
  <si>
    <t>Creative Group LLP | Jr. Architect | Delhi | Oct 2024 | Jun 2026 | 1 Years, 8 Months, 13 Days | 3.96</t>
  </si>
  <si>
    <t>Studio Design Palette | Intern Architect | NSP, Delhi | Aug 2023 | Dec 2023 | 17 Weeks
Design Archito | Summer Intern | Rajouri Garden, New Delhi | Jul 2022 | Sep 2022 | 6 Weeks</t>
  </si>
  <si>
    <t>Professional Revit and BIM Certification Program</t>
  </si>
  <si>
    <t>P26700518</t>
  </si>
  <si>
    <t>Dhroov</t>
  </si>
  <si>
    <t>Dhroov .</t>
  </si>
  <si>
    <t>dhroovsharma72@gmail.com</t>
  </si>
  <si>
    <t>P26700518@student.nicmar.ac.in</t>
  </si>
  <si>
    <t>09-Sep-2002</t>
  </si>
  <si>
    <t>Hindi,English</t>
  </si>
  <si>
    <t>Music,Movies</t>
  </si>
  <si>
    <t>Rajnish Kumar Sharma</t>
  </si>
  <si>
    <t>Government servant</t>
  </si>
  <si>
    <t>Madhu Sharma</t>
  </si>
  <si>
    <t>Teacher</t>
  </si>
  <si>
    <t>B-605 MIG Flats east of loni road</t>
  </si>
  <si>
    <t>North East Delhi</t>
  </si>
  <si>
    <t>St. John's Academy</t>
  </si>
  <si>
    <t>CBSE, Delhi</t>
  </si>
  <si>
    <t>2016-Jul</t>
  </si>
  <si>
    <t>2018-Jul</t>
  </si>
  <si>
    <t>Dr. Akhilesh Das Gupta Institute of Professional Studies, Delhi</t>
  </si>
  <si>
    <t>AutoCAD, Revit architecture,MS Excel</t>
  </si>
  <si>
    <t>Jones Lang LaSalle (JLL) | Project Engineer | Gurugram | Jan 2026 | Apr 2026 | 0 Years, 3 Months, 7 Days | 3.8
Jones Lang LaSalle (JLL) |  Apprentice | Greater Noida | Dec 2024 | Dec 2025 | 1 Years, 0 Months, 0 Days | 2.4</t>
  </si>
  <si>
    <t>LARSEN &amp; TOUBRO | Intern | Delhi Aerocity | Aug 2022 | Sep 2022 | 4 Weeks</t>
  </si>
  <si>
    <t>Revit Architecture Certification
AutoCAD Certification</t>
  </si>
  <si>
    <t>P26700580</t>
  </si>
  <si>
    <t>Adil Baig</t>
  </si>
  <si>
    <t>Anis Baig</t>
  </si>
  <si>
    <t>Mirza</t>
  </si>
  <si>
    <t>Adil Baig Anis Baig Mirza</t>
  </si>
  <si>
    <t>mirzaaa1605@gmail.com</t>
  </si>
  <si>
    <t>P26700580@student.nicmar.ac.in</t>
  </si>
  <si>
    <t>16-May-2003</t>
  </si>
  <si>
    <t>English,Urdu,Hindi,Marathi</t>
  </si>
  <si>
    <t>Travelling,Volunteering,Gaming,Photography</t>
  </si>
  <si>
    <t>Mirza Anis Baig</t>
  </si>
  <si>
    <t>Mirza Shabnoor Begum</t>
  </si>
  <si>
    <t>Plot No.07,Bhagat Sing Nagar, Garkheda Parisar, Aurangabad.</t>
  </si>
  <si>
    <t>Dr. Desarda Public School</t>
  </si>
  <si>
    <t>Maharashtra State Board Of Secondary and Higher Secondary Education, Aurangabad</t>
  </si>
  <si>
    <t>Sir Sayyed Junior College</t>
  </si>
  <si>
    <t>2020-Jun</t>
  </si>
  <si>
    <t>Swami Ramanand Teerth Marathwada University, Nanded</t>
  </si>
  <si>
    <t>Shri Guru Gobind Singhji Institute of Engineering and Technology, Nanded</t>
  </si>
  <si>
    <t>2021-Dec</t>
  </si>
  <si>
    <t>2025-May</t>
  </si>
  <si>
    <t>AutoCAD,MS Office,STAAD CE,ETABS,Canva,MS Project,ArcGIS</t>
  </si>
  <si>
    <t>Fortress Infracon Limited | Building Project Intern | Thane, Mumbai | Jan 2025 | Apr 2025 | 12 Weeks | Campus Internship</t>
  </si>
  <si>
    <t>Training Programme on AutoCAD
Short Term Training Programme on STAAD CE
Short Term Training Programme on ETABS
CESA President Certificate</t>
  </si>
  <si>
    <t>P26700103</t>
  </si>
  <si>
    <t>Anil</t>
  </si>
  <si>
    <t>Desai</t>
  </si>
  <si>
    <t>Rahul Anil Desai</t>
  </si>
  <si>
    <t>rahulanildesai0615@gmail.com</t>
  </si>
  <si>
    <t>P26700103@student.nicmar.ac.in</t>
  </si>
  <si>
    <t>15-Feb-2000</t>
  </si>
  <si>
    <t>Reading,Sports,Music</t>
  </si>
  <si>
    <t>Anil Krishnarao Desai</t>
  </si>
  <si>
    <t>Farmer</t>
  </si>
  <si>
    <t>Sanjivani</t>
  </si>
  <si>
    <t>A/P - Kadgaon, Desai Galli, Taluka - Bhudargad</t>
  </si>
  <si>
    <t>Kolhapur</t>
  </si>
  <si>
    <t>Kumar Bhavan Kadgaon</t>
  </si>
  <si>
    <t>Diploma in Civil and Rural Engineering</t>
  </si>
  <si>
    <t>Institute of Civil and Rural Engineering, Gargoti</t>
  </si>
  <si>
    <t>2015-Jul</t>
  </si>
  <si>
    <t>Shivaji University, Kolhapur</t>
  </si>
  <si>
    <t>Tatyasaheb Kore Institute of Engineering and Technology, Warananagar</t>
  </si>
  <si>
    <t>2021-Sep</t>
  </si>
  <si>
    <t>Microsoft Excel (Advanced), AutoCAD, MS Project, Cost Estimation &amp; BOQ, Rate Analysis (DSR/SSR), DPR &amp; TS Estimates, Tender Support, Post-Contract &amp; Variations, Risk-Adjusted Costing, Stakeholder Management</t>
  </si>
  <si>
    <t>Aakar Abhinav Consultants Pvt. Ltd.  | Executive - Estimation | Navi Mumbai | Nov 2021 | May 2023 | 1 Years, 5 Months, 20 Days | 2.16
Yash Engineering Consultants Pvt. Ltd. | Engineer Quantity Estimation | Navi Mumbai | May 2023 | Jul 2026 | 3 Years, 1 Months, 18 Days | 6.25</t>
  </si>
  <si>
    <t>AKSHAY BUILDING INNOVATION, KADGAON | Site Engineering Trainee | Kadgaon | Jul 2020 | Aug 2020 | 5 Weeks</t>
  </si>
  <si>
    <t>P26701114</t>
  </si>
  <si>
    <t>Sowjanya</t>
  </si>
  <si>
    <t>Chikkala</t>
  </si>
  <si>
    <t>Sowjanya Chikkala</t>
  </si>
  <si>
    <t>chikkalasowjanya21@gmail.com</t>
  </si>
  <si>
    <t>P26701114@student.nicmar.ac.in</t>
  </si>
  <si>
    <t>28-May-2002</t>
  </si>
  <si>
    <t>Telugu,English,Hindi</t>
  </si>
  <si>
    <t>Crocheting,Badminton,Crafts,Chess</t>
  </si>
  <si>
    <t>Chikkala Jagadeesh</t>
  </si>
  <si>
    <t>Loco Pilot (Railways)</t>
  </si>
  <si>
    <t>Chikkala Lova Rani</t>
  </si>
  <si>
    <t>HIG-22, 39-33-32, Madhavadhara Vuda Colony, Phase-1</t>
  </si>
  <si>
    <t>Visakhapatnam</t>
  </si>
  <si>
    <t>Andhra Pradesh</t>
  </si>
  <si>
    <t xml:space="preserve">Sri Prakash Vidyaniketan </t>
  </si>
  <si>
    <t>C.B.S.E , Visakhapatnam</t>
  </si>
  <si>
    <t>2017-Apr</t>
  </si>
  <si>
    <t>2018-May</t>
  </si>
  <si>
    <t>Tirumala Junior College</t>
  </si>
  <si>
    <t>SSC, Andhra Pradesh</t>
  </si>
  <si>
    <t xml:space="preserve">Jawaharlal Nehru Technology University </t>
  </si>
  <si>
    <t>Gayatri Vidya Parishad College of Engineering</t>
  </si>
  <si>
    <t>Mechanical Engineering</t>
  </si>
  <si>
    <t>python,HTML,CSS,MS WORD,M.S EXCEL ,M.S POWER POINT</t>
  </si>
  <si>
    <t>AI-ML Virtual Internship
Robotic Process Automation (RPA) Virtual Internship
Android Developer Virtual Internship</t>
  </si>
  <si>
    <t>P26700529</t>
  </si>
  <si>
    <t>Pratiksha</t>
  </si>
  <si>
    <t>Mahendra</t>
  </si>
  <si>
    <t>Pawar</t>
  </si>
  <si>
    <t>Pratiksha Mahendra Pawar</t>
  </si>
  <si>
    <t>pratikshapawar999@gmail.com</t>
  </si>
  <si>
    <t>P26700529@student.nicmar.ac.in</t>
  </si>
  <si>
    <t>18-Apr-1999</t>
  </si>
  <si>
    <t>English, Hindi, Marathi</t>
  </si>
  <si>
    <t>Sports, Music, Reading</t>
  </si>
  <si>
    <t>Mahendra Manohar Pawar</t>
  </si>
  <si>
    <t>Private Employee</t>
  </si>
  <si>
    <t>Madhura Mahendra Pawar</t>
  </si>
  <si>
    <t>A-6, Mumbai Seema Society, Chikhaladevi Path, Near Jeevan Jyoti School, Mulund East</t>
  </si>
  <si>
    <t>Saraswati Secondary School, Thane (W.)</t>
  </si>
  <si>
    <t>Maharashtra State Board Of Secondary Education</t>
  </si>
  <si>
    <t>2015-Mar</t>
  </si>
  <si>
    <t>P.E. Society's High School &amp; Jr. College, Thane</t>
  </si>
  <si>
    <t>2017-Feb</t>
  </si>
  <si>
    <t>University Of Mumbai</t>
  </si>
  <si>
    <t>Mahatma Gandhi Mission's College Of Engineering &amp; Technology, Kamothe, Navi Mumbai</t>
  </si>
  <si>
    <t>2017-Jul</t>
  </si>
  <si>
    <t>AutoCAD, MS Office, MS Project</t>
  </si>
  <si>
    <t>SKAF Construction Pvt. Ltd. | Planning &amp; Billing Engineer | Mumbai, Maharashtra | Oct 2023 | Jun 2026 | 2 Years, 8 Months, 29 Days | 5.40
SKAF Construction Pvt. Ltd. | Jr. Site Engineer | Thane, Maharashtra | Feb 2022 | Nov 2022 | 0 Years, 9 Months, 1 Days | 1.80</t>
  </si>
  <si>
    <t>P26700495</t>
  </si>
  <si>
    <t>Pragadeeswar</t>
  </si>
  <si>
    <t>S K</t>
  </si>
  <si>
    <t>Pragadeeswar S K</t>
  </si>
  <si>
    <t>pragadees2003@gmail.com</t>
  </si>
  <si>
    <t>P26700495@student.nicmar.ac.in</t>
  </si>
  <si>
    <t>02-Sep-2003</t>
  </si>
  <si>
    <t>Hindi,English,Tamil</t>
  </si>
  <si>
    <t>Tennis,Chess</t>
  </si>
  <si>
    <t>S Kulandaivelu</t>
  </si>
  <si>
    <t>PA to Joint Director</t>
  </si>
  <si>
    <t>K Mathavi</t>
  </si>
  <si>
    <t>14F, KM Illam, Rajiv Gandhi Street, Bharathipuram</t>
  </si>
  <si>
    <t>Dharmapuri</t>
  </si>
  <si>
    <t>Tamil Nadu</t>
  </si>
  <si>
    <t>Senthil Public School</t>
  </si>
  <si>
    <t>Central Board of Secondary Education (CBSE), Dharmapuri, Tamil Nadu</t>
  </si>
  <si>
    <t>Devi Academy</t>
  </si>
  <si>
    <t>Central Board of Secondary Education (CBSE), Chennai, Tamil Nadu</t>
  </si>
  <si>
    <t xml:space="preserve">Anna University </t>
  </si>
  <si>
    <t>Sri Sivasubramaniya Nadar College of Engineering, Chennai, Tamil Nadu</t>
  </si>
  <si>
    <t>MS Excel,MS PowerPoint,AutoCad,MS Project,PowerBI - Basic</t>
  </si>
  <si>
    <t>Senara Industrial Parks | Junior Project Coordinator - Projects &amp; Development | Chennai | Dec 2025 | Jul 2026 | 0 Years, 7 Months, 2 Days | 4.47
URC Constructions Pvt. Ltd. | Graduate Engineer Trainee (GET) - Planning  | Ranipet | Jun 2025 | Nov 2025 | 0 Years, 5 Months, 13 Days | 2.40</t>
  </si>
  <si>
    <t>DLF Home Developers Limited | Intern | Chennai | Jun 2024 | Jul 2024 | 4 Weeks</t>
  </si>
  <si>
    <t>IGBC Accredited Professional - Associate</t>
  </si>
  <si>
    <t>P26700195</t>
  </si>
  <si>
    <t>Shivakarthik</t>
  </si>
  <si>
    <t>KJ</t>
  </si>
  <si>
    <t>Shivakarthik Kj</t>
  </si>
  <si>
    <t>shivakarthikkj7@gmail.com</t>
  </si>
  <si>
    <t>P26700195@student.nicmar.ac.in</t>
  </si>
  <si>
    <t>26-Nov-2004</t>
  </si>
  <si>
    <t>English,hindi,Malayalam</t>
  </si>
  <si>
    <t>Music,sports,Gaming,tech,Reading,Art</t>
  </si>
  <si>
    <t>Jenison K D</t>
  </si>
  <si>
    <t xml:space="preserve">P Neena </t>
  </si>
  <si>
    <t>PSU Employee</t>
  </si>
  <si>
    <t>Kannanganatt House, House no.59, Suvarna Nagar, Eroor West, Thripunithura</t>
  </si>
  <si>
    <t>Ernakulam</t>
  </si>
  <si>
    <t>Kendriya Vidyalaya Ernakulam</t>
  </si>
  <si>
    <t>CBSE / Ernakulam</t>
  </si>
  <si>
    <t>CBSE/ Ernakulam</t>
  </si>
  <si>
    <t>2021-May</t>
  </si>
  <si>
    <t xml:space="preserve">Vellore Institute Of Technology </t>
  </si>
  <si>
    <t xml:space="preserve">Vellore Institute of Technology </t>
  </si>
  <si>
    <t>2026-Jun</t>
  </si>
  <si>
    <t>AutoCAD,MS Project,Revit,Plaxis 3D,STAAD.Pro</t>
  </si>
  <si>
    <t>Hindustan Petroleum Corporation Limited  | Intern  | Kochi | Jun 2024 | Jul 2024 | 4 Weeks
Vellore Institute Of Technology  | Mentee  | Vellore | Dec 2025 | Apr 2026 | 17 Weeks</t>
  </si>
  <si>
    <t>SOLAR Decathlon India</t>
  </si>
  <si>
    <t>P26700231</t>
  </si>
  <si>
    <t>HARIKRISHNAN</t>
  </si>
  <si>
    <t>R</t>
  </si>
  <si>
    <t>Harikrishnan R</t>
  </si>
  <si>
    <t>harikrishnanr0310@gmail.com</t>
  </si>
  <si>
    <t>P26700231@student.nicmar.ac.in</t>
  </si>
  <si>
    <t>15-Dec-2003</t>
  </si>
  <si>
    <t>English,Malayalam,Hindi</t>
  </si>
  <si>
    <t>Reading Fictional Stories, listening songs, badminton, football, movies,GYM</t>
  </si>
  <si>
    <t>RAJAGOPAL B</t>
  </si>
  <si>
    <t>Senior Manager, Kerala Bank</t>
  </si>
  <si>
    <t>SAINU A L</t>
  </si>
  <si>
    <t>Assistant Manager, KSFE</t>
  </si>
  <si>
    <t>Sreehari, Kurumandal, Paravoor</t>
  </si>
  <si>
    <t>Kollam</t>
  </si>
  <si>
    <t>SREE NARAYANA PUBLIC SCHOOL</t>
  </si>
  <si>
    <t>AMRITA VISHWA VIDYAPEETHAM: DEEMED UNIVERSITY</t>
  </si>
  <si>
    <t>AMRITA SCHOOL OF ENGINEERING, COIMBOTORE</t>
  </si>
  <si>
    <t>AutoCAD,MS Office,Sketchup</t>
  </si>
  <si>
    <t>L&amp;T Constructions | Internship trainee |  Larsen and Toubro Limited, Manapakkam, Chennai, Tamil Nadu 600089 | Jul 2023 | Aug 2023 | 1 Weeks
NHAI | Internship trainee |  Project-Six Laning of Thuravoor- Paravoor- Kottukutangara  section of NH-66 in the State of Kerata on EPC mode under Bharatmata Pariyojana under National Highway Authority of India | Jan 2024 | Jan 2024 | 0 Weeks
L&amp;T Constructions | Internship trainee |  Larsen and Toubro Limited, Manapakkam, Chennai, Tamil Nadu 600089 | Jun 2024 | Jul 2024 | 1 Weeks</t>
  </si>
  <si>
    <t>Safety for Professionals
Principles of Construction Management
INTRODUCTION TO GREEN ECONOMY</t>
  </si>
  <si>
    <t>P26700181</t>
  </si>
  <si>
    <t>Pratap</t>
  </si>
  <si>
    <t>Salgar</t>
  </si>
  <si>
    <t>Pratap Ravindra Salgar</t>
  </si>
  <si>
    <t>pratapsalgar28@gmail.com</t>
  </si>
  <si>
    <t>P26700181@student.nicmar.ac.in</t>
  </si>
  <si>
    <t>28-Oct-2001</t>
  </si>
  <si>
    <t xml:space="preserve">Marathi, Hindi, English </t>
  </si>
  <si>
    <t xml:space="preserve">Trekking,Listening Music </t>
  </si>
  <si>
    <t xml:space="preserve">Ravindra </t>
  </si>
  <si>
    <t xml:space="preserve">Revati </t>
  </si>
  <si>
    <t xml:space="preserve">Housewife </t>
  </si>
  <si>
    <t>Opp. Nupur Appt. Samata Nagar, Gopalwadi Road, Daund</t>
  </si>
  <si>
    <t>Sant Tukdoji Maharaj Madhyamik Vidyamandir, Daund</t>
  </si>
  <si>
    <t>SSC  Daund, Dist- Pune, Maharashtra</t>
  </si>
  <si>
    <t>2016-May</t>
  </si>
  <si>
    <t>Sheth Jyotiprasad Vidyalay and Junior College, Daund</t>
  </si>
  <si>
    <t>HSC Daund, Dist- Pune, Maharashtra</t>
  </si>
  <si>
    <t>Savitribai Phule Pune University, Pune</t>
  </si>
  <si>
    <t>D Y Patil College of Engineering, Akurdi, Pune</t>
  </si>
  <si>
    <t>2023-Jul</t>
  </si>
  <si>
    <t>AutoCAD,Revit Architecture ,Revit Structure,Navisworks,Civil 3D,MS Project</t>
  </si>
  <si>
    <t>Constrologix Engineering and Research Services Pvt. Lts | Intern | Chinchwad, Pune | Jan 2022 | Feb 2022 | 3 Weeks
Maharashtra Metro Rail Corporation  | Intern | Pune | Jan 2023 | Feb 2023 | 4 Weeks</t>
  </si>
  <si>
    <t>Building Information Modelling</t>
  </si>
  <si>
    <t>P26700492</t>
  </si>
  <si>
    <t>Prayag</t>
  </si>
  <si>
    <t>Yogesh</t>
  </si>
  <si>
    <t>Deshmukh</t>
  </si>
  <si>
    <t>Prayag Yogesh Deshmukh</t>
  </si>
  <si>
    <t>prayag8055@gmail.com</t>
  </si>
  <si>
    <t>P26700492@student.nicmar.ac.in</t>
  </si>
  <si>
    <t>06-May-1998</t>
  </si>
  <si>
    <t xml:space="preserve">Traveling </t>
  </si>
  <si>
    <t>Doctor</t>
  </si>
  <si>
    <t>Anjali</t>
  </si>
  <si>
    <t>48 Hill Road Shivaji Nagar Nagpur</t>
  </si>
  <si>
    <t>B.R.A's Mundle English Medium School</t>
  </si>
  <si>
    <t>Maharashtra State Board</t>
  </si>
  <si>
    <t>2013-Jun</t>
  </si>
  <si>
    <t>Dr. Ambedkar College</t>
  </si>
  <si>
    <t>2014-Jul</t>
  </si>
  <si>
    <t xml:space="preserve">Anjuman Polytechnic </t>
  </si>
  <si>
    <t>Rashtrasant Tukdoji Maharaj Nagpur University</t>
  </si>
  <si>
    <t>Kavikulguru Institute of Technology &amp; Science, Ramtek</t>
  </si>
  <si>
    <t>G H Raisoni College of Engineering, Nagpur</t>
  </si>
  <si>
    <t>Master of Technology (M.Tech)</t>
  </si>
  <si>
    <t>Transportation Engineering</t>
  </si>
  <si>
    <t>2024-Oct</t>
  </si>
  <si>
    <t>AutoCAD,MS office,MS Project,VISSIM</t>
  </si>
  <si>
    <t>Priyadarshini college of engineering | Assistant Professor | Nagpur | Sep 2025 | Jan 2026 | 0 Years, 4 Months, 23 Days | 4.08</t>
  </si>
  <si>
    <t>Nagpur Metropolitan Region Development Authority | Intern | Nagpur | Aug 2023 | Nov 2023 | 12 Weeks
K &amp; J Projects Private Limited  | Intern | Nagpur | Dec 2023 | May 2024 | 24 Weeks</t>
  </si>
  <si>
    <t>P26700357</t>
  </si>
  <si>
    <t>Ved</t>
  </si>
  <si>
    <t>Pareshbhai</t>
  </si>
  <si>
    <t>Bhatt</t>
  </si>
  <si>
    <t>Ved Pareshbhai Bhatt</t>
  </si>
  <si>
    <t>bhattved1027@gmail.com</t>
  </si>
  <si>
    <t>P26700357@student.nicmar.ac.in</t>
  </si>
  <si>
    <t>27-Feb-2004</t>
  </si>
  <si>
    <t xml:space="preserve">Travelling,Vollyball,Karate,Running ,Listening Poetry </t>
  </si>
  <si>
    <t>O-</t>
  </si>
  <si>
    <t>Pareshbhai Dilipbhai Bhatt</t>
  </si>
  <si>
    <t>Yoga Instructor</t>
  </si>
  <si>
    <t>Manishaben Pareshbhai Bhatt</t>
  </si>
  <si>
    <t>33,Ashoutosh Nagari, opp Testy Restaurant ,Jahangirpura , Surat, Gujarat, 395005</t>
  </si>
  <si>
    <t>Surat</t>
  </si>
  <si>
    <t>Gujarat</t>
  </si>
  <si>
    <t>Smt. I. N. Tekrawala High School</t>
  </si>
  <si>
    <t>Gujarat Secondary and Higher Secondary Education Board ,Surat, Gujarat</t>
  </si>
  <si>
    <t>2021-Mar</t>
  </si>
  <si>
    <t>Gujarat Technological University</t>
  </si>
  <si>
    <t>Birla Vishvakarma Mahavidyalaya (BVM)</t>
  </si>
  <si>
    <t>STAAD.Pro ,MS Project,MS office,AutoCAD</t>
  </si>
  <si>
    <t>Jayesh A Dalal Planning &amp; Engineering Services Pvt Ltd | Site Engineer | Surat | Jun 2024 | Jun 2024 | 3 Weeks</t>
  </si>
  <si>
    <t>Structural engineering Software &amp; Field Practices</t>
  </si>
  <si>
    <t>P26700316</t>
  </si>
  <si>
    <t>S</t>
  </si>
  <si>
    <t>SHREYAS</t>
  </si>
  <si>
    <t>V S Shreyas</t>
  </si>
  <si>
    <t>vsshreyas047@gmail.com</t>
  </si>
  <si>
    <t>P26700316@student.nicmar.ac.in</t>
  </si>
  <si>
    <t>11-May-2004</t>
  </si>
  <si>
    <t>English,Hindi,Kannada,Telugu</t>
  </si>
  <si>
    <t>cricket,badminton,music,trekking,travelling,geopolitics</t>
  </si>
  <si>
    <t>V M SRINIVASA REDDY</t>
  </si>
  <si>
    <t>Business</t>
  </si>
  <si>
    <t>SUJATHA R</t>
  </si>
  <si>
    <t>#392, 28th cross, 21st main, Judicial Layout Yelahanka, Bengaluru</t>
  </si>
  <si>
    <t>Bangalore Urban</t>
  </si>
  <si>
    <t>Sarvodaya National Public School</t>
  </si>
  <si>
    <t>Indian Certificate of Secondary Education , Bengaluru</t>
  </si>
  <si>
    <t xml:space="preserve">Sri Chaitanya Techno School </t>
  </si>
  <si>
    <t>Central Board of Secondary Education, Bengaluru</t>
  </si>
  <si>
    <t>visvesvaraya technological university</t>
  </si>
  <si>
    <t>Sir M. Visvesvaraya Institute of Technology</t>
  </si>
  <si>
    <t>Autocad,sketchup,vray,microsoft office,QGIS,ms project</t>
  </si>
  <si>
    <t>Bangalore Water Supply and Sewerage Board | Student intern | Sewage treatment plant, Yelahanka | Jan 2026 | May 2026 | 13 Weeks</t>
  </si>
  <si>
    <t>P26700249</t>
  </si>
  <si>
    <t>Jaisa</t>
  </si>
  <si>
    <t>Saju</t>
  </si>
  <si>
    <t>Jaisa Saju</t>
  </si>
  <si>
    <t>jaisasaju@gmail.com</t>
  </si>
  <si>
    <t>P26700249@student.nicmar.ac.in</t>
  </si>
  <si>
    <t>27-Feb-2002</t>
  </si>
  <si>
    <t>Malayalam,English,Hindi</t>
  </si>
  <si>
    <t>Drawing,Painting ,Dancing</t>
  </si>
  <si>
    <t>Saju Kuriakose</t>
  </si>
  <si>
    <t>Retired Lab Instructor</t>
  </si>
  <si>
    <t>Jini Jacob M</t>
  </si>
  <si>
    <t>Kandanatt House, Poovathussery PO</t>
  </si>
  <si>
    <t>Thrissur</t>
  </si>
  <si>
    <t>Kandanatt House, Koovappady PO</t>
  </si>
  <si>
    <t>St. Joseph's High School, Poovathussery</t>
  </si>
  <si>
    <t>Board of Public Examinations, Kerala</t>
  </si>
  <si>
    <t>St. Antony's HSS, Mala</t>
  </si>
  <si>
    <t>Board of Higher Secondary Examinations. Kerala</t>
  </si>
  <si>
    <t>Federal Institute of Science And Technology (FISAT), Angamaly, Kerala</t>
  </si>
  <si>
    <t>2020-Oct</t>
  </si>
  <si>
    <t>AutoCAD,Tekla Structures,MS Project ,MS Excel ,MS PowerPoint ,MS Word</t>
  </si>
  <si>
    <t>Adlux Medicity and Convention centre Pvt. Ltd. | Junior Civil Engineer | Angamaly, Kerala | Aug 2025 | Jun 2026 | 0 Years, 10 Months, 29 Days | 2.18</t>
  </si>
  <si>
    <t>Skyline Builders | Site Engineer | Cochin, Kerala | May 2023 | May 2023 | 1 Weeks | Campus Internship</t>
  </si>
  <si>
    <t>P26700295</t>
  </si>
  <si>
    <t xml:space="preserve">Vinny </t>
  </si>
  <si>
    <t xml:space="preserve">Negi </t>
  </si>
  <si>
    <t xml:space="preserve">Vinny  Negi </t>
  </si>
  <si>
    <t>vinnynegi72@gmail.com</t>
  </si>
  <si>
    <t>P26700295@student.nicmar.ac.in</t>
  </si>
  <si>
    <t>04-Feb-2002</t>
  </si>
  <si>
    <t xml:space="preserve">English,Hindi  </t>
  </si>
  <si>
    <t>Travelling,Music ,Debating ,Gym</t>
  </si>
  <si>
    <t>4452 1783 1019</t>
  </si>
  <si>
    <t xml:space="preserve">Vinod Singh Negi </t>
  </si>
  <si>
    <t xml:space="preserve">Indian army </t>
  </si>
  <si>
    <t xml:space="preserve">Neeta Rawat </t>
  </si>
  <si>
    <t xml:space="preserve">Indian Army </t>
  </si>
  <si>
    <t xml:space="preserve">Alaknanda 09- house 102, Windlass River Valley, kuanwala, Harrawala, Dehradun-Haridwar road, Dehradun </t>
  </si>
  <si>
    <t>Dehradun</t>
  </si>
  <si>
    <t>Uttarakhand</t>
  </si>
  <si>
    <t>Army Public School</t>
  </si>
  <si>
    <t>CBSE, PUNE</t>
  </si>
  <si>
    <t>CBSE,PUNE</t>
  </si>
  <si>
    <t>Dehradun Institute of Technology</t>
  </si>
  <si>
    <t>Dehradun, Uttrakhand</t>
  </si>
  <si>
    <t>autocad,sketchup,MSP,MSOFFICE,CHATGPT,PHOTOSHOP,LUMION,msoffice</t>
  </si>
  <si>
    <t>Alva Architects | Junior Architect | Delhi | Jul 2025 | Jan 2026 | 0 Years, 5 Months, 18 Days | 3.6</t>
  </si>
  <si>
    <t>P26700148</t>
  </si>
  <si>
    <t>Siddhi</t>
  </si>
  <si>
    <t>Choubey</t>
  </si>
  <si>
    <t>Siddhi Choubey</t>
  </si>
  <si>
    <t>siddhichoubey1604@gmail.com</t>
  </si>
  <si>
    <t>P26700148@student.nicmar.ac.in</t>
  </si>
  <si>
    <t>16-Apr-2004</t>
  </si>
  <si>
    <t>Hindi, English</t>
  </si>
  <si>
    <t>Reading, Dancing, Writing</t>
  </si>
  <si>
    <t>Puneet Choubey</t>
  </si>
  <si>
    <t>Shweta Choubey</t>
  </si>
  <si>
    <t>Professor</t>
  </si>
  <si>
    <t>Rose 84 Talpuri A block</t>
  </si>
  <si>
    <t>Durg</t>
  </si>
  <si>
    <t>Chhattisgarh</t>
  </si>
  <si>
    <t>Delhi Public School, Bhilai</t>
  </si>
  <si>
    <t>CBSE</t>
  </si>
  <si>
    <t>Chhattisgarh Swami Vivekanad Technical University</t>
  </si>
  <si>
    <t>Bhilai Institute of Technology, Durg</t>
  </si>
  <si>
    <t>AutoCAD</t>
  </si>
  <si>
    <t>Ministry of Road Transport and Highways | Vocational Trainee | Dehradun | May 2024 | May 2024 | 0 Weeks
Public Health Engineering Depatrment, Durg | Vocational Trainee | Durg | May 2024 | Jun 2024 | 4 Weeks
Steel Authority of India Limited (SAIL) BSP | Project based Trainee | Bhilai | May 2025 | Jun 2025 | 3 Weeks</t>
  </si>
  <si>
    <t>P26700390</t>
  </si>
  <si>
    <t>Jadhav</t>
  </si>
  <si>
    <t>Ranveer</t>
  </si>
  <si>
    <t>Uday</t>
  </si>
  <si>
    <t>Jadhav Ranveer Uday</t>
  </si>
  <si>
    <t>mrrj5050@gmail.com</t>
  </si>
  <si>
    <t>P26700390@student.nicmar.ac.in</t>
  </si>
  <si>
    <t>18-Aug-2004</t>
  </si>
  <si>
    <t>Hindi,English ,Marathi</t>
  </si>
  <si>
    <t>Playing cricket ,Palying Football ,Listening to music,Playing Video games</t>
  </si>
  <si>
    <t>Uday Dhanajirao Jadhav</t>
  </si>
  <si>
    <t>Suchita Uday Jadhav</t>
  </si>
  <si>
    <t>Near Nikam Plaza Behind HP Gas Agency Vidyanagar Saidapur Karad District Satara State Maharashtra 415110</t>
  </si>
  <si>
    <t>Satara</t>
  </si>
  <si>
    <t>Holy Family Convent High School Karad</t>
  </si>
  <si>
    <t>SSC Karad</t>
  </si>
  <si>
    <t>2009-Jun</t>
  </si>
  <si>
    <t>Hutatma Rajguru Mahavidyalaya Pune</t>
  </si>
  <si>
    <t>HSC Pune</t>
  </si>
  <si>
    <t>2020-Sep</t>
  </si>
  <si>
    <t xml:space="preserve">Manipal Academy Of Higher Education </t>
  </si>
  <si>
    <t>Manipal Institute of Technology Manipal</t>
  </si>
  <si>
    <t>2026-Aug</t>
  </si>
  <si>
    <t>MS Project, Primavera P6, Progress reporting, daily site logs, AutoCAD, Revit (BIM), QGIS, MS Office</t>
  </si>
  <si>
    <t>Mehul Construction Co Pvt Ltd | Intern | Kadegaon District Satara | Jan 2026 | Jun 2026 | 23 Weeks</t>
  </si>
  <si>
    <t>General Secretary ASCE Manipal</t>
  </si>
  <si>
    <t>P26700101</t>
  </si>
  <si>
    <t xml:space="preserve">Golajana </t>
  </si>
  <si>
    <t>Gowtham</t>
  </si>
  <si>
    <t>Golajana  Gowtham</t>
  </si>
  <si>
    <t>gowthamgolajana45@gmail.com</t>
  </si>
  <si>
    <t>P26700101@student.nicmar.ac.in</t>
  </si>
  <si>
    <t>26-Jul-2002</t>
  </si>
  <si>
    <t>GYM,Playing sports,travelling,Music</t>
  </si>
  <si>
    <t>Golajana Ramaguruvu</t>
  </si>
  <si>
    <t>cultivation</t>
  </si>
  <si>
    <t>Golajana Saroja</t>
  </si>
  <si>
    <t>office subordinate</t>
  </si>
  <si>
    <t>10-5/3-6,hukumpeta,bukka street,vizianagaram,535002</t>
  </si>
  <si>
    <t>Vizianagaram</t>
  </si>
  <si>
    <t>St.josephs english medium high school</t>
  </si>
  <si>
    <t>Board of secondary education Andhra Pradesh</t>
  </si>
  <si>
    <t>Narayana junior collage</t>
  </si>
  <si>
    <t>Board of intermediate education Andhrapradesh</t>
  </si>
  <si>
    <t>JNTUK,kakinada</t>
  </si>
  <si>
    <t>GMR institute of Technology</t>
  </si>
  <si>
    <t>2024-Apr</t>
  </si>
  <si>
    <t>Auto CAD,MS office,MSP,Revit</t>
  </si>
  <si>
    <t>KMV projects ltd | Assistant Engineer | Belagavi,karnataka | Jun 2024 | Feb 2026 | 1 Years, 8 Months, 11 Days | 4.2</t>
  </si>
  <si>
    <t>National hinghways Authority of india | intern | Vishakapatnam | Nov 2023 | Feb 2024 | 11 Weeks</t>
  </si>
  <si>
    <t>P26700098</t>
  </si>
  <si>
    <t xml:space="preserve">Katikadala Dheeraj </t>
  </si>
  <si>
    <t>Das</t>
  </si>
  <si>
    <t>Katikadala Dheeraj  Das</t>
  </si>
  <si>
    <t>dheerajkatikadala9@gmail.com</t>
  </si>
  <si>
    <t>P26700098@student.nicmar.ac.in</t>
  </si>
  <si>
    <t>22-Aug-2005</t>
  </si>
  <si>
    <t>Playing Cricket,Travelling,Listening Music</t>
  </si>
  <si>
    <t>Katikadala Rambabu</t>
  </si>
  <si>
    <t>Katikadala Swarna Kumari</t>
  </si>
  <si>
    <t>1-33, Pathaladibba , Uppalaguptam ,Bheemanapalli, Dr.B.R.Ambedkar konaseema District</t>
  </si>
  <si>
    <t>Konaseema</t>
  </si>
  <si>
    <t>Z P High School</t>
  </si>
  <si>
    <t>Board of Secondary Education/Gollavilli</t>
  </si>
  <si>
    <t>G.M.R Poltechnic/Yetapaka</t>
  </si>
  <si>
    <t>2020-Dec</t>
  </si>
  <si>
    <t>2023-Apr</t>
  </si>
  <si>
    <t xml:space="preserve">Acharya Nagarjuna University </t>
  </si>
  <si>
    <t>University of Engineering and Technology</t>
  </si>
  <si>
    <t>2023-Sep</t>
  </si>
  <si>
    <t>Autocad,Staad Pro</t>
  </si>
  <si>
    <t>Simfy Infracon Pvt Ltd | Interior Site Engineer | Hyderabad | Jan 2026 | Apr 2026 | 15 Weeks
Sunshine Infra Pvt Ltd | Site Engineer | Hyderabad | May 2024 | Jun 2024 | 7 Weeks</t>
  </si>
  <si>
    <t>P26700171</t>
  </si>
  <si>
    <t>SACHIN</t>
  </si>
  <si>
    <t>PANDURANG</t>
  </si>
  <si>
    <t>THENGARI</t>
  </si>
  <si>
    <t>Sachin Pandurang Thengari</t>
  </si>
  <si>
    <t>tsid2531@gmail.com</t>
  </si>
  <si>
    <t>P26700171@student.nicmar.ac.in</t>
  </si>
  <si>
    <t>08-Mar-1999</t>
  </si>
  <si>
    <t>ENGLISH,HINDI,MARATHI</t>
  </si>
  <si>
    <t xml:space="preserve">TRAVELLING </t>
  </si>
  <si>
    <t>FARMER</t>
  </si>
  <si>
    <t>ANJITAI</t>
  </si>
  <si>
    <t>HOUSE WIFE</t>
  </si>
  <si>
    <t>AT PO BHANDARBODI , RAMTEK,NAGPUR,MAHARASTRA</t>
  </si>
  <si>
    <t>MAHATMA JYOTIBA FULE VIDHYALAY BHANDARBODI</t>
  </si>
  <si>
    <t>MAHARASHTRA STATE BOARD</t>
  </si>
  <si>
    <t>2014-May</t>
  </si>
  <si>
    <t xml:space="preserve">DNYADEEP JUNIOUR COLLEGE , RAMTEK </t>
  </si>
  <si>
    <t xml:space="preserve">GONDWANA UNIVERSITY </t>
  </si>
  <si>
    <t>GOVERMENT COLLEGE OF ENGINEERING CHANDRAPUR , MAHARASHTRA</t>
  </si>
  <si>
    <t>2017-Aug</t>
  </si>
  <si>
    <t>RTMNU</t>
  </si>
  <si>
    <t>Kavikulguru Institute of Technology and Science , RAMTEK ,MAHARASHTRA</t>
  </si>
  <si>
    <t>Structural Engineering</t>
  </si>
  <si>
    <t>2025-Jul</t>
  </si>
  <si>
    <t>AUTOCAD</t>
  </si>
  <si>
    <t>PWD | TRAINEE | CHANDRAPUR | Dec 2019 | Dec 2019 | 2 Weeks</t>
  </si>
  <si>
    <t>AutoCAD 
IJRASET</t>
  </si>
  <si>
    <t>P26700505</t>
  </si>
  <si>
    <t>Chinmay</t>
  </si>
  <si>
    <t>Rajesh</t>
  </si>
  <si>
    <t>Chitte</t>
  </si>
  <si>
    <t>Chinmay Rajesh Chitte</t>
  </si>
  <si>
    <t>chinmay.chitte@gmail.com</t>
  </si>
  <si>
    <t>P26700505@student.nicmar.ac.in</t>
  </si>
  <si>
    <t>05-May-2001</t>
  </si>
  <si>
    <t>Trekking,Travelling</t>
  </si>
  <si>
    <t>Rajesh Chitte</t>
  </si>
  <si>
    <t>Sujata Chitte</t>
  </si>
  <si>
    <t>Shivshankar Nagar, Chikhli Road, Buldhana</t>
  </si>
  <si>
    <t>Buldhana</t>
  </si>
  <si>
    <t>2, Sai Shree PG Balewadi gaon, Balewadi</t>
  </si>
  <si>
    <t>Sahakar Vidya Mandir</t>
  </si>
  <si>
    <t>Jankidevi Secondary &amp; Higher Secondary School</t>
  </si>
  <si>
    <t>HSC</t>
  </si>
  <si>
    <t>2020-May</t>
  </si>
  <si>
    <t>Savitribai Phule Pune University (SPPU), Pune</t>
  </si>
  <si>
    <t>All India Shri Shivaji Memorial Society's College of Engineering (AISSMS-COE)</t>
  </si>
  <si>
    <t>AutoCAD, MS Project, MS Office, Edificius-3D</t>
  </si>
  <si>
    <t>S N Joshi Consultants Pvt Ltd. | Trainee Design Engineer | Pune | Jun 2024 | Oct 2025 | 1 Years, 4 Months, 12 Days | 3.60
Millennnium Engineers &amp; Contractors Pvt. Ltd | Planning Engineer (Trainee) | Pune | Nov 2025 | Jul 2026 | 0 Years, 8 Months, 0 Days | 2.4</t>
  </si>
  <si>
    <t>Spiro Designs | Engineer Intern | Pune | Dec 2022 | Jan 2023 | 4 Weeks | Campus Internship</t>
  </si>
  <si>
    <t>P26700578</t>
  </si>
  <si>
    <t>HITENKUMAR</t>
  </si>
  <si>
    <t>ROHITKUMAR</t>
  </si>
  <si>
    <t>MANGELA</t>
  </si>
  <si>
    <t>Hitenkumar Rohitkumar Mangela</t>
  </si>
  <si>
    <t>mangelahiten@gmail.com</t>
  </si>
  <si>
    <t>P26700578@student.nicmar.ac.in</t>
  </si>
  <si>
    <t>27-Aug-2000</t>
  </si>
  <si>
    <t>Hindi, English,Gujarati,Mangeli</t>
  </si>
  <si>
    <t>Playing Football and Cricket</t>
  </si>
  <si>
    <t>ROHITKUMAR NARANBHAI MANGELA</t>
  </si>
  <si>
    <t xml:space="preserve">PUSHPABEN </t>
  </si>
  <si>
    <t>House Wife</t>
  </si>
  <si>
    <t>A/542 Rohit Colony, Udwadagam, TAL- Pardi Dist- Valsad 396180 Gujarat</t>
  </si>
  <si>
    <t>Valsad</t>
  </si>
  <si>
    <t>COAST GUARD PUBLIC SCHOOL DAMAN</t>
  </si>
  <si>
    <t>DAMAN</t>
  </si>
  <si>
    <t>SARDAR VALLABHBHAI NATIONAL INSTITUTE OF TECHNOLOGY SURAT</t>
  </si>
  <si>
    <t>AutoCAD,MS Office,MS Project,primavera,SAP,mysql,Java,DevC++</t>
  </si>
  <si>
    <t>KEC INTERNATIONAL LTD | Senior Engineer | Bargarh Odisha | Aug 2023 | May 2026 | 2 Years, 9 Months, 13 Days | 7.52</t>
  </si>
  <si>
    <t>P26700535</t>
  </si>
  <si>
    <t>KAMESH</t>
  </si>
  <si>
    <t>KANNAN P</t>
  </si>
  <si>
    <t>Kamesh Kannan P</t>
  </si>
  <si>
    <t>kameshkannan.p36@gmail.com</t>
  </si>
  <si>
    <t>P26700535@student.nicmar.ac.in</t>
  </si>
  <si>
    <t>13-Mar-2002</t>
  </si>
  <si>
    <t>TAMIL,ENGLISH,HINDI</t>
  </si>
  <si>
    <t>Reading about Business &amp; Technology,Fitness &amp; Outdoor Activities,Travelling &amp; Exploring New Places,Learning New Skills</t>
  </si>
  <si>
    <t>PERUMAL RAJ K</t>
  </si>
  <si>
    <t xml:space="preserve">SELF EMPLOYED </t>
  </si>
  <si>
    <t>KRISHNA VENI P</t>
  </si>
  <si>
    <t xml:space="preserve">HOUSEWIFE </t>
  </si>
  <si>
    <t>4/104 JAWAHAR STREET, E.S COMPOUND, SHENCOTTAI, TENKASI DISTRICT - 627809</t>
  </si>
  <si>
    <t>Tenkasi</t>
  </si>
  <si>
    <t>Bharath Montessori matric Hr sec school, Tenkasi, Tamil Nadu</t>
  </si>
  <si>
    <t>Tamil Nadu State Board, Tenkasi , Tamil Nadu</t>
  </si>
  <si>
    <t>Anna University</t>
  </si>
  <si>
    <t>Kumaraguru College of Technology, Coimbatore, Tamil Nadu</t>
  </si>
  <si>
    <t>2024-Mar</t>
  </si>
  <si>
    <t>AutoCAD,Primavera P6 ,MS Excel,MS Project</t>
  </si>
  <si>
    <t>AKR CONSTRUCTION | Site Engineering Trainee | Tirunelveli District, Tamil Nadu | Jan 2024 | Mar 2024 | 12 Weeks
Highways Department, Tamil Nadu – National Highways Sub-Division, Tenkasi | Civil Engineering Intern | National Highways Sub-Division, Tenkasi | Jul 2023 | Jul 2023 | 2 Weeks</t>
  </si>
  <si>
    <t>Introduction	to	LEED	v5	for	Design and	Construction
USGBC+	-	Operating	green buildings</t>
  </si>
  <si>
    <t>P26703009</t>
  </si>
  <si>
    <t>Sri Barathi</t>
  </si>
  <si>
    <t>R D</t>
  </si>
  <si>
    <t>Sri Barathi R D</t>
  </si>
  <si>
    <t>sriba.084@gmail.com</t>
  </si>
  <si>
    <t>P26703009@student.nicmar.ac.in</t>
  </si>
  <si>
    <t>13-Dec-2002</t>
  </si>
  <si>
    <t>English, Tamil</t>
  </si>
  <si>
    <t>Reading,Dancing ,Music, Travelling</t>
  </si>
  <si>
    <t>Dhanasekaran R</t>
  </si>
  <si>
    <t>Latha D</t>
  </si>
  <si>
    <t>12, Sri Varshini Illam, Kongu Nagar, Panayakurichy, Sircarpalayam, Trichy-620010</t>
  </si>
  <si>
    <t>Tiruchirappalli</t>
  </si>
  <si>
    <t>SRV Matriculation Higher Secondary School</t>
  </si>
  <si>
    <t>Tamil Nadu State Board, Tiruchirappalli, Tamil Nadu</t>
  </si>
  <si>
    <t>Kamala Niketan Montessori School</t>
  </si>
  <si>
    <t>Central Board of Secondary Education, Tamil Nadu</t>
  </si>
  <si>
    <t>Amrita University</t>
  </si>
  <si>
    <t>Amrita School of Engineering, Coimbatore, Tamil Nadu</t>
  </si>
  <si>
    <t>2025-Jun</t>
  </si>
  <si>
    <t>AutoCAD,Sketchup,MS office</t>
  </si>
  <si>
    <t>VA Tech Wabag | Graduate Engineering Trainee | Chennai | Jun 2025 | Jun 2026 | 1 Years, 0 Months, 0 Days | 4.074</t>
  </si>
  <si>
    <t>P26700375</t>
  </si>
  <si>
    <t>Rushikesh</t>
  </si>
  <si>
    <t>Dattatraya</t>
  </si>
  <si>
    <t>Gadakh</t>
  </si>
  <si>
    <t>Rushikesh Dattatraya Gadakh</t>
  </si>
  <si>
    <t>rushigadakh14@gmail.com</t>
  </si>
  <si>
    <t>P26700375@student.nicmar.ac.in</t>
  </si>
  <si>
    <t>02-Jun-2004</t>
  </si>
  <si>
    <t xml:space="preserve">English,Hindi,Marathi,French </t>
  </si>
  <si>
    <t xml:space="preserve">Basketball,Reading </t>
  </si>
  <si>
    <t>Dattatraya Nivrutti Gadakh</t>
  </si>
  <si>
    <t>Yogita Dattatraya Gadakh</t>
  </si>
  <si>
    <t>Post Lane,Chandori</t>
  </si>
  <si>
    <t>Nashik</t>
  </si>
  <si>
    <t xml:space="preserve">Horizon Academy </t>
  </si>
  <si>
    <t>Council for the Indian School Certificate Examinations, New Delhi</t>
  </si>
  <si>
    <t>HPT Arts &amp; RYK Science College</t>
  </si>
  <si>
    <t>Savitribai Phule Pune University</t>
  </si>
  <si>
    <t>AISSMS COLLEGE OF ENGINEERING, PUNE,MAHARASHTRA</t>
  </si>
  <si>
    <t>MS Project,MS Excel</t>
  </si>
  <si>
    <t>Sai Construction  | Intern | Nashik | Dec 2024 | Jan 2025 | 4 Weeks</t>
  </si>
  <si>
    <t>P26703019</t>
  </si>
  <si>
    <t xml:space="preserve">Saranyalakshmi </t>
  </si>
  <si>
    <t>Umesh</t>
  </si>
  <si>
    <t>Saranyalakshmi  Umesh</t>
  </si>
  <si>
    <t>P26703019@student.nicmar.ac.in</t>
  </si>
  <si>
    <t>01-Dec-2003</t>
  </si>
  <si>
    <t xml:space="preserve">Hindi English Malayalam </t>
  </si>
  <si>
    <t xml:space="preserve">Music </t>
  </si>
  <si>
    <t xml:space="preserve">Umesh Kumar </t>
  </si>
  <si>
    <t>Sreeja Unnikrishnan</t>
  </si>
  <si>
    <t xml:space="preserve">Service </t>
  </si>
  <si>
    <t>Parayil house villoonni po kottayam kerala-686008</t>
  </si>
  <si>
    <t>Kottayam</t>
  </si>
  <si>
    <t xml:space="preserve">Kuriakose Elias English Medium School </t>
  </si>
  <si>
    <t xml:space="preserve">Kerala </t>
  </si>
  <si>
    <t>2022-May</t>
  </si>
  <si>
    <t xml:space="preserve">Symbiosis Institute of computer studies and Research </t>
  </si>
  <si>
    <t>Bachelor of Business Administration (BBA)</t>
  </si>
  <si>
    <t>MSExcel salesforce Sap</t>
  </si>
  <si>
    <t>P26700137</t>
  </si>
  <si>
    <t>Ritika</t>
  </si>
  <si>
    <t>Golhani</t>
  </si>
  <si>
    <t>Ritika Golhani</t>
  </si>
  <si>
    <t>ritikagolhani012003@gmail.com</t>
  </si>
  <si>
    <t>P26700137@student.nicmar.ac.in</t>
  </si>
  <si>
    <t>01-Sep-2003</t>
  </si>
  <si>
    <t>Reading,Cooking, Music,Travelling</t>
  </si>
  <si>
    <t>Arvind Golhani</t>
  </si>
  <si>
    <t>businessman</t>
  </si>
  <si>
    <t>Alka Golhani</t>
  </si>
  <si>
    <t>Flat No. 409, Jayanti Mansion 3, Manish Nagar, Somalwada, Nagpur</t>
  </si>
  <si>
    <t>DELHI PUBLIC SCHOOL , Nagpur, Maharashtra</t>
  </si>
  <si>
    <t xml:space="preserve">Central Board of Secondary Education  </t>
  </si>
  <si>
    <t>G.H. RAISONI VIDYA NIKETAN, Nagpur, Maharashtra</t>
  </si>
  <si>
    <t xml:space="preserve">Central Board of Secondary Education </t>
  </si>
  <si>
    <t>Symbiosis University</t>
  </si>
  <si>
    <t>Symbiosis School of Planning Architecture and Design</t>
  </si>
  <si>
    <t>AutoCAD,Sketchup,Photoshop,Lumion,Revit</t>
  </si>
  <si>
    <t>APURVA AMIN ARCHITECTS | Architectural Intern | Ahmedabad | Jan 2025 | May 2025 | 16 Weeks</t>
  </si>
  <si>
    <t>P26700399</t>
  </si>
  <si>
    <t>Prakhar</t>
  </si>
  <si>
    <t>Srivastava</t>
  </si>
  <si>
    <t>Prakhar Srivastava</t>
  </si>
  <si>
    <t>prakharalok25@gmail.com</t>
  </si>
  <si>
    <t>P26700399@student.nicmar.ac.in</t>
  </si>
  <si>
    <t>25-Dec-2001</t>
  </si>
  <si>
    <t xml:space="preserve">English,Hindi </t>
  </si>
  <si>
    <t>Book Reading,Listening Music,Playing Cricket</t>
  </si>
  <si>
    <t>Late Alok Sanjai Srivastava</t>
  </si>
  <si>
    <t>Poonam Srivastav</t>
  </si>
  <si>
    <t>30(1), Chhoti Takiya Road, Chikkipura, Bahraich, U.P. 271801</t>
  </si>
  <si>
    <t>Bahraich</t>
  </si>
  <si>
    <t>Uttar Pradesh</t>
  </si>
  <si>
    <t>Buddha Public School</t>
  </si>
  <si>
    <t>Central Board of Secondary Education, Bahraich/U.P.</t>
  </si>
  <si>
    <t>2013-Apr</t>
  </si>
  <si>
    <t>2015-May</t>
  </si>
  <si>
    <t>Dr. A.P.J. Abdul Kalam Technical University, U.P.</t>
  </si>
  <si>
    <t>ABES Engineering College, Ghaziabad, U.P.</t>
  </si>
  <si>
    <t>AutoCAD (Building Planning &amp; Drafting), MS Excel (Data Modeling &amp; Analysis), MS Word, Land Measurement</t>
  </si>
  <si>
    <t>Junior Engineer, Prescribed Authority / Regulated Area, Bahraich, U.P. | Civil Engineering Apprentice | Bahraich, U.P. | Aug 2021 | Sep 2021 | 4 Weeks
John Holland | Virtual Internship | Online | Jul 2021 | Jul 2021 | 2 Weeks</t>
  </si>
  <si>
    <t>Autocad
AIVA
NIELIT CCC
IEI</t>
  </si>
  <si>
    <t>P26703006</t>
  </si>
  <si>
    <t>Pournima</t>
  </si>
  <si>
    <t>Khode</t>
  </si>
  <si>
    <t>Pournima Khode</t>
  </si>
  <si>
    <t>pournimakhode0903@gmail.com</t>
  </si>
  <si>
    <t>P26703006@student.nicmar.ac.in</t>
  </si>
  <si>
    <t>09-Oct-2003</t>
  </si>
  <si>
    <t xml:space="preserve">English, Hindi, Marathi </t>
  </si>
  <si>
    <t xml:space="preserve">Sports and Music </t>
  </si>
  <si>
    <t>7794 2898 3982</t>
  </si>
  <si>
    <t>Shrinivas Khode</t>
  </si>
  <si>
    <t xml:space="preserve">Savita Khode </t>
  </si>
  <si>
    <t xml:space="preserve">Buisness Women </t>
  </si>
  <si>
    <t xml:space="preserve">C/O Shankar Tidke Old Adgoan Road,  Janori, Tal-Dindori, Dist- Nashik </t>
  </si>
  <si>
    <t xml:space="preserve">Golden Days Universal School </t>
  </si>
  <si>
    <t xml:space="preserve">Vishwasattya Jr College of Science </t>
  </si>
  <si>
    <t>HSE</t>
  </si>
  <si>
    <t xml:space="preserve">MIT ADT University </t>
  </si>
  <si>
    <t xml:space="preserve">Pune, Maharashtra </t>
  </si>
  <si>
    <t>Electronics &amp; Communication Engineering</t>
  </si>
  <si>
    <t>PCB integration, MS Excel, Basics of SQL, Prompt Engineering</t>
  </si>
  <si>
    <t>TSW Industrial Packaging Solutions  | Data Operation Intern  | Remote | Feb 2026 | Jun 2026 | 17 Weeks</t>
  </si>
  <si>
    <t>Generative AI: Using Prompt Engineering Basics</t>
  </si>
  <si>
    <t>P26700243</t>
  </si>
  <si>
    <t>Akshara</t>
  </si>
  <si>
    <t>Sunil</t>
  </si>
  <si>
    <t>Akshara Sunil</t>
  </si>
  <si>
    <t>aksharasunil.kattil@gmail.com</t>
  </si>
  <si>
    <t>P26700243@student.nicmar.ac.in</t>
  </si>
  <si>
    <t>17-Mar-2003</t>
  </si>
  <si>
    <t>English, Malayalam, Hindi</t>
  </si>
  <si>
    <t xml:space="preserve">Playing Chess, Dancing </t>
  </si>
  <si>
    <t>K M Sunil</t>
  </si>
  <si>
    <t>Buyer – Procurement Department</t>
  </si>
  <si>
    <t>Priya Sunil</t>
  </si>
  <si>
    <t>Kattilaparambil House,Irinjalakuda, Thrissur
P.O 680701, Thanissery</t>
  </si>
  <si>
    <t>MES Indian School</t>
  </si>
  <si>
    <t>CBSE Doha Qatar</t>
  </si>
  <si>
    <t>Vellore Institute of Technology University</t>
  </si>
  <si>
    <t>Vellore Institute of Technology, Vellore</t>
  </si>
  <si>
    <t>2025-Aug</t>
  </si>
  <si>
    <t>AutoCad, MS Project,MS Excel,Primavera P6</t>
  </si>
  <si>
    <t>Qatar Steel | Summer Intern | Mesaieed, Qatar | Sep 2023 | Oct 2023 | 4 Weeks
Al Rayyan Fire Systems | Intern | Doha, Qatar | May 2025 | Jul 2025 | 7 Weeks</t>
  </si>
  <si>
    <t>Quantity Surveying and Estimation Mastery: AutoCAD, Excel, BBS
MS-Project for Construction Scheduling</t>
  </si>
  <si>
    <t>P26700157</t>
  </si>
  <si>
    <t>VIVEK</t>
  </si>
  <si>
    <t>KUMAR</t>
  </si>
  <si>
    <t>ANAND</t>
  </si>
  <si>
    <t>Vivek Kumar Anand</t>
  </si>
  <si>
    <t>P26700157@student.nicmar.ac.in</t>
  </si>
  <si>
    <t>25-Jun-2003</t>
  </si>
  <si>
    <t>HINDI, ENGLISH,MARATHI,MAITHILI,BHOJPURI</t>
  </si>
  <si>
    <t>READING BOOKS, PLAYING ALL INDDOR AND OUTDOOR GAMES</t>
  </si>
  <si>
    <t>BHARAT BHUSHAN PRASAD</t>
  </si>
  <si>
    <t>SUSHMA DEVI</t>
  </si>
  <si>
    <t>HOUSEWIFE</t>
  </si>
  <si>
    <t>AMARI, JAMUI , BIHAR</t>
  </si>
  <si>
    <t>Jamui</t>
  </si>
  <si>
    <t>B-703 Anand Green Chs  , Kalyan west , Maharashtra</t>
  </si>
  <si>
    <t>Thane</t>
  </si>
  <si>
    <t>K N MEMO ACADEMY RAHMATPUR ASARGANJ MUNGER BIHAR</t>
  </si>
  <si>
    <t>BIHAR</t>
  </si>
  <si>
    <t>Diploma in civil Engineering</t>
  </si>
  <si>
    <t>RP SHARMA INSTITUTE OF TECHNOLOGY PATNA</t>
  </si>
  <si>
    <t>DY PATIL UNIVERSITY PUNE AMBI</t>
  </si>
  <si>
    <t>DY PATIL SCHOOL OF ENGINEERING PUNE AMBI</t>
  </si>
  <si>
    <t>AUTOCAD,MS PROJECT,PRIMAVERA,MS OFFICE,MS EXCEL</t>
  </si>
  <si>
    <t>ROSA GROUP- SAI UMA CONSTRUCTION PVT. LTD | Junior Engineer | Thane, Maharashtra | Sep 2024 | Jun 2026 | 1 Years, 9 Months, 2 Days</t>
  </si>
  <si>
    <t>NDA PLASTECH | TRANIEE ENGINEER | PUNE | Jan 2024 | Feb 2024 | 4 Weeks
ENDREES HAUSER | TRANIEE ENGINEER | THANE | Feb 2024 | Apr 2024 | 8 Weeks</t>
  </si>
  <si>
    <t xml:space="preserve">STRUCTURAL DRAFTING USING AUTOCAD
Primavera with PPM Concepts
project management certification
Apti tute &amp; soft skills certification </t>
  </si>
  <si>
    <t>P26700485</t>
  </si>
  <si>
    <t>Sneha</t>
  </si>
  <si>
    <t>Hanchate</t>
  </si>
  <si>
    <t>Sneha Hanchate</t>
  </si>
  <si>
    <t>snehahanchate03283@gmail.com</t>
  </si>
  <si>
    <t>P26700485@student.nicmar.ac.in</t>
  </si>
  <si>
    <t>20-Aug-2004</t>
  </si>
  <si>
    <t>English,Marathi,Hindi,Kannada,Telugu</t>
  </si>
  <si>
    <t>Playing Badminton,Reading,Dancing,Travelling</t>
  </si>
  <si>
    <t>Shantha Ram H V</t>
  </si>
  <si>
    <t>Life Insurance Advisor</t>
  </si>
  <si>
    <t xml:space="preserve">Swathi </t>
  </si>
  <si>
    <t>Plot No. C-75, 1st Main, 2nd Cross, Kuvempu Nagar, Cantonment, Ballari-583104</t>
  </si>
  <si>
    <t>Bellary</t>
  </si>
  <si>
    <t>Nandi High School</t>
  </si>
  <si>
    <t>KSEEB Karnataka</t>
  </si>
  <si>
    <t>2019-Jan</t>
  </si>
  <si>
    <t>Bellary Independent PU college</t>
  </si>
  <si>
    <t xml:space="preserve">Ballari Institute of Technology and Management </t>
  </si>
  <si>
    <t>2022-Dec</t>
  </si>
  <si>
    <t>AutoCAD, MS Office, MS Project, STAAD Pro., Primavera, Revit, Sketch UP</t>
  </si>
  <si>
    <t>Internship / Training on 3D modelling and Design</t>
  </si>
  <si>
    <t>P26701069</t>
  </si>
  <si>
    <t>Aditi</t>
  </si>
  <si>
    <t>Dhiraj</t>
  </si>
  <si>
    <t>Watane</t>
  </si>
  <si>
    <t>Aditi Dhiraj Watane</t>
  </si>
  <si>
    <t>aditiwatanework@gmail.com</t>
  </si>
  <si>
    <t>P26701069@student.nicmar.ac.in</t>
  </si>
  <si>
    <t>25-Apr-2002</t>
  </si>
  <si>
    <t>English, Marathi,Hindi</t>
  </si>
  <si>
    <t>Reading ,Doodling,organizing</t>
  </si>
  <si>
    <t>Dhiraj Watane</t>
  </si>
  <si>
    <t>Kavita Watane</t>
  </si>
  <si>
    <t>Plot no 4, Shri Vikas Colony, Rukhmini Nagar, Amravati, Maharashtra, 444606</t>
  </si>
  <si>
    <t>Amravati</t>
  </si>
  <si>
    <t>H-1004, Phase 7, Puranik Aldea Espanola, Baner Mahalunge Road, Besides Orchid Hotel, Pune, 411045</t>
  </si>
  <si>
    <t>Holy Cross Convent English High School, Amravati</t>
  </si>
  <si>
    <t>Vidyabharati Mahavidyalaya, Amravati</t>
  </si>
  <si>
    <t>Dr. Baliram Hiray College of Architecture, Mumbai, Maharashtra</t>
  </si>
  <si>
    <t>MS Excel,MS Project,Primavera P6,MS Office,IBM SPSS,AutoCAD,Sketchup,Photoshop,Revit,Notion</t>
  </si>
  <si>
    <t>Aniruddha Vaidya and Associates | Architectural Intern | Pune | Dec 2023 | Apr 2024 | 19 Weeks
Shelter Space Architects | Architectural Intern | Amravati | May 2023 | May 2023 | 4 Weeks</t>
  </si>
  <si>
    <t>P26700271</t>
  </si>
  <si>
    <t>BIBIN</t>
  </si>
  <si>
    <t>THOMAS</t>
  </si>
  <si>
    <t>Bibin Thomas</t>
  </si>
  <si>
    <t>bibinmanaliyil@gmail.com</t>
  </si>
  <si>
    <t>P26700271@student.nicmar.ac.in</t>
  </si>
  <si>
    <t>29-Sep-2004</t>
  </si>
  <si>
    <t>English,Malayalam</t>
  </si>
  <si>
    <t>Music,Offroading,Driving,Traveling</t>
  </si>
  <si>
    <t>PLANTER</t>
  </si>
  <si>
    <t>RANI THOMAS</t>
  </si>
  <si>
    <t>HOMEMAKER</t>
  </si>
  <si>
    <t>MANALIYIL(H),PULIYANMALA.P.O,
KATTAPPANA</t>
  </si>
  <si>
    <t>Idukki</t>
  </si>
  <si>
    <t>CARMEL CMI PUBLIC SCHOOL</t>
  </si>
  <si>
    <t>CBSE,IDUKKI,KERALA</t>
  </si>
  <si>
    <t xml:space="preserve">CARMEL CMI PUBLIC SCHOOL </t>
  </si>
  <si>
    <t>APJ ABDUL KALAM TECHNOLOGICAL UNIVERSITY</t>
  </si>
  <si>
    <t>Thangal Kunju Musaliar College of Engineering,KOLLAM,KERALA</t>
  </si>
  <si>
    <t>2026-Apr</t>
  </si>
  <si>
    <t>AutoCAD,Revit,MS office,Staad pro</t>
  </si>
  <si>
    <t>LID AND EW SECTION | INTERN | THIRUVANANTHAPURAM | May 2023 | May 2023 | 0 Weeks</t>
  </si>
  <si>
    <t>MIX DESIGN
WORKSHOP ON CRYPTOCURRENCY AND BLOCKCHAIN
NPTEL ON STRESS MANAGEMENT
WORKSOP ON WATERPROOFING AND TILING
WORKSHOP ON AUTOCAD
REVIT ARCHITECTURE</t>
  </si>
  <si>
    <t>P26700315</t>
  </si>
  <si>
    <t>Mohin</t>
  </si>
  <si>
    <t>Nagendra</t>
  </si>
  <si>
    <t>Parab</t>
  </si>
  <si>
    <t>Mohin Nagendra Parab</t>
  </si>
  <si>
    <t>mohinparab@gmail.com</t>
  </si>
  <si>
    <t>P26700315@student.nicmar.ac.in</t>
  </si>
  <si>
    <t>04-Oct-2002</t>
  </si>
  <si>
    <t>Tavelling,Roadtrips,Driving</t>
  </si>
  <si>
    <t>Nagendra Shamsundar Parab</t>
  </si>
  <si>
    <t>Sukhada Nagendra Parab</t>
  </si>
  <si>
    <t>332, Shyamsundar, Mayekarwadi, At post Pandur, Tal Kudal, Dist Sindhudurg</t>
  </si>
  <si>
    <t>Sindhudurg</t>
  </si>
  <si>
    <t>Shivaji English School Pandur titha</t>
  </si>
  <si>
    <t>Maharashtra State Board Of Secondary and Higher Secondary Education, Pune</t>
  </si>
  <si>
    <t>Dadasaheb Tirodkar Junior College, Pandur</t>
  </si>
  <si>
    <t>Pimpri Chinchwad College of Engineering, Pune</t>
  </si>
  <si>
    <t>MS Office,AutoCAD,MS Project</t>
  </si>
  <si>
    <t>Mangalmurti Sthapatya | Site Supervisor | Sindhudurg, Maharashtra | Jun 2024 | Jul 2024 | 4 Weeks</t>
  </si>
  <si>
    <t>P26700007</t>
  </si>
  <si>
    <t>Shravani</t>
  </si>
  <si>
    <t>Vinod</t>
  </si>
  <si>
    <t>Bhoite</t>
  </si>
  <si>
    <t>Shravani Vinod Bhoite</t>
  </si>
  <si>
    <t>shravanibhoite23@gmail.com</t>
  </si>
  <si>
    <t>P26700007@student.nicmar.ac.in</t>
  </si>
  <si>
    <t>23-Aug-2003</t>
  </si>
  <si>
    <t xml:space="preserve">Marathi, Hindi ,English </t>
  </si>
  <si>
    <t>Sketching, Designing,Running</t>
  </si>
  <si>
    <t>Supriya</t>
  </si>
  <si>
    <t>Housemaker</t>
  </si>
  <si>
    <t>At. Post Wagholi, Takula Koregaon, District Satara</t>
  </si>
  <si>
    <t>Chhatrapati Shahu Academy, Satara</t>
  </si>
  <si>
    <t>SSC Maharashtra</t>
  </si>
  <si>
    <t>HSC Maharashtra</t>
  </si>
  <si>
    <t>2021-Feb</t>
  </si>
  <si>
    <t>Mumbai University</t>
  </si>
  <si>
    <t>Sir J.J. College Of Architecture, Mumbai</t>
  </si>
  <si>
    <t>AutoCAD, Sketchup,Lumion,Revit,Enscape,Vray,Photoshop,Microsoft projects</t>
  </si>
  <si>
    <t>Landmark Design Group, Pune | Intern | Pune | Dec 2024 | Apr 2025 | 19 Weeks</t>
  </si>
  <si>
    <t>P26700534</t>
  </si>
  <si>
    <t>Gantyada</t>
  </si>
  <si>
    <t>Yohitha</t>
  </si>
  <si>
    <t>Gantyada Yohitha</t>
  </si>
  <si>
    <t>yohithagantyada28@gmail.com</t>
  </si>
  <si>
    <t>P26700534@student.nicmar.ac.in</t>
  </si>
  <si>
    <t>English, Hindi, Telugu</t>
  </si>
  <si>
    <t>Drawing, Reading,Playing,Music,cooking</t>
  </si>
  <si>
    <t>Gantyada Rama Krishna</t>
  </si>
  <si>
    <t>Private Job</t>
  </si>
  <si>
    <t>Gantyada Santhoshi</t>
  </si>
  <si>
    <t>House wife</t>
  </si>
  <si>
    <t>Flat no:202, Nandan Park View, Sugar layout, SBI Colony, PM palem</t>
  </si>
  <si>
    <t>Siva Sivani School</t>
  </si>
  <si>
    <t>Board of Secondary Education</t>
  </si>
  <si>
    <t>2015-Jan</t>
  </si>
  <si>
    <t>Sri Chaitanya Junior College</t>
  </si>
  <si>
    <t>Board of Intermediate Education</t>
  </si>
  <si>
    <t>Andhra University</t>
  </si>
  <si>
    <t>Andhra University College of Engineering For Women</t>
  </si>
  <si>
    <t>MS office,Autocad,Solidworks,MS project,Abaqus,PowerBI,Catia</t>
  </si>
  <si>
    <t>Larsen and Toubro Construction | Senior Engineer | Belagavi | Oct 2022 | Nov 2024 | 2 Years, 0 Months, 30 Days | 7.3</t>
  </si>
  <si>
    <t>Galexon Engineering Industries | Design Intern | Chennai (Hybrid) | Jul 2020 | Aug 2020 | 2 Weeks</t>
  </si>
  <si>
    <t>Geospatial Inputs for Enabling Master Plan Formulation
Mechanical Components drafting by Autocad
MS office
Autodesk Fusion 360</t>
  </si>
  <si>
    <t>P26700251</t>
  </si>
  <si>
    <t>Shardul</t>
  </si>
  <si>
    <t>Ravindranath</t>
  </si>
  <si>
    <t>Mudkanna</t>
  </si>
  <si>
    <t>Shardul Ravindranath Mudkanna</t>
  </si>
  <si>
    <t>imshrdul777@gmail.com</t>
  </si>
  <si>
    <t>P26700251@student.nicmar.ac.in</t>
  </si>
  <si>
    <t>18-Feb-2004</t>
  </si>
  <si>
    <t>Travelling,treking,exporing new places</t>
  </si>
  <si>
    <t xml:space="preserve">Private Sector </t>
  </si>
  <si>
    <t>Sujata</t>
  </si>
  <si>
    <t>Row House No-05, Near Sara Gaurav Society, Tuljapur</t>
  </si>
  <si>
    <t>Osmanabad</t>
  </si>
  <si>
    <t>Vidyamata Convent School</t>
  </si>
  <si>
    <t>Maharashtra State Board Of Secondary And Higher Secondary Education, Pune</t>
  </si>
  <si>
    <t>Government Polytechnic Dharashiv</t>
  </si>
  <si>
    <t>Sinhgad College Of Engineering, Pune</t>
  </si>
  <si>
    <t>AutoCAD,MS Office</t>
  </si>
  <si>
    <t>JS Construction And Consulting Engineer | Industrial Trainee | Dharashiv | Jul 2022 | Aug 2022 | 5 Weeks
Rau And Associate | Civil Engineering Intern | Tuljapur | Dec 2024 | Jan 2025 | 4 Weeks</t>
  </si>
  <si>
    <t>P26700011</t>
  </si>
  <si>
    <t>Vijaykumar</t>
  </si>
  <si>
    <t>Bhosale</t>
  </si>
  <si>
    <t>Sneha Vijaykumar Bhosale</t>
  </si>
  <si>
    <t>snehabhosale1803@gmail.com</t>
  </si>
  <si>
    <t>P26700011@student.nicmar.ac.in</t>
  </si>
  <si>
    <t>18-Mar-2004</t>
  </si>
  <si>
    <t>English,Hindi, Marathi</t>
  </si>
  <si>
    <t>Reading Fiction, Exploring new places</t>
  </si>
  <si>
    <t>Retired Government Personnel</t>
  </si>
  <si>
    <t>Seema</t>
  </si>
  <si>
    <t>'Manas' Plot-169 Balajinagar, Kupwad Road, Sangli.</t>
  </si>
  <si>
    <t>Sangli</t>
  </si>
  <si>
    <t>Shri Parshwanath English School, Sangli</t>
  </si>
  <si>
    <t>Diploma in Civil Engineering</t>
  </si>
  <si>
    <t>Walchand College of Engineering, Sangli</t>
  </si>
  <si>
    <t>Sinhgad College of Engineering, Pune</t>
  </si>
  <si>
    <t>AutoCAD,MS office</t>
  </si>
  <si>
    <t>Studio 888 | Industrial Trainee | Sangli | Jul 2022 | Aug 2022 | 5 Weeks
Vardhan Buildcon | Civil Engineering Intern / Trainee | Sangli | Dec 2024 | Jan 2025 | 4 Weeks</t>
  </si>
  <si>
    <t>P26700211</t>
  </si>
  <si>
    <t>Renuka</t>
  </si>
  <si>
    <t>Govindrao</t>
  </si>
  <si>
    <t>Chalikwar</t>
  </si>
  <si>
    <t>Renuka Govindrao Chalikwar</t>
  </si>
  <si>
    <t>chalikwarrenuka@gmail.com</t>
  </si>
  <si>
    <t>P26700211@student.nicmar.ac.in</t>
  </si>
  <si>
    <t>20-May-2002</t>
  </si>
  <si>
    <t>Architectural and Urban Exploration,Photography,Reading and Continuous learning</t>
  </si>
  <si>
    <t>Govind</t>
  </si>
  <si>
    <t xml:space="preserve">Lab Technician </t>
  </si>
  <si>
    <t>Sunita</t>
  </si>
  <si>
    <t>Artist</t>
  </si>
  <si>
    <t xml:space="preserve">204 Dwarka Residency Vikas Nagar Kautha ,Nanded
</t>
  </si>
  <si>
    <t>Nanded</t>
  </si>
  <si>
    <t>GYAN MATA VIDYA VIHAR</t>
  </si>
  <si>
    <t>Nanded/Maharashtra</t>
  </si>
  <si>
    <t>NETAJI SUBHASH CHANDRA BOSE HIGHER SECONDARY SCHOOL</t>
  </si>
  <si>
    <t>VISVESVARAYA NATIONAL INSTITUTE OF TECHNOLOGY</t>
  </si>
  <si>
    <t>Nagpur/Maharashtra</t>
  </si>
  <si>
    <t>2020-Jan</t>
  </si>
  <si>
    <t>Autocad,Revit,Sketchup,MS Project,Microsoft excel,Microsoft Powerpoint,Adobe Photoshop</t>
  </si>
  <si>
    <t xml:space="preserve"> Artistic World | Propritor | Nanded | Jun 2025 | Jun 2026 | 1 Years, 0 Months, 26 Days | 0</t>
  </si>
  <si>
    <t>Mitimitra Consultant  | Architectural Intern  | Pune | Jun 2024 | Aug 2024 | 11 Weeks
Vastukala Consultant (I) pvt.ltd | Architectural intern  | Nanded Maharashtra  | Aug 2024 | Dec 2024 | 14 Weeks</t>
  </si>
  <si>
    <t xml:space="preserve">Autocad </t>
  </si>
  <si>
    <t>P26700648</t>
  </si>
  <si>
    <t>Harshal</t>
  </si>
  <si>
    <t>Ramakant</t>
  </si>
  <si>
    <t>Korde</t>
  </si>
  <si>
    <t>Harshal Ramakant Korde</t>
  </si>
  <si>
    <t>harshalkorde07@gmail.com</t>
  </si>
  <si>
    <t>P26700648@student.nicmar.ac.in</t>
  </si>
  <si>
    <t>30-Jun-2002</t>
  </si>
  <si>
    <t xml:space="preserve"> English,Hindi,marathi</t>
  </si>
  <si>
    <t>Gym,cricket ,drama ,football, music, travelling, photography</t>
  </si>
  <si>
    <t xml:space="preserve">Ramakant </t>
  </si>
  <si>
    <t>Archana</t>
  </si>
  <si>
    <t>Vivanta Life Vishaka,D-404,near Kamal Park,Dhanori</t>
  </si>
  <si>
    <t xml:space="preserve">St.Patrick Convent High School </t>
  </si>
  <si>
    <t>MSBSHSE,Nashik,Maharashtra</t>
  </si>
  <si>
    <t>Fergusson College</t>
  </si>
  <si>
    <t>MSBSHSE,Pune,Maharashta</t>
  </si>
  <si>
    <t>Savitribai Phule University of Pune</t>
  </si>
  <si>
    <t>D.Y.Patil College of Engineering,Lohegaon</t>
  </si>
  <si>
    <t>MS Office,MS Project ,ms excel, autocad, ms powerpoint</t>
  </si>
  <si>
    <t>Ammunition Factory Khadki (Ministry of Defence) | Engineering Graduate Apprentice | pune | May 2025 | May 2026 | 0 Years, 11 Months, 29 Days | 0</t>
  </si>
  <si>
    <t>Pride Purple Group | Engineer Trainee | pune | Mar 2023 | Mar 2023 | 4 Weeks | Campus Internship</t>
  </si>
  <si>
    <t>P26700670</t>
  </si>
  <si>
    <t>MADANKUMAR</t>
  </si>
  <si>
    <t>RAJENDRAN</t>
  </si>
  <si>
    <t>REDDY</t>
  </si>
  <si>
    <t>Madankumar Rajendran Reddy</t>
  </si>
  <si>
    <t>madankumarreddy2004@gmail.com</t>
  </si>
  <si>
    <t>P26700670@student.nicmar.ac.in</t>
  </si>
  <si>
    <t>16-Aug-2004</t>
  </si>
  <si>
    <t>English,Tamil,Hindi,Marathi</t>
  </si>
  <si>
    <t>Football,Self introspection</t>
  </si>
  <si>
    <t>Rajendran Reddy</t>
  </si>
  <si>
    <t>Vijaya Reddy</t>
  </si>
  <si>
    <t>B-103,Utsav CHS, Plot no-21, Sector-34B, Kharghar, Navi Mumbai, Maharashtra, 410210</t>
  </si>
  <si>
    <t>Raigad</t>
  </si>
  <si>
    <t>RAMSHETH THAKUR PUBLIC SCHOOL</t>
  </si>
  <si>
    <t>CBSE, Maharashtra</t>
  </si>
  <si>
    <t>Autocad,Revit,Excel for Estimation,Microsoft Projects</t>
  </si>
  <si>
    <t>Aegis Scaffolding Services Private Limited  | Site Engineer  | Navi Mumbai | Dec 2025 | Apr 2026 | 17 Weeks</t>
  </si>
  <si>
    <t>P26702140</t>
  </si>
  <si>
    <t>Krrish</t>
  </si>
  <si>
    <t>Shyam</t>
  </si>
  <si>
    <t>Jamnani</t>
  </si>
  <si>
    <t>Krrish Shyam Jamnani</t>
  </si>
  <si>
    <t>krrishjamnani18@gmail.com</t>
  </si>
  <si>
    <t>P26702140@student.nicmar.ac.in</t>
  </si>
  <si>
    <t>10-Aug-2005</t>
  </si>
  <si>
    <t>Marathi,Sindhi ,Kannada,Hindi,English</t>
  </si>
  <si>
    <t>Sports,Dance,Gymnastics,Content Creation,Reading,Music</t>
  </si>
  <si>
    <t xml:space="preserve">Shyam Jamnani </t>
  </si>
  <si>
    <t>Business Man</t>
  </si>
  <si>
    <t>Anu Jamnani</t>
  </si>
  <si>
    <t xml:space="preserve">Bharat Nagar Shapur, Belagavi Karnataka </t>
  </si>
  <si>
    <t>Belgaum</t>
  </si>
  <si>
    <t xml:space="preserve">Bharat Nagar Sahapur, Belagavi Karnataka </t>
  </si>
  <si>
    <t>KLE International School, Belgaum</t>
  </si>
  <si>
    <t>CBSE/Karnataka</t>
  </si>
  <si>
    <t>KLE College of business administration Belgaum</t>
  </si>
  <si>
    <t>Karnataka State Board</t>
  </si>
  <si>
    <t xml:space="preserve">KLE College of business administration Belgaum Karnataka </t>
  </si>
  <si>
    <t>MS Project,Canva ,Power Point,Excel,Ms Office,JASP</t>
  </si>
  <si>
    <t>DDB Mudra  | Social Media Manager  | Mumbai | Aug 2025 | Aug 2025 | 3 Weeks
Scratchpad | Marketing &amp; Social Media Intern | Belgaum | Feb 2026 | Mar 2026 | 3 Weeks</t>
  </si>
  <si>
    <t xml:space="preserve">Best Manager </t>
  </si>
  <si>
    <t>P26702022</t>
  </si>
  <si>
    <t>K</t>
  </si>
  <si>
    <t>Sruthi</t>
  </si>
  <si>
    <t>K Sruthi</t>
  </si>
  <si>
    <t>sruthikrishnen@gmail.com</t>
  </si>
  <si>
    <t>P26702022@student.nicmar.ac.in</t>
  </si>
  <si>
    <t>19-Oct-2001</t>
  </si>
  <si>
    <t>Hindi, TAMIL,ENGLISH</t>
  </si>
  <si>
    <t>Singing,reading ,podcaster</t>
  </si>
  <si>
    <t>2608 5896 0622</t>
  </si>
  <si>
    <t>Krishnan.N</t>
  </si>
  <si>
    <t>Priya Krishnan</t>
  </si>
  <si>
    <t>Employed</t>
  </si>
  <si>
    <t>Appaswamy Capella (NOVA M15),
No 29/10, Arcot Road ,Saligramam, Chennai</t>
  </si>
  <si>
    <t>Chennai</t>
  </si>
  <si>
    <t>Pon Vidyashram</t>
  </si>
  <si>
    <t>Central Board of Secondary Education - TamilNadu</t>
  </si>
  <si>
    <t>Anna University,Chennai</t>
  </si>
  <si>
    <t>Chennai Academy of Architecture and Design-Chennai</t>
  </si>
  <si>
    <t>Autocad,sketchup,Revit, MS office ,ms project</t>
  </si>
  <si>
    <t>Saran Associates | Junior Architect | Chennai | Aug 2024 | Apr 2026 | 1 Years, 8 Months, 24 Days | 2.76</t>
  </si>
  <si>
    <t>Parallax Architects | Intern architect | Bengaluru | Jun 2023 | Nov 2023 | 19 Weeks</t>
  </si>
  <si>
    <t>COA - registration certificate
Saint Gobain - Transparence 16.0
Saint Gobain - Transparence 17.0
Nptel-Corporate Finance</t>
  </si>
  <si>
    <t>P26700125</t>
  </si>
  <si>
    <t>Aishwarya</t>
  </si>
  <si>
    <t>Sudarshan</t>
  </si>
  <si>
    <t>Agare</t>
  </si>
  <si>
    <t>Aishwarya Sudarshan Agare</t>
  </si>
  <si>
    <t>Aishwarya67962@gmail.com</t>
  </si>
  <si>
    <t>P26700125@student.nicmar.ac.in</t>
  </si>
  <si>
    <t>23-Oct-2002</t>
  </si>
  <si>
    <t>Reading,Gardening,skeching</t>
  </si>
  <si>
    <t xml:space="preserve">Territory Manager </t>
  </si>
  <si>
    <t>Jyoti</t>
  </si>
  <si>
    <t>Rajaswa vathare mala ,MSEB colony , Dattanagar 8th lane vishrambagh, Sangli 416-416</t>
  </si>
  <si>
    <t>Rajaswa vatharemala ,MSEB colony , Dattanagar 8th lane vishrambagh, SANGLI 416-416</t>
  </si>
  <si>
    <t>Santhome School Sangli</t>
  </si>
  <si>
    <t>Indian Certificate of Secondary Education( ICSE) Sangli</t>
  </si>
  <si>
    <t>Willingdon College Sangli</t>
  </si>
  <si>
    <t>State Board</t>
  </si>
  <si>
    <t>Shivaji University , Kolhapur</t>
  </si>
  <si>
    <t>Appasaheb Birnale College of Architecture</t>
  </si>
  <si>
    <t>Autocad,MS word,MS powerpoint,MS project ,MS Excel , Photoshop ,sketchup</t>
  </si>
  <si>
    <t>I-CON Architects &amp; Urban Planners | Architect I ntern | Ahmedabad, Gujarat | Jan 2024 | Apr 2024 | 15 Weeks
Somani &amp; Associates | Junior Architect | Sangli, Maharashtra | Jun 2025 | Sep 2025 | 13 Weeks
Studio888 | Junior Architect | Sangli | Jan 2026 | Jun 2026 | 25 Weeks</t>
  </si>
  <si>
    <t>P26700405</t>
  </si>
  <si>
    <t>Akshada</t>
  </si>
  <si>
    <t>Shashikant</t>
  </si>
  <si>
    <t>Kulkarni</t>
  </si>
  <si>
    <t>Akshada Shashikant Kulkarni</t>
  </si>
  <si>
    <t>akshadak3003@gmail.com</t>
  </si>
  <si>
    <t>P26700405@student.nicmar.ac.in</t>
  </si>
  <si>
    <t>30-Apr-2003</t>
  </si>
  <si>
    <t>Marathi, Hindi,English</t>
  </si>
  <si>
    <t>Reading,Painting,Dancing,writing</t>
  </si>
  <si>
    <t>Construction Bussiness</t>
  </si>
  <si>
    <t>Rucha</t>
  </si>
  <si>
    <t xml:space="preserve">Flat no 205,Bageshree appt, Markandi, Chiplun </t>
  </si>
  <si>
    <t>Ratnagiri</t>
  </si>
  <si>
    <t>Suresh Damodar Gadre English Medium School, Chiplun</t>
  </si>
  <si>
    <t>SSC Chiplun/Maharashtra</t>
  </si>
  <si>
    <t>D.B.J College, Chiplun</t>
  </si>
  <si>
    <t>HSC Chiplun/Maharashtra</t>
  </si>
  <si>
    <t>Appasaheb Birnale College of Architecture, Sangli, Maharashtra</t>
  </si>
  <si>
    <t>Autocad,MS Word,MS Powerpoint,Sketchup,Revit,MS Project,MS Excel,Photoshop</t>
  </si>
  <si>
    <t>CK Associates | Intern as Architecture Student | Sangli | Jan 2024 | Apr 2024 | 15 Weeks</t>
  </si>
  <si>
    <t>Karwaan  Professional Revit and BIM Certification Program</t>
  </si>
  <si>
    <t>P26701037</t>
  </si>
  <si>
    <t>Rutuja</t>
  </si>
  <si>
    <t>Laxmikant</t>
  </si>
  <si>
    <t>Diwakar</t>
  </si>
  <si>
    <t>Rutuja Laxmikant Diwakar</t>
  </si>
  <si>
    <t>rutudiwakar17@gmail.com</t>
  </si>
  <si>
    <t>P26701037@student.nicmar.ac.in</t>
  </si>
  <si>
    <t>13-Apr-2003</t>
  </si>
  <si>
    <t>Music,Sketching and Doodling</t>
  </si>
  <si>
    <t>Laxmikant Diwakar</t>
  </si>
  <si>
    <t>Lecturer</t>
  </si>
  <si>
    <t>Sangita Diwakar</t>
  </si>
  <si>
    <t xml:space="preserve">Malhar Niwas, Samarth Nagar, Dharashiv </t>
  </si>
  <si>
    <t xml:space="preserve">Flat No. 201, Royal Orchid, Mohan Nagar, Baner </t>
  </si>
  <si>
    <t>Shri Shri Ravishankar Vidya Mandir, Dharashiv</t>
  </si>
  <si>
    <t xml:space="preserve">Shripatrao Bhosale Sec. &amp; Higher Sec. School ,Dharashiv </t>
  </si>
  <si>
    <t xml:space="preserve">Savitribai Phule Pune University  </t>
  </si>
  <si>
    <t>Bharati Vidyapeeth Mahila Abhiyantriki Mahavidyalay ,Dhankawadi,Pune</t>
  </si>
  <si>
    <t>Electronics &amp; Telecommunication Engineering</t>
  </si>
  <si>
    <t>Excel ,Tableu,MS Project</t>
  </si>
  <si>
    <t>AASHAY MEASUREMENTS PVT. LTD. | INTERNSHIP TRAINEE | PUNE,MAHARASHTRA | Dec 2023 | Feb 2024 | 8 Weeks</t>
  </si>
  <si>
    <t>P26700328</t>
  </si>
  <si>
    <t>Manjiri</t>
  </si>
  <si>
    <t>Haridas</t>
  </si>
  <si>
    <t>Khule</t>
  </si>
  <si>
    <t>Manjiri Haridas Khule</t>
  </si>
  <si>
    <t>khulemanjiri1@gmail.com</t>
  </si>
  <si>
    <t>P26700328@student.nicmar.ac.in</t>
  </si>
  <si>
    <t>30-Jun-2003</t>
  </si>
  <si>
    <t>MARATHI, HINDI,ENGLISH</t>
  </si>
  <si>
    <t>Singing,Drawing</t>
  </si>
  <si>
    <t>Anju</t>
  </si>
  <si>
    <t>Pt-33 Yadav Layout Kranti Colony Saturna Amravati - 444607</t>
  </si>
  <si>
    <t>Ranpise Apartment Mhalunge Pune</t>
  </si>
  <si>
    <t>School Of Scholars Amravati</t>
  </si>
  <si>
    <t>Central Board Of Secondary Education Maharashtra</t>
  </si>
  <si>
    <t>Government Polytechnic Amravati</t>
  </si>
  <si>
    <t>World Peace University</t>
  </si>
  <si>
    <t>MIT World Peace University Pune</t>
  </si>
  <si>
    <t>AutoCAD,MS Office, MS Project,STAAD.Pro,ETABS</t>
  </si>
  <si>
    <t xml:space="preserve"> Abitkar Consulting Engineers Pvt Ltd | Trainee | Pune | Jan 2025 | Apr 2025 | 12 Weeks</t>
  </si>
  <si>
    <t xml:space="preserve">Konkan rail academy </t>
  </si>
  <si>
    <t>P26701072</t>
  </si>
  <si>
    <t>Tanmayee</t>
  </si>
  <si>
    <t>Tanmayee .</t>
  </si>
  <si>
    <t>tanmayeeahire.2k3@gmail.com</t>
  </si>
  <si>
    <t>P26701072@student.nicmar.ac.in</t>
  </si>
  <si>
    <t>10-May-2003</t>
  </si>
  <si>
    <t>Organizing games,Dancing,Painting</t>
  </si>
  <si>
    <t>Ramkishan Ahire</t>
  </si>
  <si>
    <t xml:space="preserve">AEES-TGT </t>
  </si>
  <si>
    <t>Anita Ahire</t>
  </si>
  <si>
    <t>Type-2/155 Anudeep colony, Rawatbhata</t>
  </si>
  <si>
    <t>Kota</t>
  </si>
  <si>
    <t>Rajasthan</t>
  </si>
  <si>
    <t>A6-701 Rigved Uptown, Balewadi</t>
  </si>
  <si>
    <t>Atomic Energy Central School No.4, Rawatbhata</t>
  </si>
  <si>
    <t>Central Board Of Secondary Education</t>
  </si>
  <si>
    <t>Sir J.J College of Architecture, Mumbai</t>
  </si>
  <si>
    <t>MS Office,MS Project,AutoCAD,Revit,Sketchup,Adobe Photoshop,Adobe Primiere pro,Lumion,Enscape,ChatGPT</t>
  </si>
  <si>
    <t>Archgroup International | Junior Architect | Dadar, Mumbai | Jul 2025 | May 2026 | 0 Years, 10 Months, 14 Days | 3.6</t>
  </si>
  <si>
    <t>Arris Design Studio LLP | Intern Architect | Thane | Dec 2023 | Apr 2024 | 19 Weeks</t>
  </si>
  <si>
    <t>SketchUp</t>
  </si>
  <si>
    <t>P26701051</t>
  </si>
  <si>
    <t>Kartik</t>
  </si>
  <si>
    <t>Vijay</t>
  </si>
  <si>
    <t>Charankar</t>
  </si>
  <si>
    <t>Kartik Vijay Charankar</t>
  </si>
  <si>
    <t>kartikcharankar20@gmail.com</t>
  </si>
  <si>
    <t>P26701051@student.nicmar.ac.in</t>
  </si>
  <si>
    <t>20-Jun-2002</t>
  </si>
  <si>
    <t>English ,Marathi ,Hindi</t>
  </si>
  <si>
    <t>Creative Writing,Team Sports,Reading</t>
  </si>
  <si>
    <t>Vijay Vinayak Charankar</t>
  </si>
  <si>
    <t>Sneha Vijay Charankar</t>
  </si>
  <si>
    <t>Postal Agency</t>
  </si>
  <si>
    <t>B-602, Venkatesh Bilva, Sr No - 51/2/2B, Dhayari , Pune</t>
  </si>
  <si>
    <t>DSK School</t>
  </si>
  <si>
    <t>ICSE, Pune</t>
  </si>
  <si>
    <t>Mahaveer English Medium School and Junior College</t>
  </si>
  <si>
    <t>HSC, Pune</t>
  </si>
  <si>
    <t>Aayojan School of Architecture and Design, Pune</t>
  </si>
  <si>
    <t>MS Project,AutoCAD,MS Excel,Revit</t>
  </si>
  <si>
    <t>Design 11 | Junior Architect | Pune | Jul 2025 | Jul 2026 | 0 Years, 11 Months, 17 Days | 2.16</t>
  </si>
  <si>
    <t>Amruta Daulatabadkar Architects | Architectural Intern | Chh. Sambhajinagar | Jul 2024 | Nov 2024 | 17 Weeks</t>
  </si>
  <si>
    <t>P26701036</t>
  </si>
  <si>
    <t xml:space="preserve">HARIHARASUDHAN </t>
  </si>
  <si>
    <t>G</t>
  </si>
  <si>
    <t>Hariharasudhan  G</t>
  </si>
  <si>
    <t>hariharasudhanganapathi@gmail.com</t>
  </si>
  <si>
    <t>P26701036@student.nicmar.ac.in</t>
  </si>
  <si>
    <t>30-Dec-2001</t>
  </si>
  <si>
    <t>ENGLISH,TAMIL</t>
  </si>
  <si>
    <t>playing,walking,sports , cycling,Reading ,Dance</t>
  </si>
  <si>
    <t xml:space="preserve">GANAPATHI N </t>
  </si>
  <si>
    <t>GOVERMENT SECTOR</t>
  </si>
  <si>
    <t xml:space="preserve">MEENAKSHI G </t>
  </si>
  <si>
    <t>6/8 bharani st, senthamil nagar,
Sivagangai.</t>
  </si>
  <si>
    <t>Sivaganga</t>
  </si>
  <si>
    <t>Vetri Vikaas (B) Higher Secondary School</t>
  </si>
  <si>
    <t>TAMIL NADU STATE BOARD</t>
  </si>
  <si>
    <t>Oxford Matriculation Higher Secondary School</t>
  </si>
  <si>
    <t>ANNA UNIVERSITY</t>
  </si>
  <si>
    <t>Mohamed Sathak A.J. Academy of Architecture</t>
  </si>
  <si>
    <t>autocad,sketchup,lumion,d5,enscape,revit,excel,ms project</t>
  </si>
  <si>
    <t xml:space="preserve">REFLECTION MATTERS | Jr. Architect | chennai | Sep 2024 | Dec 2025 | 1 Years, 3 Months, 10 Days | 2.88 </t>
  </si>
  <si>
    <t>FLORA ARCADE CONSULTANCY | INTERN ARCHITECT | BENGALURU | Jul 2023 | Nov 2023 | 18 Weeks</t>
  </si>
  <si>
    <t>P26700379</t>
  </si>
  <si>
    <t>Jose</t>
  </si>
  <si>
    <t>Jolly</t>
  </si>
  <si>
    <t>Jose Jolly</t>
  </si>
  <si>
    <t>josejolly004@gmail.com</t>
  </si>
  <si>
    <t>P26700379@student.nicmar.ac.in</t>
  </si>
  <si>
    <t>21-Aug-2003</t>
  </si>
  <si>
    <t>English,Hindi,Malayalam,Tamil</t>
  </si>
  <si>
    <t>Reading,music,sports</t>
  </si>
  <si>
    <t>Jolly Jose</t>
  </si>
  <si>
    <t>Rose Maria Jolly</t>
  </si>
  <si>
    <t>Vellankal house,Karimattam,Ayavana P O,Muvattupuzha</t>
  </si>
  <si>
    <t>Nirmala Public School</t>
  </si>
  <si>
    <t>Mar Athanasius College of Engineering</t>
  </si>
  <si>
    <t>2025-Dec</t>
  </si>
  <si>
    <t>AutoCAD,MS Project,Staad Pro</t>
  </si>
  <si>
    <t>P26700442</t>
  </si>
  <si>
    <t>Melvin</t>
  </si>
  <si>
    <t>Thomas</t>
  </si>
  <si>
    <t>Melvin Thomas</t>
  </si>
  <si>
    <t>melvin3448@gmail.com</t>
  </si>
  <si>
    <t>P26700442@student.nicmar.ac.in</t>
  </si>
  <si>
    <t>26-Aug-2003</t>
  </si>
  <si>
    <t>Movies,Music,Badminton,Travelling,Driving &amp; Road Trips</t>
  </si>
  <si>
    <t>Thomas Mathew</t>
  </si>
  <si>
    <t>Shibi Thomas</t>
  </si>
  <si>
    <t>Pathalil House, Kannivayal Post, Nallompuzha, Cherupuzha via, Kasaragod District, Kerala</t>
  </si>
  <si>
    <t>Kasaragod</t>
  </si>
  <si>
    <t>St. Mary's EMHS, Chittarikkal, Kasaragod, Kerala</t>
  </si>
  <si>
    <t>Vijayagiri Public School, Chalakudy, Thrissur, Kerala</t>
  </si>
  <si>
    <t>CBSE, Kerala</t>
  </si>
  <si>
    <t>Christ (Deemed to be University)</t>
  </si>
  <si>
    <t>Christ University, Bangalore</t>
  </si>
  <si>
    <t>AUTOCAD,MS OFFICE,Site Execution &amp; Supervision,Drawing Reading &amp; Interpretation,Surveying Techniques</t>
  </si>
  <si>
    <t>Carbon Constructions India Pvt.Ltd | Civil Engineer | Bangalore | May 2025 | May 2026 | 1 Years, 0 Months, 7 Days | 3.816</t>
  </si>
  <si>
    <t>Carbon Constructions India Pvt.Ltd | Internship Trainee Engineer | Bangalore | Dec 2024 | Mar 2025 | 14 Weeks</t>
  </si>
  <si>
    <t>Group Dynamics</t>
  </si>
  <si>
    <t>P2367002</t>
  </si>
  <si>
    <t>DHRUV</t>
  </si>
  <si>
    <t>SANDIPANI</t>
  </si>
  <si>
    <t>GAIKWAD</t>
  </si>
  <si>
    <t>Dhruv Sandipani Gaikwad</t>
  </si>
  <si>
    <t>gaikwaddhruv657@gmail.com</t>
  </si>
  <si>
    <t>p2367002@student.nicmar.ac.in</t>
  </si>
  <si>
    <t>21-Jan-2005</t>
  </si>
  <si>
    <t>ENGLISH, MARATHI, HINDI</t>
  </si>
  <si>
    <t>other</t>
  </si>
  <si>
    <t>4882 8109 0081</t>
  </si>
  <si>
    <t>VETERINARY DOCTOR</t>
  </si>
  <si>
    <t>RUPANJALI</t>
  </si>
  <si>
    <t>HEAD OF DEPARTMENT (EDUCATIONAL INSTITUTE)</t>
  </si>
  <si>
    <t>405, Chintamani Swaroop Behind Chintamani Dnyanpeeth, Ambegaon Pathar.</t>
  </si>
  <si>
    <t>NAVSAHYADRI GURUKUL ENGLISH MEDIUM SCHOOL, NAIGAON</t>
  </si>
  <si>
    <t>SECONDARY AND HIGHER SECONDARY EDUCATION, PUNE</t>
  </si>
  <si>
    <t>SYMBIOSIS COLLEGE OF ARTS AND COMMERCE</t>
  </si>
  <si>
    <t>General</t>
  </si>
  <si>
    <t>MS Excel | MS Office | Business Research | Data Analysis | Financial Analysis</t>
  </si>
  <si>
    <t>Brickfolio Pvt. Ltd | Digital Marketing Intern | Pune | May 2025 | Jul 2025 | 8 Weeks
Energia Skyi Developers  | Sales Intern  | Pune | May 2026 | Jul 2026 | 8 Weeks</t>
  </si>
  <si>
    <t>P26702061</t>
  </si>
  <si>
    <t xml:space="preserve">Rahul </t>
  </si>
  <si>
    <t>Satheesh</t>
  </si>
  <si>
    <t>Rahul  Satheesh</t>
  </si>
  <si>
    <t>rsatheesh638@gmail.com</t>
  </si>
  <si>
    <t>P26702061@student.nicmar.ac.in</t>
  </si>
  <si>
    <t>03-May-2001</t>
  </si>
  <si>
    <t xml:space="preserve">English ,Hindi , malayalam </t>
  </si>
  <si>
    <t>Travel Sketching ,Reading , Photography ,Painting ,music</t>
  </si>
  <si>
    <t>Satheesh Joseph</t>
  </si>
  <si>
    <t>Agricultural Entrepreneur</t>
  </si>
  <si>
    <t>Vineetha Satheesh</t>
  </si>
  <si>
    <t xml:space="preserve">Kuthiravelil House , 
Peroor Road ,
 Ettumanoor 
</t>
  </si>
  <si>
    <t>SFS Public School &amp; Junior College</t>
  </si>
  <si>
    <t>Central Board of Secondary Education, Kerala</t>
  </si>
  <si>
    <t>Mahatma Gandhi University</t>
  </si>
  <si>
    <t>Asian School of Architecture and Design Innovation, Kerala</t>
  </si>
  <si>
    <t>Autocad,Ms excel,Ms project,Sketchup,Revit,d5,archicad</t>
  </si>
  <si>
    <t>Rainmaker Studio  | Junior Architect  | Bangalore | Jan 2025 | Sep 2025 | 0 Years, 8 Months, 2 Days | 2.4
Lucid Sense Architects | Junior Architect  | Kottayam  | Oct 2025 | Jun 2026 | 0 Years, 8 Months, 0 Days | .8</t>
  </si>
  <si>
    <t>Studio Matter  | Architectural Intern | Goa | Jun 2023 | Dec 2023 | 26 Weeks</t>
  </si>
  <si>
    <t xml:space="preserve">Young Architect Festival Design Workshop 
COA Thesis Award Certificate 
COA REGISTRED ARCHITECT </t>
  </si>
  <si>
    <t>P26701121</t>
  </si>
  <si>
    <t>VANSHIKA</t>
  </si>
  <si>
    <t>PARIKH</t>
  </si>
  <si>
    <t>Vanshika Parikh</t>
  </si>
  <si>
    <t>vanpar301@gmail.com</t>
  </si>
  <si>
    <t>P26701121@student.nicmar.ac.in</t>
  </si>
  <si>
    <t>03-Feb-2001</t>
  </si>
  <si>
    <t>ENGLISH, HINDI, GUJARATI, MARATHI (UNDERSTANDS)</t>
  </si>
  <si>
    <t>reading,Music,Dancing,Sports,Yoga,Sketching</t>
  </si>
  <si>
    <t>Alok Parikh</t>
  </si>
  <si>
    <t>Jyoti Parikh</t>
  </si>
  <si>
    <t>Business partner &amp; homemaker</t>
  </si>
  <si>
    <t>B-2/2, VINAYKUNJ, C-5, CHANRIKA NAGAR COLONY, SIGRA, VARANASI (221010)</t>
  </si>
  <si>
    <t>Varanasi</t>
  </si>
  <si>
    <t>Delhi Public School, Varanasi</t>
  </si>
  <si>
    <t>Central Board of Secondary Education</t>
  </si>
  <si>
    <t>Little Flower House</t>
  </si>
  <si>
    <t>Smef's Brick School of Architecture</t>
  </si>
  <si>
    <t>AutoCAD, Sketchup, Lumion, Photoshop, PowerPoint, Excel,Revit, Rhino3D, Grasshopper, Enscape ,MS Project</t>
  </si>
  <si>
    <t>Roomstory AI | Technical designer | Gurgaon | Jun 2024 | Dec 2024 | 0 Years, 6 Months, 16 Days | 1.8</t>
  </si>
  <si>
    <t>Whitespace Architects, Varanasi | Technical Writer | Remote | Feb 2023 | Oct 2023 | 38 Weeks
Edifice Consultants Pvt. Ltd.  | Intern | Mumbai | Jun 2023 | Oct 2023 | 19 Weeks
Tula by Aka | Project Architect | Varanasi | Apr 2025 | Feb 2026 | 43 Weeks</t>
  </si>
  <si>
    <t>P26700262</t>
  </si>
  <si>
    <t xml:space="preserve">YATHAPU PREM KUMAR </t>
  </si>
  <si>
    <t>Yathapu Prem Kumar  Reddy</t>
  </si>
  <si>
    <t>mail4premkumarredddy@gmail.com</t>
  </si>
  <si>
    <t>P26700262@student.nicmar.ac.in</t>
  </si>
  <si>
    <t>27-Jun-2004</t>
  </si>
  <si>
    <t>Telugu,Hindi,English,Tamil</t>
  </si>
  <si>
    <t>Music,Travelling</t>
  </si>
  <si>
    <t>Yathapu Bala Praneswara Reddy</t>
  </si>
  <si>
    <t>Yathapu Bandhavi</t>
  </si>
  <si>
    <t>26-2-826,8th Street, Jyothi Nagar, Vedayapalem, Nellore</t>
  </si>
  <si>
    <t>Nellore</t>
  </si>
  <si>
    <t>DR. KISHORES RATNAM (EM) H S, DARGAMITTA NLR,NELLORE DISTRICT</t>
  </si>
  <si>
    <t>Board of Secondary Education Andhra Pradesh, India</t>
  </si>
  <si>
    <t>Board of Intermediate Education Andhra Pradesh, India</t>
  </si>
  <si>
    <t>Amrita Vishwa Vidyapeetham</t>
  </si>
  <si>
    <t>Amrita School of Engineering, Coimbatore</t>
  </si>
  <si>
    <t>Autocad,SketchUp,Revit,C Language,ETabs,MS Office</t>
  </si>
  <si>
    <t>Studio Opinions | Intern | Nellore | Nov 2025 | Jun 2026 | 33 Weeks
L &amp; T EduTech | Industry Internship | Chennai | Jun 2024 | Jul 2024 | 1 Weeks
L &amp; T EduTech | Industry Internship | Chennai | Jul 2023 | Aug 2023 | 1 Weeks</t>
  </si>
  <si>
    <t>Safety for Professionals
Precast Members - Systems and Construction
Concreting Techniques and Practices
Building Information Modeling
Bridge Engineering Design Practices
Design of Structural Steel Members
Foundation Engineering</t>
  </si>
  <si>
    <t>P26700610</t>
  </si>
  <si>
    <t>ROUTHU</t>
  </si>
  <si>
    <t>JAGADEESH</t>
  </si>
  <si>
    <t>Routhu Jagadeesh</t>
  </si>
  <si>
    <t>routhujagadeesh89@gmail.com</t>
  </si>
  <si>
    <t>P26700610@student.nicmar.ac.in</t>
  </si>
  <si>
    <t>26-Dec-2003</t>
  </si>
  <si>
    <t>English,Hindi,Telugu</t>
  </si>
  <si>
    <t>Reading,Games,Music,Travelling</t>
  </si>
  <si>
    <t xml:space="preserve">LATE ROUTHU LOKESH </t>
  </si>
  <si>
    <t>ROUTHU SANTHI</t>
  </si>
  <si>
    <t>2-54 Pedda Veedhi, Saradhi Village, Rajam Mandal, Vizianagaram District-532127</t>
  </si>
  <si>
    <t>VARALAKSHMI ST.ANN'S HIGH SCHOOL</t>
  </si>
  <si>
    <t xml:space="preserve">Rajam/Andhra Pradesh </t>
  </si>
  <si>
    <t>SRI GCSR JUNIOR COLLEGE</t>
  </si>
  <si>
    <t>Rajam/Andhra Pradesh</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</si>
  <si>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</si>
  <si>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</si>
  <si>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</si>
  <si>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</si>
  <si>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P26700203</t>
  </si>
  <si>
    <t>Gajanan</t>
  </si>
  <si>
    <t>Shivdas</t>
  </si>
  <si>
    <t>Lahane</t>
  </si>
  <si>
    <t>Gajanan Shivdas Lahane</t>
  </si>
  <si>
    <t>lahanegajanan2@gmail.com</t>
  </si>
  <si>
    <t>P26700203@student.nicmar.ac.in</t>
  </si>
  <si>
    <t>09-Sep-2003</t>
  </si>
  <si>
    <t>travelling,Swiming,Skateboarding</t>
  </si>
  <si>
    <t>Police</t>
  </si>
  <si>
    <t>Darshana</t>
  </si>
  <si>
    <t>House Maker</t>
  </si>
  <si>
    <t>At. Kangnewadi, Post ujani, Ambejogai, Beed</t>
  </si>
  <si>
    <t>Beed</t>
  </si>
  <si>
    <t>Lahane Niwas, Joytiba Park, Lonikand</t>
  </si>
  <si>
    <t>Shri Keshavraj Vidyalaya, Latur</t>
  </si>
  <si>
    <t>Latur</t>
  </si>
  <si>
    <t>Dayanand Science College Latur</t>
  </si>
  <si>
    <t>AutoCAD, Canva, STAAD CE,ETABS, ArcGIS, MS Office, MS Project</t>
  </si>
  <si>
    <t>EMERGY Enviro Pvt Ltd | Environmental Engineer | Mumbai | Jun 2025 | Jun 2026 | 1 Years, 0 Months, 4 Days | 4.484</t>
  </si>
  <si>
    <t>Fortress Infracon Ltd | Structural Intern | Thane | Jan 2025 | Apr 2025 | 12 Weeks</t>
  </si>
  <si>
    <t>AutoCAD
ETABS</t>
  </si>
  <si>
    <t>P26700419</t>
  </si>
  <si>
    <t>Manas</t>
  </si>
  <si>
    <t xml:space="preserve">Singh </t>
  </si>
  <si>
    <t>Rawat</t>
  </si>
  <si>
    <t>Manas Singh  Rawat</t>
  </si>
  <si>
    <t>manasrawat8979@gmail.com</t>
  </si>
  <si>
    <t>P26700419@student.nicmar.ac.in</t>
  </si>
  <si>
    <t>14-Aug-2002</t>
  </si>
  <si>
    <t>Sketching,Trekking</t>
  </si>
  <si>
    <t>Rakesh Singh Rawat</t>
  </si>
  <si>
    <t>Account Officer</t>
  </si>
  <si>
    <t>Kavita Rawat</t>
  </si>
  <si>
    <t>House no.17, M.K House , Vishnu Vihar, Ajabpur kalan</t>
  </si>
  <si>
    <t>St. Thomas School</t>
  </si>
  <si>
    <t>ICSE, Pauri Garhwal</t>
  </si>
  <si>
    <t>Baluni Public School</t>
  </si>
  <si>
    <t>CBSE, Dehradun</t>
  </si>
  <si>
    <t>Veer Madho Singh Bhandari Uttarakhand Technical University</t>
  </si>
  <si>
    <t>THDC Institute of Hydropower Engineering and Technology</t>
  </si>
  <si>
    <t>AutoCAD,MS Office,MS Project,MS Excel</t>
  </si>
  <si>
    <t>RVNL-Rail Vikas Nigam Limited | Intern | Sumerpur, Rudraprayag | Jul 2022 | Aug 2022 | 4 Weeks
RVNL-Rail Vikas Nigam Limited | Intern | Rishikesh, Uttarakhand | Jul 2023 | Aug 2023 | 4 Weeks</t>
  </si>
  <si>
    <t>P26700484</t>
  </si>
  <si>
    <t>Swaraj</t>
  </si>
  <si>
    <t>Kedar</t>
  </si>
  <si>
    <t>Barbade</t>
  </si>
  <si>
    <t>Swaraj Kedar Barbade</t>
  </si>
  <si>
    <t>swarajbarbade01@gmail.com</t>
  </si>
  <si>
    <t>P26700484@student.nicmar.ac.in</t>
  </si>
  <si>
    <t>21-Aug-2001</t>
  </si>
  <si>
    <t>English,Hindi, Marathi,kannada</t>
  </si>
  <si>
    <t>Dance, Football, Guitar playing,Painting</t>
  </si>
  <si>
    <t>Kedar Nagappa Barbade</t>
  </si>
  <si>
    <t>Real Estate Agent</t>
  </si>
  <si>
    <t>Suma</t>
  </si>
  <si>
    <t>A-2/113 Mantri Chandak Nagar, Rupa Bhavani Road, Bhavani Peth, Solapur</t>
  </si>
  <si>
    <t>S.R Chandak English High School</t>
  </si>
  <si>
    <t>Maharashtra state board of secondary and higher secondary education</t>
  </si>
  <si>
    <t>Solapur Education Society's Polytechnic, Solapur, Maharashtra</t>
  </si>
  <si>
    <t xml:space="preserve"> Dr. Babasaheb Ambedkar Technological University</t>
  </si>
  <si>
    <t>Nagesh Karajagi Orchid College of Engineering &amp; Technology, Solapur, Maharashtra</t>
  </si>
  <si>
    <t>AutoCAD, MS Office, MS Project,Civil 3d</t>
  </si>
  <si>
    <t>K Raheja Corp | Trainee Engineer | Pune | Jul 2024 | Jul 2025 | 1 Years, 0 Months, 3 Days | 2.40000
Sankalp Contracts Private Limited | Jr Engineer - Contracts | Pune | Apr 2026 | Jun 2026 | 0 Years, 2 Months, 17 Days | 4.15759</t>
  </si>
  <si>
    <t>P26703034</t>
  </si>
  <si>
    <t>Diksha</t>
  </si>
  <si>
    <t>Jayant</t>
  </si>
  <si>
    <t>Suryawanshi</t>
  </si>
  <si>
    <t>Diksha Jayant Suryawanshi</t>
  </si>
  <si>
    <t>dikshasuryawanshi440@gmail.com</t>
  </si>
  <si>
    <t>P26703034@student.nicmar.ac.in</t>
  </si>
  <si>
    <t>01-Sep-2004</t>
  </si>
  <si>
    <t>Socializing,Listening to music,Travelling,Writing,Participating in various competitions</t>
  </si>
  <si>
    <t>Jayant Suryawanshi</t>
  </si>
  <si>
    <t>Swati Suryawanshi</t>
  </si>
  <si>
    <t>Nampur</t>
  </si>
  <si>
    <t>Saroj Sadan,Vanaz Corner,Kothrud</t>
  </si>
  <si>
    <t>Rajiv Gandhi International School Nasik MR</t>
  </si>
  <si>
    <t>CBSE Delhi</t>
  </si>
  <si>
    <t>MIT POLYTECHNIC,PUNE</t>
  </si>
  <si>
    <t>MIT WPU, PUNE</t>
  </si>
  <si>
    <t>MIT WPU,PUNE</t>
  </si>
  <si>
    <t>AutoCAD, MS Office, MS Project, Primavera</t>
  </si>
  <si>
    <t>PMRDA | Intern | Aundh,Pune | Jan 2026 | Apr 2026 | 12 Weeks</t>
  </si>
  <si>
    <t>P26700300</t>
  </si>
  <si>
    <t>Hariish</t>
  </si>
  <si>
    <t>Narayn M</t>
  </si>
  <si>
    <t>Hariish Narayn M</t>
  </si>
  <si>
    <t>hariishnarayn@gmail.com</t>
  </si>
  <si>
    <t>P26700300@student.nicmar.ac.in</t>
  </si>
  <si>
    <t>11-Nov-2004</t>
  </si>
  <si>
    <t>tamil,english,hindi</t>
  </si>
  <si>
    <t>music,basketball</t>
  </si>
  <si>
    <t>Manickkam SPS</t>
  </si>
  <si>
    <t>Jaisree Manickkam</t>
  </si>
  <si>
    <t>St.Marys Road, Abhiramapuram
Shree flats</t>
  </si>
  <si>
    <t>Arsha Vidya Mandir</t>
  </si>
  <si>
    <t>CBSE, Chennai , Tamilnadu</t>
  </si>
  <si>
    <t>Chettinad Vidyashram</t>
  </si>
  <si>
    <t>Vellore Institute Of Technology</t>
  </si>
  <si>
    <t>Vellore Institute Of Technology, Chennai, Tamilnadu</t>
  </si>
  <si>
    <t>autocad,staadpro,revit,MS Project</t>
  </si>
  <si>
    <t>Greentech Structural Constructions  | Site engineer Intern | Chennai TAMIL NADU | Jun 2024 | Jun 2024 | 4 Weeks
Confederation of Real Estate Developers' Associations of India (CREDAI) | Intern | Chennai TAMIL NADU | Jun 2025 | Jun 2025 | 4 Weeks</t>
  </si>
  <si>
    <t>Investment risk management
Microsoft Excel</t>
  </si>
  <si>
    <t>P26700095</t>
  </si>
  <si>
    <t>Prajyot</t>
  </si>
  <si>
    <t>Dnyandev</t>
  </si>
  <si>
    <t>Sude</t>
  </si>
  <si>
    <t>Prajyot Dnyandev Sude</t>
  </si>
  <si>
    <t>prajyotsude@gmail.com</t>
  </si>
  <si>
    <t>P26700095@student.nicmar.ac.in</t>
  </si>
  <si>
    <t>08-Aug-2003</t>
  </si>
  <si>
    <t>Yoga,Music,Meaningful conversation</t>
  </si>
  <si>
    <t>Dnyandev Sude</t>
  </si>
  <si>
    <t>Contractor</t>
  </si>
  <si>
    <t>Bhagyashri Sude</t>
  </si>
  <si>
    <t>Malhar,infront of parth appartment,old MIDC road,mandade colony,latur</t>
  </si>
  <si>
    <t>Goldcrest High,Latur</t>
  </si>
  <si>
    <t xml:space="preserve">Council For The Indian School Certificate Examinations ,New Delhi </t>
  </si>
  <si>
    <t>2010-May</t>
  </si>
  <si>
    <t>Late Prayagbai Patil Jr.Collage Latur</t>
  </si>
  <si>
    <t>Maharashtra State Board of Secondary and Higher Secondary Education ,Pune</t>
  </si>
  <si>
    <t>Savitribai Phule Pune University,Pune</t>
  </si>
  <si>
    <t>AISSMS Collage Of Engineering ,Pune</t>
  </si>
  <si>
    <t>Millennium Engineers and Contractors PVT. LTD.  | Intern .  | Wellington,Pride World City, Charoli, Pune.  | Dec 2024 | Jan 2025 | 4 Weeks</t>
  </si>
  <si>
    <t>P26700626</t>
  </si>
  <si>
    <t>SAMRUDDHI</t>
  </si>
  <si>
    <t>KAPOTE</t>
  </si>
  <si>
    <t>Samruddhi Vivek Kapote</t>
  </si>
  <si>
    <t>P26700626@student.nicmar.ac.in</t>
  </si>
  <si>
    <t>28-Dec-2002</t>
  </si>
  <si>
    <t>English, Marathi,hindi</t>
  </si>
  <si>
    <t>painting,music,travel</t>
  </si>
  <si>
    <t>Vivek</t>
  </si>
  <si>
    <t>Snehal</t>
  </si>
  <si>
    <t>Flat no.1, Kamla Park Appt., Govind Nagar, Nashik.</t>
  </si>
  <si>
    <t>Kilbil st. Joseph's High School</t>
  </si>
  <si>
    <t>Maharashtra State Board Of Secondary and Higher Secondary Education, Pune.</t>
  </si>
  <si>
    <t>Shri Pramod Patil (SPPAC) Jr. College, Nashik</t>
  </si>
  <si>
    <t>AutoCAD, SketchUp,d5,Lumion,revit,Photoshop,MS Office,MS Project</t>
  </si>
  <si>
    <t>PRC Architects  | Intern | Khar, Mumbai | Dec 2024 | Apr 2025 | 17 Weeks</t>
  </si>
  <si>
    <t>P26702103</t>
  </si>
  <si>
    <t>Shridhar</t>
  </si>
  <si>
    <t>Nandan</t>
  </si>
  <si>
    <t>Shridhar Nandan</t>
  </si>
  <si>
    <t>snandan1612@gmail.com</t>
  </si>
  <si>
    <t>P26702103@student.nicmar.ac.in</t>
  </si>
  <si>
    <t>16-Dec-2001</t>
  </si>
  <si>
    <t>English,Hindi,Magahi</t>
  </si>
  <si>
    <t>Photography &amp; Visual Storytelling,Editing,Reading,Travelling,Gardening</t>
  </si>
  <si>
    <t>Sumedha Nandan</t>
  </si>
  <si>
    <t>Govt. Officer</t>
  </si>
  <si>
    <t>Bihansha</t>
  </si>
  <si>
    <t>Home-maker</t>
  </si>
  <si>
    <t>803,BUILDING A,VT INFRA(15 ACRES), BALIAPUR ROAD</t>
  </si>
  <si>
    <t>Dhanbad</t>
  </si>
  <si>
    <t>Jharkhand</t>
  </si>
  <si>
    <t>A-205, Gold Finger Avenir, Shankar kadat nagar, Wakad</t>
  </si>
  <si>
    <t>DAV Public School Jhilimili Pandavpara</t>
  </si>
  <si>
    <t>2008-Aug</t>
  </si>
  <si>
    <t>Delhi Public School Dhanbad</t>
  </si>
  <si>
    <t>Birla Institute of Technology, Mesra</t>
  </si>
  <si>
    <t>Birla Institute of Technology, Ranchi, Jharkhand</t>
  </si>
  <si>
    <t>AutoCAD,Revit,MS Office,Adobe Creative Suite,Lumion,Twinmotion,Davinci Resolve,MS Project,Rhino 3D,Sketchup</t>
  </si>
  <si>
    <t>Abhikalpa Design Studio | Intern Architect | Dhanbad | May 2022 | Jul 2022 | 9 Weeks
Abhikalpa Design Studio | Intern Architect | Dhanbad | Dec 2022 | May 2023 | 19 Weeks</t>
  </si>
  <si>
    <t>Architectural Acoustics
Council Of Architecture Registration Certificate
Media &amp; Coverage Head - SSA
Photography &amp; Media Head - Archotsav
Resource Head- PSoc 
AutoCAD Workshop
Revit Architecture
Architectural Post Production in Photoshop
Photography Masterclass
The Lumion 2023 Course
Photography - Vishalakshi Foundation
Urban Design - Railway Station</t>
  </si>
  <si>
    <t>P26701020</t>
  </si>
  <si>
    <t xml:space="preserve">Sakshi </t>
  </si>
  <si>
    <t xml:space="preserve">Anant </t>
  </si>
  <si>
    <t xml:space="preserve">Kulkarni </t>
  </si>
  <si>
    <t xml:space="preserve">Sakshi  Anant  Kulkarni </t>
  </si>
  <si>
    <t>sakshiikulk2002@gmail.com</t>
  </si>
  <si>
    <t>P26701020@student.nicmar.ac.in</t>
  </si>
  <si>
    <t>Reading, Classical music,Photography</t>
  </si>
  <si>
    <t xml:space="preserve">Anant Vishwanath Kulkarni </t>
  </si>
  <si>
    <t xml:space="preserve">Retired Government officer </t>
  </si>
  <si>
    <t xml:space="preserve">Pratiksha Anant Kulkarni </t>
  </si>
  <si>
    <t>Flat no 6, Patil garden building no.8, Charwak chowk, Indira Nagar, Nashik</t>
  </si>
  <si>
    <t>M.R. Sarda Kanya Vidya Mandir, Nashik</t>
  </si>
  <si>
    <t xml:space="preserve">Maharashtra State Board of Secondary and Higher Secondary Education, Pune </t>
  </si>
  <si>
    <t>HPT Arts and RYK science college, Nashik</t>
  </si>
  <si>
    <t xml:space="preserve">Sinhgad college of Architecture, Pune </t>
  </si>
  <si>
    <t>AutoCAD, Sketchup,Vray,Photoshop,MS Office</t>
  </si>
  <si>
    <t xml:space="preserve">Archielecto, Nashik | Junior Architect | Nashik | Jul 2025 | Jun 2026 | 0 Years, 11 Months, 9 Days | 2.35 </t>
  </si>
  <si>
    <t>Environ Planners, Nashik | Architectural Intern | Nashik | Jun 2024 | Oct 2024 | 19 Weeks</t>
  </si>
  <si>
    <t>P26700013</t>
  </si>
  <si>
    <t>ADITI</t>
  </si>
  <si>
    <t>DEVIDAS</t>
  </si>
  <si>
    <t>PATIL</t>
  </si>
  <si>
    <t>Aditi Devidas Patil</t>
  </si>
  <si>
    <t>patiladiti224@gmail.com</t>
  </si>
  <si>
    <t>P26700013@student.nicmar.ac.in</t>
  </si>
  <si>
    <t>15-Apr-2002</t>
  </si>
  <si>
    <t>Sketching,Drawing,Cooking,Interior Design &amp; Space Planning</t>
  </si>
  <si>
    <t>Devidas Patil</t>
  </si>
  <si>
    <t>Archana Patil</t>
  </si>
  <si>
    <t>Bl.206, Sumit Complex, Motiram Talav Road, Pen</t>
  </si>
  <si>
    <t xml:space="preserve"> SAU M. N. NENE KANYA VIDYALAYA, PEN</t>
  </si>
  <si>
    <t>MAHARASTRA STATE BOARD OF SECONDARY AND HIGHER SECONDARY EDUCATION</t>
  </si>
  <si>
    <t>PEN EDUCATION SOCIETY'S PRIVATE HIGHSCHOOL AND JUNIOR COLLEGE, PEN</t>
  </si>
  <si>
    <t>DR. BABASAHEB AMBEDKAR TECHNOLOGICAL UNIVERSITY, MAHARASHTRA</t>
  </si>
  <si>
    <t>DR. BABASAHEB AMBEDKAR TECHNOLOGICAL UNIVERSITY, LONERE</t>
  </si>
  <si>
    <t>AutoCAD,MS Office,MS Project,Farvision</t>
  </si>
  <si>
    <t>ISPRAVA VESTA PRIVATE LIMITED | Executive Operations Analyst | Mumbai, Maharashtra, India | Aug 2024 | May 2026 | 1 Years, 9 Months, 27 Days | 4.2</t>
  </si>
  <si>
    <t>ISPRAVA VESTA PRIVATE LIMITED | Operations Intern | Mumbai, Maharashtra, India | Feb 2024 | Jul 2024 | 25 Weeks
CIDCO | Intern | Kharghar, Navi Mumbai | Apr 2023 | Jun 2023 | 8 Weeks
CIDCO | Intern | Taloja, Navi Mumbai | Feb 2023 | Mar 2023 | 4 Weeks</t>
  </si>
  <si>
    <t>P26700130</t>
  </si>
  <si>
    <t>Kaustubh</t>
  </si>
  <si>
    <t>Suraj</t>
  </si>
  <si>
    <t>Saudagar</t>
  </si>
  <si>
    <t>Kaustubh Suraj Saudagar</t>
  </si>
  <si>
    <t>saudagarkaustubh@gmail.com</t>
  </si>
  <si>
    <t>P26700130@student.nicmar.ac.in</t>
  </si>
  <si>
    <t>05-Sep-2004</t>
  </si>
  <si>
    <t>Trekking, Swimming</t>
  </si>
  <si>
    <t>Suraj Saudagar</t>
  </si>
  <si>
    <t>Sonali Saudagar</t>
  </si>
  <si>
    <t>Ramanjana Niwas, Azad Chowk, Bhoi Galli, Latur-413512</t>
  </si>
  <si>
    <t>VTP Aetherous, Padale Chowk, Maan Road, Mhalunge, Pune-411045</t>
  </si>
  <si>
    <t>Bharat Children's Academy And Junior College, Walchandnagar</t>
  </si>
  <si>
    <t>Maharashtra State Board, Pune</t>
  </si>
  <si>
    <t>Dayanand Science College(Junior) Latur</t>
  </si>
  <si>
    <t>Maharashtra State Board, Latur</t>
  </si>
  <si>
    <t>Dr. D. Y. Patil Institute of Technology, Pune</t>
  </si>
  <si>
    <t>AutoCAD, MS Office</t>
  </si>
  <si>
    <t>TEJDARSHAN INFRA Pvt. Ltd. | Site Engineer | Chh. Shivaji Maharaj Cricket Stadium, Warje, Pune | Dec 2024 | Jan 2025 | 4 Weeks</t>
  </si>
  <si>
    <t>P26701010</t>
  </si>
  <si>
    <t>JAYSHREE</t>
  </si>
  <si>
    <t>AVHAD</t>
  </si>
  <si>
    <t>Jayshree Avhad</t>
  </si>
  <si>
    <t>jaishreeavhad6@gmail.com</t>
  </si>
  <si>
    <t>P26701010@student.nicmar.ac.in</t>
  </si>
  <si>
    <t>16-Sep-2001</t>
  </si>
  <si>
    <t>READING,TREKKING,BADMINTON,ILLUSTRATION,DIGITAL ART,CYCLING</t>
  </si>
  <si>
    <t>HANSRAJ AVHAD</t>
  </si>
  <si>
    <t>GST DEPARTMENT</t>
  </si>
  <si>
    <t>SANGEETA AVHAD</t>
  </si>
  <si>
    <t>201, AKSHARDIVYA APT, UPNAGAR, NASHIK ROAD NASHIK</t>
  </si>
  <si>
    <t xml:space="preserve">Jayshree Hansraj Avhad </t>
  </si>
  <si>
    <t xml:space="preserve">Kendriya Vidyalaya ISP </t>
  </si>
  <si>
    <t>Savitribai Phule University, Pune</t>
  </si>
  <si>
    <t>Dr. Bhanuben Nanavati College of Architecture, pune</t>
  </si>
  <si>
    <t>AutoCAD, SketchUp, MS project, MS office, Lumion, Escape, Photoshop</t>
  </si>
  <si>
    <t>DSIGNATURE ARCHITECTS | JUNIOR ARCHITECT | PUNE | Jun 2024 | May 2026 | 1 Years, 11 Months, 21 Days | 3</t>
  </si>
  <si>
    <t>VASTU ARCHITECTS | ARCHITECTURAL INTERN | PUNE | Jun 2023 | Oct 2023 | 17 Weeks</t>
  </si>
  <si>
    <t>P26700547</t>
  </si>
  <si>
    <t>VAIBHAVA</t>
  </si>
  <si>
    <t>DATTATRAYA</t>
  </si>
  <si>
    <t>WAGHMODE</t>
  </si>
  <si>
    <t>Vaibhava Dattatraya Waghmode</t>
  </si>
  <si>
    <t>vaibhavawaghmode89@gmail.com</t>
  </si>
  <si>
    <t>P26700547@student.nicmar.ac.in</t>
  </si>
  <si>
    <t>16-Nov-2003</t>
  </si>
  <si>
    <t>English, Marathi ,Hindi</t>
  </si>
  <si>
    <t>Reading, Painting ,international cinema, cultural exploration,Fitness &amp; Wellness,Human Behaviour &amp; Psychology</t>
  </si>
  <si>
    <t>DATTATRAYA PANDURANG WAGHMODE</t>
  </si>
  <si>
    <t>SANJEEVANI DATTATRAYA WAGHMODE</t>
  </si>
  <si>
    <t>Government Healthcare Administrative Staff</t>
  </si>
  <si>
    <t>Flat no. 403. 'A' wing, Karan  Paradise, Sahakarnagar, Behind the Bank of Maharashtra, Pimple Gurav, Pune 411061</t>
  </si>
  <si>
    <t xml:space="preserve"> Dr Kalmadi Shamarao High School</t>
  </si>
  <si>
    <t>Board: Maharashtra State Board of Secondary and Higher Secondary Education (MSBSHSE) ,City/State: Pune, Maharashtra</t>
  </si>
  <si>
    <t>Nutan Marathi Vidyalaya ( NMV College)</t>
  </si>
  <si>
    <t>Savitribai Phule Pune University (SPPU)</t>
  </si>
  <si>
    <t>S. B. Patil College of Architecture &amp; Design, Nigdi</t>
  </si>
  <si>
    <t>AutoCAD,SketchUp,Revit,Rhino,Grasshopper,Enscape,V-Ray,Lumion,D5 Render,Adobe Photoshop,Adobe Illustrator,Adobe InDesign,Microsoft Excel</t>
  </si>
  <si>
    <t>A+G Architecture and Project Management | Junior Architect | Thane, Mumbai | Jun 2025 | Sep 2025 | 17 Weeks</t>
  </si>
  <si>
    <t>P26702133</t>
  </si>
  <si>
    <t>Sayantan</t>
  </si>
  <si>
    <t>Dutta</t>
  </si>
  <si>
    <t>Sayantan Dutta</t>
  </si>
  <si>
    <t>duttasayantan2172004@gmail.com</t>
  </si>
  <si>
    <t>P26702133@student.nicmar.ac.in</t>
  </si>
  <si>
    <t>21-Jul-2004</t>
  </si>
  <si>
    <t>English,Hindi,Bengali</t>
  </si>
  <si>
    <t>Travelling,Exploring new places</t>
  </si>
  <si>
    <t>Sanjit Kumar Dutta</t>
  </si>
  <si>
    <t>Self Employed</t>
  </si>
  <si>
    <t>Ajanta Dutta</t>
  </si>
  <si>
    <t>Chawk Bazar, Kalitala lane, Purulia, West Bengal, PIN - 723101</t>
  </si>
  <si>
    <t>Purulia</t>
  </si>
  <si>
    <t>West Bengal</t>
  </si>
  <si>
    <t>Mont Vert Corsica, Balewadi, Pune PIN - 411045</t>
  </si>
  <si>
    <t>The Assembly of God Church School, Purulia</t>
  </si>
  <si>
    <t>CBSE, Purulia, West Bengal</t>
  </si>
  <si>
    <t>KIIT International School, Bhubaneswar</t>
  </si>
  <si>
    <t>CBSE, Bhubaneswar, Odisha</t>
  </si>
  <si>
    <t>2023-Feb</t>
  </si>
  <si>
    <t>Symbiosis International University</t>
  </si>
  <si>
    <t>Symbiosis School of Culinary Arts and Nutritional Sciences, Pune, Maharashtra</t>
  </si>
  <si>
    <t>Bachelor of Science (B.Sc.)</t>
  </si>
  <si>
    <t>Hospitality Administration</t>
  </si>
  <si>
    <t>Petpooja POS,Ms Office</t>
  </si>
  <si>
    <t>Symbiosis Center for Entrepreneurship and Innovation  |  Intern (Market Research) | Pune | Apr 2025 | Jun 2025 | 6 Weeks
Taj Lands End, Mumbai | Industrial Exposure Trainee | Mumbai | Jun 2024 | Oct 2024 | 17 Weeks</t>
  </si>
  <si>
    <t>P26700026</t>
  </si>
  <si>
    <t xml:space="preserve">RUDRENDRA </t>
  </si>
  <si>
    <t>DUBEY</t>
  </si>
  <si>
    <t>Rudrendra  Dubey</t>
  </si>
  <si>
    <t>rudrendradubey1102@gmail.com</t>
  </si>
  <si>
    <t>P26700026@student.nicmar.ac.in</t>
  </si>
  <si>
    <t>11-Jul-2002</t>
  </si>
  <si>
    <t>Reading, Music</t>
  </si>
  <si>
    <t>Ashish Kumar Dubey</t>
  </si>
  <si>
    <t>Sarita Dubey</t>
  </si>
  <si>
    <t xml:space="preserve">255 Rk puram havelia jhushi </t>
  </si>
  <si>
    <t>Prayagraj</t>
  </si>
  <si>
    <t>BSS PUBLIC SCHOOL AMOL VIHAR</t>
  </si>
  <si>
    <t>CENTRAL BOARD OF SECONDARY EDUCATION Raebareli/Uttar Pradesh</t>
  </si>
  <si>
    <t xml:space="preserve">BSS PUBLIC SCHOOL AMOL VIHAR </t>
  </si>
  <si>
    <t>CENTRAL BOARD OF SECONDARY EDUCATION Raebareli/UttarPradesh</t>
  </si>
  <si>
    <t>Dr. A.P.J. Abdul Kalam Technical University, Lucknow</t>
  </si>
  <si>
    <t>INSTITUTE OF ENGINEERING AND RURAL TECHNOLOGY, Prayagraj/UttarPradesh</t>
  </si>
  <si>
    <t>AUTOCAD,EXCEL,MS PROJECT,PRIMAVERA</t>
  </si>
  <si>
    <t>JAL NIGAM  | INTERN | RAEBARELI | Jun 2022 | Aug 2022 | 6 Weeks</t>
  </si>
  <si>
    <t>P26700635</t>
  </si>
  <si>
    <t xml:space="preserve">Deshmukh </t>
  </si>
  <si>
    <t>Yash</t>
  </si>
  <si>
    <t xml:space="preserve">Rajesh </t>
  </si>
  <si>
    <t xml:space="preserve">Deshmukh  Yash Rajesh </t>
  </si>
  <si>
    <t>deshmukhyash440@gmail.com</t>
  </si>
  <si>
    <t>P26700635@student.nicmar.ac.in</t>
  </si>
  <si>
    <t>02-Dec-2000</t>
  </si>
  <si>
    <t xml:space="preserve">Hindi, English, Marathi </t>
  </si>
  <si>
    <t>Playing cricket,Learning Technological Advancements in Construction</t>
  </si>
  <si>
    <t xml:space="preserve">Rajesh Deshmukh </t>
  </si>
  <si>
    <t xml:space="preserve">Archana Deshmukh </t>
  </si>
  <si>
    <t xml:space="preserve">27,Shree Path Nagar,Bhadgaon Road Chalisgaon </t>
  </si>
  <si>
    <t>51,Kabir Baug Matha Sanstha Narayan peth pune</t>
  </si>
  <si>
    <t xml:space="preserve">Good Shepherd Academy, Chalisgaon </t>
  </si>
  <si>
    <t xml:space="preserve">Maharashtra State Board of Secondary and Higher secondary education,Pune Maharashtra </t>
  </si>
  <si>
    <t>2016-Feb</t>
  </si>
  <si>
    <t xml:space="preserve">Civil engineering </t>
  </si>
  <si>
    <t>Maharashtra State Board of Technical Education</t>
  </si>
  <si>
    <t>2020-Nov</t>
  </si>
  <si>
    <t>AISSMS,COE,Pune</t>
  </si>
  <si>
    <t>AISSMS,COE,PUNE</t>
  </si>
  <si>
    <t>Master of Engineering (M.E.)</t>
  </si>
  <si>
    <t>AutoCad,E-Tabs,Staadpro,MS Office,MS Project,Primavera</t>
  </si>
  <si>
    <t>Z.P Work Department, Sub-division Haveli,Pune | Sub-supervsior | Khanapur Haveli Taluka,pune | May 2019 | Jun 2019 | 6 Weeks
PrithviCo | Civil Site Engineer Intern | PrithviCo. — Gulmohar Road, Savedi, Ahilyanagar (Ahmednagar), Maharashtra – 414003. | May 2022 | Jul 2022 | 7 Weeks
MAHA Metro Rail Corporation Ltd., Pune Metro Project (Reach 2) | Construction Site Supervision | Pune Metro Office, Near Lagu Bandhu shop, Nalstop, Pune | May 2023 | Jun 2023 | 4 Weeks</t>
  </si>
  <si>
    <t>P26700354</t>
  </si>
  <si>
    <t>Anna</t>
  </si>
  <si>
    <t>Abraham</t>
  </si>
  <si>
    <t>Anna Abraham</t>
  </si>
  <si>
    <t>annaabraham0403@gmail.com</t>
  </si>
  <si>
    <t>P26700354@student.nicmar.ac.in</t>
  </si>
  <si>
    <t>English,Hindi,Malayalam</t>
  </si>
  <si>
    <t>Dancing,Badminton</t>
  </si>
  <si>
    <t>Abraham C P</t>
  </si>
  <si>
    <t>Preethy Abraham</t>
  </si>
  <si>
    <t>Cheerakathil House Kurumassery P.O. Aluva
Kurumassery</t>
  </si>
  <si>
    <t xml:space="preserve">VISWAJYOTHI PUBLIC SCHOOL ANGAMALY ERNAKULAM KERALA </t>
  </si>
  <si>
    <t>ERNAKULAM ,KERALA (06615)</t>
  </si>
  <si>
    <t>Rajagiri Higher Secondary School</t>
  </si>
  <si>
    <t>Ernakulam,Kerala</t>
  </si>
  <si>
    <t xml:space="preserve">APJ Abdul Kalam Technological University </t>
  </si>
  <si>
    <t>Rajagiri School of Engineering &amp; Technology , Kochi, Kerala, India</t>
  </si>
  <si>
    <t>2021-Nov</t>
  </si>
  <si>
    <t>AutoCAD,Sketchup,Vray</t>
  </si>
  <si>
    <t>Pee Jay And Sons Constructions | Trainee Site Engineer | Ernakulam,Kerala | May 2025 | Jun 2026 | 1 Years, 0 Months, 18 Days | 1.44</t>
  </si>
  <si>
    <t>P26700561</t>
  </si>
  <si>
    <t>Ketan</t>
  </si>
  <si>
    <t>Rajendra</t>
  </si>
  <si>
    <t>Borse</t>
  </si>
  <si>
    <t>Ketan Rajendra Borse</t>
  </si>
  <si>
    <t>ketanborse20@gmail.com</t>
  </si>
  <si>
    <t>P26700561@student.nicmar.ac.in</t>
  </si>
  <si>
    <t>15-Sep-1998</t>
  </si>
  <si>
    <t>Badminton,Chess,Trading,Investing,Travelling</t>
  </si>
  <si>
    <t>Rajendra Ramkrishna Borse</t>
  </si>
  <si>
    <t>Retired Govt. Servant</t>
  </si>
  <si>
    <t>Leena Rajendra Borse</t>
  </si>
  <si>
    <t>B2-203,Sukruti Pinnacle,Nivrutti Nagar,Jalgaon</t>
  </si>
  <si>
    <t>United English School, Chiplun.</t>
  </si>
  <si>
    <t>S.P. College, Pune</t>
  </si>
  <si>
    <t>Diploma in Civil Engineering.</t>
  </si>
  <si>
    <t>G.H.R.I.E.M. 2nd shift Polytechnic, Jalgaon</t>
  </si>
  <si>
    <t>K.B.C. North Maharashtra University, Jalgaon.</t>
  </si>
  <si>
    <t>G.H.Raisoni Institute of Engineering &amp; Management, Jalgaon</t>
  </si>
  <si>
    <t xml:space="preserve">G.H.Raisoni College of Engineering &amp; Management, Jalgaon </t>
  </si>
  <si>
    <t>Master of Business Administration (MBA)</t>
  </si>
  <si>
    <t>Business Analytics</t>
  </si>
  <si>
    <t>MS Project,MS Office,Autocad</t>
  </si>
  <si>
    <t>Simplesphere Technologies | Business Analytics Intern | Online Mode | Feb 2025 | Mar 2025 | 8 Weeks
Sheetal Group | Site Engineer | Jalgaon | Jul 2022 | Dec 2022 | 23 Weeks</t>
  </si>
  <si>
    <t>PG Diploma in Advanced Computing [CDAC]</t>
  </si>
  <si>
    <t>P26700018</t>
  </si>
  <si>
    <t>Akash</t>
  </si>
  <si>
    <t>P</t>
  </si>
  <si>
    <t>Akash P</t>
  </si>
  <si>
    <t>akash19padmanaban66@gmail.com</t>
  </si>
  <si>
    <t>P26700018@student.nicmar.ac.in</t>
  </si>
  <si>
    <t>19-Dec-2003</t>
  </si>
  <si>
    <t>English,Tamil,Telugu</t>
  </si>
  <si>
    <t>Basketball,Music,Personal Finance,Video games,gym,Trekking,Driving</t>
  </si>
  <si>
    <t>Padmanaban R</t>
  </si>
  <si>
    <t>Retired</t>
  </si>
  <si>
    <t>Rengammal S</t>
  </si>
  <si>
    <t>Government School Teacher</t>
  </si>
  <si>
    <t>1/71,East street,Kulakkattakurichi,Thiruvengadam Taluk,Tenkasi</t>
  </si>
  <si>
    <t>Ravilla K R A Vidhyashram Matric Hr Sec School</t>
  </si>
  <si>
    <t>Tamil Nadu Board of Secondary Education, Tamil Nadu</t>
  </si>
  <si>
    <t>KVS Matriculation Higher Secondary School</t>
  </si>
  <si>
    <t>Tamil Nadu Board Of Higher Secondary Education,Tamil Nadu</t>
  </si>
  <si>
    <t>Government College of Technology, Coimbatore, Tamil Nadu</t>
  </si>
  <si>
    <t>Autocad,Revit,MS Project,Geo5</t>
  </si>
  <si>
    <t>CHENNAI PORT AUTHORITY | In-Plant Trainee | Chennai | Apr 2024 | May 2024 | 2 Weeks
A.Murugan Construction | Intern | Tiruppur | Jul 2025 | Jul 2025 | 2 Weeks</t>
  </si>
  <si>
    <t>P26701132</t>
  </si>
  <si>
    <t>SAMIDHA</t>
  </si>
  <si>
    <t>MOHAN</t>
  </si>
  <si>
    <t>TAMBE</t>
  </si>
  <si>
    <t>Samidha Mohan Tambe</t>
  </si>
  <si>
    <t>tambes.7602@gmail.com</t>
  </si>
  <si>
    <t>P26701132@student.nicmar.ac.in</t>
  </si>
  <si>
    <t>07-Jun-2002</t>
  </si>
  <si>
    <t>Hindi,English,Marathi</t>
  </si>
  <si>
    <t>Sports-Badminton, Painting,Poetry</t>
  </si>
  <si>
    <t>MOHAN MADHUKAR TAMBE</t>
  </si>
  <si>
    <t>SERVICE</t>
  </si>
  <si>
    <t>NISHA MOHAN TAMBE</t>
  </si>
  <si>
    <t>TEACHER</t>
  </si>
  <si>
    <t>TIRTHRAJ CHS., PL5B/5/6, SECTOR-9, KHANDA COLONY, NEW PANVEL-WEST, PANVEL</t>
  </si>
  <si>
    <t>CHANGU KANA THAKUR VIDYALAYA, NEW PANVEL</t>
  </si>
  <si>
    <t>MAHARASHTRA STATE BOARD OF SECONDARY AND HIGHER SECONDARY EDUCATION,PUNE/MAHARASHTRA</t>
  </si>
  <si>
    <t>CHANGU KANA THAKUR ARTS,COMMERCE &amp; SCIENCE JUNIOR COLLEGE, NEW PANVEL</t>
  </si>
  <si>
    <t>UNIVERSITY OF MUMBAI</t>
  </si>
  <si>
    <t>PILLAI HOC COLLEGE OF ARCHITECTURE, RASAYANI / MAHARASHTRA</t>
  </si>
  <si>
    <t>2025-Oct</t>
  </si>
  <si>
    <t>AutoCAD,MS Office,Photoshop,Sketchup,MS Project</t>
  </si>
  <si>
    <t>Spiro Designs | Intern Architect | Lonavala | Jan 2024 | Apr 2024 | 15 Weeks</t>
  </si>
  <si>
    <t>Euforia 2022 (College Fest/Event)
Prayog 2022 - EurekArch
GIS Maping
Rhino Software</t>
  </si>
  <si>
    <t>P26700351</t>
  </si>
  <si>
    <t>Omkar</t>
  </si>
  <si>
    <t>Avinash</t>
  </si>
  <si>
    <t>Gade</t>
  </si>
  <si>
    <t>Omkar Avinash Gade</t>
  </si>
  <si>
    <t>omkargade28@gmail.com</t>
  </si>
  <si>
    <t>P26700351@student.nicmar.ac.in</t>
  </si>
  <si>
    <t>28-Jun-2002</t>
  </si>
  <si>
    <t>Outing ,Working out ,travelling</t>
  </si>
  <si>
    <t>Avinash V.  Gade</t>
  </si>
  <si>
    <t>Retired.</t>
  </si>
  <si>
    <t>Suvarna</t>
  </si>
  <si>
    <t>3,Arya -jay apt. ,Jadhav col. Badlapur(W)</t>
  </si>
  <si>
    <t>I.E.S Katrap Vidyalaya</t>
  </si>
  <si>
    <t>Maharashtra State Board of Secondary and Higher Secondary Education, Mumbai Divisional Board</t>
  </si>
  <si>
    <t>New English junior college,Ulhasnagar</t>
  </si>
  <si>
    <t>TSSM'S PADMABHUSHAN VASANTDADA PATIL institute of technology, Bavdhan ,PUNE.</t>
  </si>
  <si>
    <t>• Technical &amp; Software: AutoCAD (3D, 2D &amp; Isometric), MS Project, SketchUp, MS Office (Excel, Word, PowerPoint) • Certifications: P.W.D. Licensed Engineer • Core Competencies: Project Management,Autocad</t>
  </si>
  <si>
    <t>H.S enterprises | Planning &amp; Execution Engineer | Barvi dam Badlapur. Bargi dam, Jabalpur. Savitri dam , mahad. | Apr 2025 | Jul 2026 | 1 Years, 3 Months, 10 Days | 4.20
Kharche Gandhi constuctions. Pvt.Ltd | Civil site engineer | Karjat | Jun 2024 | Apr 2025 | 0 Years, 9 Months, 7 Days | 3</t>
  </si>
  <si>
    <t>SUYOG DEVELOPMENT CORPORATION LTD. | Intern Civil | Swargate,Pune | Jan 2023 | Feb 2023 | 4 Weeks</t>
  </si>
  <si>
    <t>P.W.D License
autocad certficate</t>
  </si>
  <si>
    <t>P26700207</t>
  </si>
  <si>
    <t xml:space="preserve">Siddhant </t>
  </si>
  <si>
    <t xml:space="preserve">Kanchankumar </t>
  </si>
  <si>
    <t>Chate</t>
  </si>
  <si>
    <t>Siddhant  Kanchankumar  Chate</t>
  </si>
  <si>
    <t>siddhantchate555@gmail.com</t>
  </si>
  <si>
    <t>P26700207@student.nicmar.ac.in</t>
  </si>
  <si>
    <t>25-Jul-2001</t>
  </si>
  <si>
    <t>English,  Hindi, Marathi</t>
  </si>
  <si>
    <t xml:space="preserve">Cricket , Bike Riding </t>
  </si>
  <si>
    <t xml:space="preserve">Kanchankumar Dashrathrao chate </t>
  </si>
  <si>
    <t xml:space="preserve">Retired DYSP </t>
  </si>
  <si>
    <t xml:space="preserve">Shivkanya kanchankumar Chate </t>
  </si>
  <si>
    <t>Plot no. 84 and 85 , S.no.68, Sant Tukoba Nagar N-2, Cidco</t>
  </si>
  <si>
    <t>B-804, Kool homes area , patil Nagar, Balewadi,  pune</t>
  </si>
  <si>
    <t xml:space="preserve">Aurangabad police public school </t>
  </si>
  <si>
    <t>Maharashtra state board of secondary and higher secondary education, pune</t>
  </si>
  <si>
    <t xml:space="preserve">Sant Bhagwan baba Madhyamik and ucha Madhyamik Vidyalya </t>
  </si>
  <si>
    <t xml:space="preserve">Dr.Babasaheb Ambedkar Technological University </t>
  </si>
  <si>
    <t xml:space="preserve">Jawaharlal Nehru engineering college, Aurangabad </t>
  </si>
  <si>
    <t>Autocad , MS Project</t>
  </si>
  <si>
    <t>P26700542</t>
  </si>
  <si>
    <t xml:space="preserve">Nargiz </t>
  </si>
  <si>
    <t>N</t>
  </si>
  <si>
    <t>Nargiz  N</t>
  </si>
  <si>
    <t>nargiz.naushad@gmail.com</t>
  </si>
  <si>
    <t>P26700542@student.nicmar.ac.in</t>
  </si>
  <si>
    <t>10-Sep-2003</t>
  </si>
  <si>
    <t>Malayalam,English</t>
  </si>
  <si>
    <t>Music,Journalling</t>
  </si>
  <si>
    <t>Naushad A</t>
  </si>
  <si>
    <t>Reena Manaf Naushad</t>
  </si>
  <si>
    <t>TC 7/1521-8, "Gulzar", KRWA 63-C,Kattachal road, Vettamukku ,Thirumala PO, Trivandrum,Kerala</t>
  </si>
  <si>
    <t>Holy Angels' ISC School</t>
  </si>
  <si>
    <t>ICSE Trivandrum/Kerala</t>
  </si>
  <si>
    <t>ISC Trivandrum/Kerala</t>
  </si>
  <si>
    <t>TKM College of Engineering, Kollam/Kerala</t>
  </si>
  <si>
    <t>AutoCAD,primavera,Staadpro</t>
  </si>
  <si>
    <t>KERALA WATER AUTHORITY | Student Intern | Trivandrum,Kerala | May 2025 | May 2025 | 0 Weeks
KERALA STATE HOUSING BOARD | Student Intern | Trivandrum,Kerala | Jun 2025 | Jun 2025 | 0 Weeks</t>
  </si>
  <si>
    <t>NPTEL Online Certification
TATHVA NIT CALICUT
PRIMAVERA P6
ETHICAL HACKING NIT CALICUT</t>
  </si>
  <si>
    <t>P26700297</t>
  </si>
  <si>
    <t>Satyam</t>
  </si>
  <si>
    <t>Rameshchandra</t>
  </si>
  <si>
    <t>Gupta</t>
  </si>
  <si>
    <t>Satyam Rameshchandra Gupta</t>
  </si>
  <si>
    <t>guptasatyam2211@gmail.com</t>
  </si>
  <si>
    <t>P26700297@student.nicmar.ac.in</t>
  </si>
  <si>
    <t>22-Dec-1999</t>
  </si>
  <si>
    <t>HINDI,ENGLISH,MARATHI</t>
  </si>
  <si>
    <t>Playing Cricket</t>
  </si>
  <si>
    <t>Rameshchandra Gupta</t>
  </si>
  <si>
    <t>Seemadevi Gupta</t>
  </si>
  <si>
    <t>498,Sagar Apartment,2nd Floor ,Room no 6,Kombadpada,Kasar alley ,Bhiwandi,Thane</t>
  </si>
  <si>
    <t>Dr Omprakash Agarwal English High School,Bhiwandi,Thane</t>
  </si>
  <si>
    <t>Bhiwandi,Maharashtra</t>
  </si>
  <si>
    <t>2004-Jun</t>
  </si>
  <si>
    <t>The Scholar's english school &amp; Junior college of commerce and science</t>
  </si>
  <si>
    <t>2015-Aug</t>
  </si>
  <si>
    <t>Datta Meghe College of Engineering,Airoli,Navi Mumbai</t>
  </si>
  <si>
    <t>Autocad,Revit,MS OFFICE,MS project</t>
  </si>
  <si>
    <t>Anish chouhan Architect &amp; Interior designer | BIM Modeler – Architecture &amp; Draftsman/Site Engineer | Dadar,Mumbai | Apr 2024 | Jun 2026 | 2 Years, 2 Months, 29 Days | 2.76
Aashapura buildtech | Jr Site Engineer | Thane,Maharashtra | Feb 2022 | Aug 2023 | 1 Years, 6 Months, 6 Days | 2.16</t>
  </si>
  <si>
    <t>Unique Civil | BIM Intern | Bhiwandi | Sep 2023 | Mar 2024 | 25 Weeks</t>
  </si>
  <si>
    <t>BIM
AUTOCAD
Revit
Tekla Structure
Navisworks</t>
  </si>
  <si>
    <t>P26700283</t>
  </si>
  <si>
    <t xml:space="preserve">ADITI </t>
  </si>
  <si>
    <t>VARSHA</t>
  </si>
  <si>
    <t>AKARTE</t>
  </si>
  <si>
    <t>Aditi  Varsha Akarte</t>
  </si>
  <si>
    <t>aditiakarte@gmail.com</t>
  </si>
  <si>
    <t>P26700283@student.nicmar.ac.in</t>
  </si>
  <si>
    <t>30-Oct-2004</t>
  </si>
  <si>
    <t xml:space="preserve">Hindi,English, Marathi  </t>
  </si>
  <si>
    <t xml:space="preserve">Music,Dancing </t>
  </si>
  <si>
    <t xml:space="preserve">Varsha Sharadkumar Akarte </t>
  </si>
  <si>
    <t xml:space="preserve">Banking </t>
  </si>
  <si>
    <t>Tanaji nagar tower line 4 vmv road kathora naka, Amravati</t>
  </si>
  <si>
    <t xml:space="preserve">Gujarati National High School Gondia </t>
  </si>
  <si>
    <t xml:space="preserve">MSBSHSE Gondia, Maharashtra </t>
  </si>
  <si>
    <t xml:space="preserve">Diploma in Civil Engineering </t>
  </si>
  <si>
    <t xml:space="preserve">Government Polytechnic, Amravati, Maharashtra </t>
  </si>
  <si>
    <t xml:space="preserve">Swami Ramanand Teerth Marathwada University, Nanded </t>
  </si>
  <si>
    <t xml:space="preserve">Shri Guru Gobind Singhji Institute of Engineering and Technology, Nanded, Maharashtra </t>
  </si>
  <si>
    <t>AutoCAD (2D+3D),Microsoft Word ,Excel ,PowerPoint,HEC-HMS ,ArcGIS ,QGIS</t>
  </si>
  <si>
    <t>Shapoorji Pallonji And Company Private Limited  | Intern | Pune | Jan 2026 | Apr 2026 | 17 Weeks
WT Cost Management India Pvt, Ltd, Pune | Intern | Pune | May 2025 | Jul 2025 | 7 Weeks
Balaji Structural Consultancy Pvt, Ltd, Amravati | Intern | Amravati | Jun 2023 | Aug 2023 | 7 Weeks
Core Project Engineers and Consultant Pvt, Ltd, Amravati | Assistant | Amravati | Jul 2022 | Aug 2022 | 5 Weeks</t>
  </si>
  <si>
    <t>P26700550</t>
  </si>
  <si>
    <t>Rohan</t>
  </si>
  <si>
    <t>Aher</t>
  </si>
  <si>
    <t>Rohan Rahul  Aher</t>
  </si>
  <si>
    <t>aherrohan927@gmail.com</t>
  </si>
  <si>
    <t>P26700550@student.nicmar.ac.in</t>
  </si>
  <si>
    <t>29-Dec-2002</t>
  </si>
  <si>
    <t xml:space="preserve">Listening Music,Watching Anime ,Video Editing </t>
  </si>
  <si>
    <t>Rahul Aher</t>
  </si>
  <si>
    <t>Pooja Aher</t>
  </si>
  <si>
    <t>N-34/S1/16/2/2 Kalpatru Appartment Rane Nagar Nashik</t>
  </si>
  <si>
    <t>Adarsh Secondary English Medium School</t>
  </si>
  <si>
    <t xml:space="preserve">HPT &amp; RYK College of Arts, Science </t>
  </si>
  <si>
    <t xml:space="preserve">KK Wagh Institute of Engineering, Education and Research </t>
  </si>
  <si>
    <t>MS Office,AutoCAD ,Revit</t>
  </si>
  <si>
    <t>Anshita Enterprises  | Jr. Civil Engineer  | Nashik | Apr 2024 | Jun 2026 | 2 Years, 2 Months, 27 Days | 2.4</t>
  </si>
  <si>
    <t>P26700281</t>
  </si>
  <si>
    <t>Anurag</t>
  </si>
  <si>
    <t>Dubey</t>
  </si>
  <si>
    <t>Anurag Dubey</t>
  </si>
  <si>
    <t>anurag2gyn@gmail.com</t>
  </si>
  <si>
    <t>P26700281@student.nicmar.ac.in</t>
  </si>
  <si>
    <t>28-Jan-1999</t>
  </si>
  <si>
    <t>Playing cricket,Singing,Listening to music</t>
  </si>
  <si>
    <t>Santosh Kumar Dubey</t>
  </si>
  <si>
    <t>Chandra Kala</t>
  </si>
  <si>
    <t>Sansarapur  Chaksundarpur Gyanpur Bhadohi</t>
  </si>
  <si>
    <t>Bhadohi</t>
  </si>
  <si>
    <t>M S D D I C DAVANPUR JANGIGANJ BHADOHI</t>
  </si>
  <si>
    <t>Uttar Pradesh Madhyamik Shiksha Parishad (UPMSP), Prayagraj, Uttar Pradesh</t>
  </si>
  <si>
    <t>2013-Jul</t>
  </si>
  <si>
    <t>Dr. A.P.J. Abdul Kalam Technical University (AKTU), Lucknow, Uttar Pradesh</t>
  </si>
  <si>
    <t>Raj Kumar Goel Institute of Technology (RKGIT), Ghaziabad, Uttar Pradesh</t>
  </si>
  <si>
    <t>SAP,MS office,MS Project</t>
  </si>
  <si>
    <t>H. G. Infra Engineering ltd | Assistant Engineer - Planning &amp; QS | Head Office Jaipur | Nov 2021 | Dec 2023 | 2 Years, 1 Months, 7 Days | 3.87
National Blue Company Ltd.  | Project Controls Engineer | Jubail, Saudi Arabia | Jan 2024 | May 2026 | 2 Years, 4 Months, 7 Days | 20.85</t>
  </si>
  <si>
    <t>Delhi Metro Rail Corporation | Trainee Engineer | Delhi | Jun 2019 | Jul 2019 | 2 Weeks</t>
  </si>
  <si>
    <t>SATORP Projects Department Certificate of Appreciation
Certificate of Appreciation - SIPCHEM</t>
  </si>
  <si>
    <t>P26700523</t>
  </si>
  <si>
    <t>HARSHAVARDHAN</t>
  </si>
  <si>
    <t>NEYYILA</t>
  </si>
  <si>
    <t>Harshavardhan Neyyila</t>
  </si>
  <si>
    <t>harshaneyyila5@gmail.com</t>
  </si>
  <si>
    <t>P26700523@student.nicmar.ac.in</t>
  </si>
  <si>
    <t>15-Jul-2001</t>
  </si>
  <si>
    <t>Telugu,HINDI,ENGLISH</t>
  </si>
  <si>
    <t>PLAYING BADMINTON,MUSIC,ACTING</t>
  </si>
  <si>
    <t>SURYA RAO</t>
  </si>
  <si>
    <t>KRISHNA</t>
  </si>
  <si>
    <t>PALLI STREET KAVITI VILLAGE</t>
  </si>
  <si>
    <t>Srikakulam</t>
  </si>
  <si>
    <t>06142 J NAVODAYA VIDYALAYA VENNELAVALASA SRIKAKULAM AP</t>
  </si>
  <si>
    <t>Narayana Junior College</t>
  </si>
  <si>
    <t>Board of Intermediate Education Government of Andhra Pradesh</t>
  </si>
  <si>
    <t>JAWAHARLAL NEHRU TECHNOLOGICAL UNIVERSITY KAKINADA</t>
  </si>
  <si>
    <t>JNTUK University college of engineering Vizianagaram</t>
  </si>
  <si>
    <t>Auto CAD,MSOFFICE,SAP,BEXEL,NAVIS WORKS MANAGE,REVIT,BIM,EXCEL,QGIS,CIVIL3D</t>
  </si>
  <si>
    <t>Megha engineering infrastructure limited | Engineer CE Billing | Pachpadra, Balotra,Rajasthan | Feb 2024 | Jun 2026 | 2 Years, 4 Months, 3 Days | 3.54</t>
  </si>
  <si>
    <t>SPECIAL CONSTRUCTION DIVISION SRIKAKULAM | INTERN | SRIKAKULAM | Sep 2021 | Sep 2021 | 2 Weeks</t>
  </si>
  <si>
    <t>BEXEL MANAGER TRAINING PROGRAMME
AUTO CAD 2D
PGP IN DIGITAL CONSTRUCTION: MASTERING BIM</t>
  </si>
  <si>
    <t>P26700226</t>
  </si>
  <si>
    <t>Siddharth</t>
  </si>
  <si>
    <t>Biju</t>
  </si>
  <si>
    <t>Siddharth Biju</t>
  </si>
  <si>
    <t>sidharthbnair393@gmail.com</t>
  </si>
  <si>
    <t>P26700226@student.nicmar.ac.in</t>
  </si>
  <si>
    <t>31-Aug-1999</t>
  </si>
  <si>
    <t>Badminton, Reading</t>
  </si>
  <si>
    <t>Biju P Nair</t>
  </si>
  <si>
    <t>Preetha Menon</t>
  </si>
  <si>
    <t>Sree Sailam,
Sringeri Madhom Road, Kalady</t>
  </si>
  <si>
    <t>Sree Sarada Vidyalaya</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</si>
  <si>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</si>
  <si>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</si>
  <si>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</si>
  <si>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P26700330</t>
  </si>
  <si>
    <t>Kawade</t>
  </si>
  <si>
    <t>Mansi</t>
  </si>
  <si>
    <t>Kawade Mansi Rajendra</t>
  </si>
  <si>
    <t>mansikwade05@gmail.com</t>
  </si>
  <si>
    <t>P26700330@student.nicmar.ac.in</t>
  </si>
  <si>
    <t>15-Jan-2004</t>
  </si>
  <si>
    <t>Marathi,hindi,English,French</t>
  </si>
  <si>
    <t>non fiction book,Football</t>
  </si>
  <si>
    <t>Real estate</t>
  </si>
  <si>
    <t>Chhaya</t>
  </si>
  <si>
    <t>104, first floor, Mauli apt, Plot: 122, Sec 25, Ulwe, Navi mumbai, Raigad.</t>
  </si>
  <si>
    <t>St. Xaviers high school &amp; jr college.</t>
  </si>
  <si>
    <t>Maharastra state board of secondary and higher secondary education.</t>
  </si>
  <si>
    <t xml:space="preserve">MIT Academy of engineering. </t>
  </si>
  <si>
    <t>2026-Mar</t>
  </si>
  <si>
    <t>MSP,Autocad,Revit ,excel</t>
  </si>
  <si>
    <t>Adharshila Consultancy | Assistant design engineer  | Navi mumbai | Sep 2025 | Jun 2026 | 42 Weeks</t>
  </si>
  <si>
    <t>P26700285</t>
  </si>
  <si>
    <t>Tandalekar</t>
  </si>
  <si>
    <t>Siddhi Sunil Tandalekar</t>
  </si>
  <si>
    <t>tandalekar.siddhi@gmail.com</t>
  </si>
  <si>
    <t>P26700285@student.nicmar.ac.in</t>
  </si>
  <si>
    <t>15-Dec-2001</t>
  </si>
  <si>
    <t>Reading, Painting</t>
  </si>
  <si>
    <t xml:space="preserve">Sunil </t>
  </si>
  <si>
    <t>Sayli</t>
  </si>
  <si>
    <t>B-401, Om Shree Datta Krupa Chs. Ltd., Kirtane Wada, Parnaka, Vasai West.</t>
  </si>
  <si>
    <t>New English School, Vasai West</t>
  </si>
  <si>
    <t>Maharashtra State Board of Secondary and Higher Secondary Education</t>
  </si>
  <si>
    <t>Government Polytechnic Mumbai, Bandra</t>
  </si>
  <si>
    <t>University of Mumbai, Maharashtra</t>
  </si>
  <si>
    <t>Saraswati College of Engineering Kharghar, Navi Mumbai</t>
  </si>
  <si>
    <t>AutoCAD, STAAD Pro,MS Office,APF Valuation Analysis,ETABS</t>
  </si>
  <si>
    <t>PropEdge Valuation Private Limited | Client Technical Manager | Andheri, Mumbai | Jun 2024 | Jun 2026 | 2 Years, 0 Months, 4 Days | 2.7</t>
  </si>
  <si>
    <t>Kohinoor CTNL Infrastructure Pvt. Ltd. | Intern | Dadar, Mumbai | Dec 2019 | Mar 2020 | 14 Weeks
Om E&amp;P Consultants | Intern | Kharghar, Navi Mumbai | Jun 2022 | Jul 2022 | 4 Weeks</t>
  </si>
  <si>
    <t>AutoCAD 
ETABS
STAAD Pro</t>
  </si>
  <si>
    <t>P26702097</t>
  </si>
  <si>
    <t>Burhanuddin</t>
  </si>
  <si>
    <t>Mohammed</t>
  </si>
  <si>
    <t>Dohadwala</t>
  </si>
  <si>
    <t>Burhanuddin Mohammed Dohadwala</t>
  </si>
  <si>
    <t>burhanuddin1404@gmail.com</t>
  </si>
  <si>
    <t>P26702097@student.nicmar.ac.in</t>
  </si>
  <si>
    <t>14-Nov-2003</t>
  </si>
  <si>
    <t>English ,Hindi,Gujarati,Marathi</t>
  </si>
  <si>
    <t>Badminton,Reading ,Geopolitics,Swimming,Football</t>
  </si>
  <si>
    <t>Mohammed Dohadwala</t>
  </si>
  <si>
    <t>Sakina Dohadwala</t>
  </si>
  <si>
    <t>Kp Tower 6 Flat No 146 Fatima Nagar Pune 411013</t>
  </si>
  <si>
    <t>MAGARPATTA CITY PUBLIC SCHOOL</t>
  </si>
  <si>
    <t xml:space="preserve">ICSE </t>
  </si>
  <si>
    <t>BISHOPS SCHOOL CAMP</t>
  </si>
  <si>
    <t>ISC</t>
  </si>
  <si>
    <t>PUNE UNIVERSITY</t>
  </si>
  <si>
    <t>POONA COLLEGE</t>
  </si>
  <si>
    <t>Bachelor of Commerce (B.Com.)</t>
  </si>
  <si>
    <t>Marketing Management</t>
  </si>
  <si>
    <t>TALLY,EXCEL</t>
  </si>
  <si>
    <t>Millennium Realty | Transaction Advisory | PUNE | Nov 2024 | Jun 2026 | 1 Years, 7 Months, 0 Days | 5.4</t>
  </si>
  <si>
    <t>FAKHRI ENTERPRISE LLP | BUSINESS DEVELOPMENT | AHMEDABAD | Apr 2023 | Jun 2023 | 12 Weeks</t>
  </si>
  <si>
    <t>P26700114</t>
  </si>
  <si>
    <t>Zope</t>
  </si>
  <si>
    <t>Maithilee</t>
  </si>
  <si>
    <t>Tushar</t>
  </si>
  <si>
    <t>Zope Maithilee Tushar</t>
  </si>
  <si>
    <t>zopemaithilee13@gmail.com</t>
  </si>
  <si>
    <t>P26700114@student.nicmar.ac.in</t>
  </si>
  <si>
    <t>27-Aug-2003</t>
  </si>
  <si>
    <t>English,hindi,Marathi</t>
  </si>
  <si>
    <t>Travelling and Listening Music</t>
  </si>
  <si>
    <t>Tushar Dnyandev Zope</t>
  </si>
  <si>
    <t>Dhiroja Tushar Zope</t>
  </si>
  <si>
    <t>At. Post Padalse Tal. Yawal</t>
  </si>
  <si>
    <t>K. Narkhede Vidyalaya Bhusawal</t>
  </si>
  <si>
    <t>Maharashtra State Board of secondary and Higher Secondary Education, pune</t>
  </si>
  <si>
    <t>Government Polytechnic Jalgaon</t>
  </si>
  <si>
    <t>JSPM Rajarshi Shahu College of Engineering</t>
  </si>
  <si>
    <t>AutoCAD,MS Project,Primavaera,MS Office</t>
  </si>
  <si>
    <t>Godrej Properties Ltd. | Senior Officer- Civil | Pune | Jun 2025 | Jun 2026 | 1 Years, 0 Months, 11 Days | 2.69</t>
  </si>
  <si>
    <t>Godrej properties Ltd  | Senior Officer - Civil | Pune | Jun 2024 | Jun 2025 | 52 Weeks</t>
  </si>
  <si>
    <t>P26700147</t>
  </si>
  <si>
    <t>Anirudh</t>
  </si>
  <si>
    <t>Nargotra</t>
  </si>
  <si>
    <t>Anirudh Nargotra</t>
  </si>
  <si>
    <t>anirudh.nargotra22@gmail.com</t>
  </si>
  <si>
    <t>P26700147@student.nicmar.ac.in</t>
  </si>
  <si>
    <t>20-Jan-2003</t>
  </si>
  <si>
    <t>English, hindi</t>
  </si>
  <si>
    <t>Learning new things, playing cricket</t>
  </si>
  <si>
    <t>Pardhuman Kumar</t>
  </si>
  <si>
    <t>Project manager Delhi metro</t>
  </si>
  <si>
    <t>Supria Sawhney</t>
  </si>
  <si>
    <t>H NO-02 KH NO-545 UGF BLOCK-C VINDHYASHREE APPT BURARI , NORTH DELHI</t>
  </si>
  <si>
    <t>DL DAV Model School Shalimar Bagh</t>
  </si>
  <si>
    <t>Dr. Akhilesh Das Gupta Institute of technology and Management</t>
  </si>
  <si>
    <t>Auto CAD</t>
  </si>
  <si>
    <t>VRC Construction (India) ltd. | Civil Engineer | Delhi | Mar 2025 | Jun 2026 | 1 Years, 3 Months, 0 Days | 2.6</t>
  </si>
  <si>
    <t>P26700370</t>
  </si>
  <si>
    <t xml:space="preserve">Gandham Jai Sri Krishna </t>
  </si>
  <si>
    <t>Gandham Jai Sri Krishna  Vivek</t>
  </si>
  <si>
    <t>krishnavivekgandham9@gmail.com</t>
  </si>
  <si>
    <t>P26700370@student.nicmar.ac.in</t>
  </si>
  <si>
    <t>18-Nov-2004</t>
  </si>
  <si>
    <t>Playing Badminton,Watching Movies,Playing Carroms</t>
  </si>
  <si>
    <t>Gandham Satish</t>
  </si>
  <si>
    <t>Gandham Venkata Lakshmi Durga Bhavani</t>
  </si>
  <si>
    <t>10-501/77,
FLAT NO 417,
VGR BRUNDHAVANAM APARTMENT,
INDUSTRIAL AREA, RAMANAYYAPETA,
Kakinada,Kakinada District</t>
  </si>
  <si>
    <t xml:space="preserve">Kakinada </t>
  </si>
  <si>
    <t>Suresh High School</t>
  </si>
  <si>
    <t>Board of Secondary Education/Kakinada</t>
  </si>
  <si>
    <t>Andhra Polytechnic Kakinada</t>
  </si>
  <si>
    <t>Acharya Nagarjuna University</t>
  </si>
  <si>
    <t>University college of Engineering and Technology</t>
  </si>
  <si>
    <t>Autocad,Primavera,Revit Architecture,Staad Pro</t>
  </si>
  <si>
    <t>Simfy Infracon Pvt ltd | QS Engineer | Hyderabad | Jan 2026 | Apr 2026 | 15 Weeks
RN Constructions  | Intern | Hyderabad | Jul 2022 | Jan 2023 | 25 Weeks</t>
  </si>
  <si>
    <t>P26700324</t>
  </si>
  <si>
    <t>MAURYA</t>
  </si>
  <si>
    <t>POCHIMIREDDY</t>
  </si>
  <si>
    <t>Vivek Maurya Pochimireddy</t>
  </si>
  <si>
    <t>vivekmaurya.p@gmail.com</t>
  </si>
  <si>
    <t>P26700324@student.nicmar.ac.in</t>
  </si>
  <si>
    <t>15-Oct-2003</t>
  </si>
  <si>
    <t>HINDI,ENGLISH,TELUGU</t>
  </si>
  <si>
    <t>RUNNING</t>
  </si>
  <si>
    <t>POCHIMIREDDY CHAKRADHARA REDDY</t>
  </si>
  <si>
    <t>POCHIMIREDDY SOWJANYA</t>
  </si>
  <si>
    <t>11-1-102, 2ndd cross, Aravindha Nagar, Near Paritala Ravi House, Anantapur, Andhra Pradesh</t>
  </si>
  <si>
    <t>Anantapur</t>
  </si>
  <si>
    <t>AFFLATUS EM SCHOOL</t>
  </si>
  <si>
    <t>Board of Secondary Education ANDHRA PRADESH, INDIA</t>
  </si>
  <si>
    <t>NARAYANA JUNIOR COLLEGE Khaja Nagar, ANANTAPUR</t>
  </si>
  <si>
    <t>Board of Intermediate Education ANDHRA PRADESH, INDIA</t>
  </si>
  <si>
    <t>JAWAHARLAL NEHRU TECHNOLOGICAL UNIVERSITY ANANTAPUR</t>
  </si>
  <si>
    <t>JAWAHARLAL NEHRU TECHNOLOGICAL UNIVERSITY ANANTAPUR COLLEGE OF ENGINEERING (AUTONOMOUS)</t>
  </si>
  <si>
    <t>AutoCAD,Revit,StaadPro</t>
  </si>
  <si>
    <t>BDR Constructions | Site Engineer | Anantapur | Dec 2025 | Mar 2026 | 16 Weeks</t>
  </si>
  <si>
    <t>Revit
Staadpro</t>
  </si>
  <si>
    <t>P26700193</t>
  </si>
  <si>
    <t>Vedant</t>
  </si>
  <si>
    <t>Ishwar</t>
  </si>
  <si>
    <t>Gahiwad</t>
  </si>
  <si>
    <t>Vedant Ishwar Gahiwad</t>
  </si>
  <si>
    <t>gahiwadvedant03@gmail.com</t>
  </si>
  <si>
    <t>P26700193@student.nicmar.ac.in</t>
  </si>
  <si>
    <t>14-Apr-2003</t>
  </si>
  <si>
    <t>Marathi , Hindi,English</t>
  </si>
  <si>
    <t>Football,trekking,Long Drive</t>
  </si>
  <si>
    <t>Neha</t>
  </si>
  <si>
    <t>BLDG NO. 4 , FLAT NO. 403 , ASHOK ASTORIA GANGAPUR ROAD , GOVARDHAN SHIVAR ,  NASHIK , 422222</t>
  </si>
  <si>
    <t>Boys Town Public School</t>
  </si>
  <si>
    <t xml:space="preserve">Maharashtra State Board </t>
  </si>
  <si>
    <t>Unnati Secondary &amp; Higher Secondary School</t>
  </si>
  <si>
    <t>RH Sapat College Of Engineering Nashik</t>
  </si>
  <si>
    <t>AutoCad,MS project, Revit MEP,Etabs,Revit Structure,Microsoft Excel,Microsoft word,Revit,Microsoft Power Point,Canva</t>
  </si>
  <si>
    <t>NANDAN BUILDCON PVT LTD | Trainee Engineer | Nashik, Maharashtra  | Sep 2025 | Feb 2026 | 0 Years, 5 Months, 19 Days | 2.16</t>
  </si>
  <si>
    <t>Deore Dhamne Architects | Trainee Engineer | Nashik | Mar 2026 | Jun 2026 | 17 Weeks</t>
  </si>
  <si>
    <t>Strengthening and Rehabilitation of RCC Elements for Sustainable Infrastructure
AI Tools Workshop</t>
  </si>
  <si>
    <t>P26700348</t>
  </si>
  <si>
    <t>Tejas</t>
  </si>
  <si>
    <t>Jaiwant</t>
  </si>
  <si>
    <t>Tejas Jaiwant</t>
  </si>
  <si>
    <t>tejasjaiwant@gmail.com</t>
  </si>
  <si>
    <t>P26700348@student.nicmar.ac.in</t>
  </si>
  <si>
    <t>07-Sep-2001</t>
  </si>
  <si>
    <t>English,Hindi,Malyalam</t>
  </si>
  <si>
    <t>Art and Animation</t>
  </si>
  <si>
    <t>Kunnanath Mooliyil Jaiwant</t>
  </si>
  <si>
    <t>Bindu Jaiwant</t>
  </si>
  <si>
    <t>Plot No. 154, 1st stage, Rani Chennamma Nagar, Belagavi, Karnataka - 590006</t>
  </si>
  <si>
    <t>Silver Jubliee Hostel, NICMAR University, Balewadi, Pune, Maharashtra - 411045</t>
  </si>
  <si>
    <t>St. Paul's High School</t>
  </si>
  <si>
    <t>Karnataka Secondary Education Examination Board</t>
  </si>
  <si>
    <t>K.L.E. Society’s Raja Lakhamagouda Science Institute</t>
  </si>
  <si>
    <t>Government of Karnataka - Department of Pre-University Education</t>
  </si>
  <si>
    <t>KLE DR M.S. Sheshgiri College of Engineering and Technology</t>
  </si>
  <si>
    <t>AutoCAD,Staad Pro,MS Excel, MS Project</t>
  </si>
  <si>
    <t>MyMane (Zameendeko Tech Ventures) | Production &amp; Marketing Associate | Belagavi | May 2025 | Jul 2026 | 1 Years, 2 Months, 0 Days | 3.6</t>
  </si>
  <si>
    <t>Rohan Constructions | Intern | Belagavi | Aug 2023 | Sep 2023 | 3 Weeks</t>
  </si>
  <si>
    <t>P26700182</t>
  </si>
  <si>
    <t xml:space="preserve">Chirag </t>
  </si>
  <si>
    <t>Bharat</t>
  </si>
  <si>
    <t>Pardhi</t>
  </si>
  <si>
    <t>Chirag  Bharat Pardhi</t>
  </si>
  <si>
    <t>Chirag2026ok@gmail.com</t>
  </si>
  <si>
    <t>P26700182@student.nicmar.ac.in</t>
  </si>
  <si>
    <t>06-Sep-2001</t>
  </si>
  <si>
    <t>English, Hindi,Marathi</t>
  </si>
  <si>
    <t>Reading,Writing,Learning Languages ,Cooking,Music Listening</t>
  </si>
  <si>
    <t>Bharat Pardhi</t>
  </si>
  <si>
    <t>Senior Clerk</t>
  </si>
  <si>
    <t>Meena</t>
  </si>
  <si>
    <t>near sharda timber mart,singletoli ramnager gondia</t>
  </si>
  <si>
    <t>Gondia</t>
  </si>
  <si>
    <t>SK PG, Nivrutti Plaza, Near Midcon College,Balewadi</t>
  </si>
  <si>
    <t>Gujarati National High School</t>
  </si>
  <si>
    <t>Dhote Bandhu Science College Gondia</t>
  </si>
  <si>
    <t>Dr. D.Y. Patil College of Engineering Akurdi, Pune</t>
  </si>
  <si>
    <t>Primavera,MS Office, Autocad  2D,Autocad 3D,MS Project</t>
  </si>
  <si>
    <t>Kulkarni Buildcon | Jr. Billing Engineer | Jayanti Nagari Nagpur | Apr 2024 | Apr 2026 | 2 Years, 0 Months, 29 Days | 2.64</t>
  </si>
  <si>
    <t>Praful Association &amp; Construction Company | Site Engineer | Fulchur Tola Gondia | Feb 2022 | Mar 2022 | 4 Weeks</t>
  </si>
  <si>
    <t>Primavera P6
Autocad Mastery Course</t>
  </si>
  <si>
    <t>P26700333</t>
  </si>
  <si>
    <t>Janardhan</t>
  </si>
  <si>
    <t>Rasal</t>
  </si>
  <si>
    <t>Yash Janardhan Rasal</t>
  </si>
  <si>
    <t>yashrasal688@gmail.com</t>
  </si>
  <si>
    <t>P26700333@student.nicmar.ac.in</t>
  </si>
  <si>
    <t>09-Feb-2002</t>
  </si>
  <si>
    <t>Reading,Music</t>
  </si>
  <si>
    <t>Janardhan Gangaram Rasal</t>
  </si>
  <si>
    <t>Nalini Janardhan Rasal</t>
  </si>
  <si>
    <t>At: Anjrun; Dist: Raigad: Tal: Khalapur</t>
  </si>
  <si>
    <t>Shishu Mandir Khopoli</t>
  </si>
  <si>
    <t>Maharashtra State Board of Secondary and higher secondary education</t>
  </si>
  <si>
    <t>Janata Vidyalaya khopoli</t>
  </si>
  <si>
    <t xml:space="preserve">Maharashtra State board of secondary and higher secondary Education </t>
  </si>
  <si>
    <t>MSBTE</t>
  </si>
  <si>
    <t>Pillai HOC College of Engineering and Technology</t>
  </si>
  <si>
    <t>MS Project</t>
  </si>
  <si>
    <t>UTPNN GREENTECH PVT LTD | Graduate Engineer Trainee | Kamothe, Navi Mumbai | Sep 2024 | Jun 2025 | 0 Years, 9 Months, 19 Days | 4.75
Mauna Kea Pvt Ltd (Muscovite Group) | Planning Engineer | Kalyan, Maharashtra | Sep 2025 | May 2026 | 0 Years, 7 Months, 15 Days | 3.24</t>
  </si>
  <si>
    <t>P26703050</t>
  </si>
  <si>
    <t>Gauri</t>
  </si>
  <si>
    <t xml:space="preserve">Nilesh </t>
  </si>
  <si>
    <t>Dhekre</t>
  </si>
  <si>
    <t>Gauri Nilesh  Dhekre</t>
  </si>
  <si>
    <t>gauridhekre@gmail.com</t>
  </si>
  <si>
    <t>P26703050@student.nicmar.ac.in</t>
  </si>
  <si>
    <t>28-Apr-2003</t>
  </si>
  <si>
    <t xml:space="preserve">Hindi, English , Marathi </t>
  </si>
  <si>
    <t xml:space="preserve">creative design and drawing ,Writing ,Creative Project Work,Fashion &amp; Styling ,Music,Travel &amp; Exploring New Places </t>
  </si>
  <si>
    <t>Nilesh Dhekre</t>
  </si>
  <si>
    <t xml:space="preserve">Swati Dhekre </t>
  </si>
  <si>
    <t>Ganaraya, plot no: 27, Tukum Chandrapur</t>
  </si>
  <si>
    <t>Chandrapur</t>
  </si>
  <si>
    <t xml:space="preserve">BJM Carmel Academy Chandrapur </t>
  </si>
  <si>
    <t>Central Board of Secondary Education (CBSE), Chandrapur, Maharashtra</t>
  </si>
  <si>
    <t>Janta Mahavidyalaya, Chandrapur, Maharashtra</t>
  </si>
  <si>
    <t>Maharashtra State Board of Secondary and Higher Secondary Education, Nagpur Division, Maharashtra</t>
  </si>
  <si>
    <t xml:space="preserve">D.Y. Patil University Navi Mumbai </t>
  </si>
  <si>
    <t xml:space="preserve">School of Biotechnology and Bioinformatics , Navi Mumbai </t>
  </si>
  <si>
    <t>Other</t>
  </si>
  <si>
    <t>Python ,R , SQL, Pandas, Power Bi</t>
  </si>
  <si>
    <t>All India Institute of Medical Sciences Nagpur  | Intern | Nagpur  | Dec 2025 | May 2026 | 25 Weeks
Siemens  | Intern  | Nagpur  | Dec 2024 | Jan 2025 | 4 Weeks</t>
  </si>
  <si>
    <t>Design Technology and Innovation 
Introduction to Operating System 
Current Regulatory Requirements for Conducting Clinical Trials in India for Investigational New Drugs</t>
  </si>
  <si>
    <t>P26700290</t>
  </si>
  <si>
    <t>Nilesh</t>
  </si>
  <si>
    <t>Jaiswal</t>
  </si>
  <si>
    <t>Gauri Nilesh Jaiswal</t>
  </si>
  <si>
    <t>jaiswalgauri566@gmail.com</t>
  </si>
  <si>
    <t>P26700290@student.nicmar.ac.in</t>
  </si>
  <si>
    <t>29-Sep-2003</t>
  </si>
  <si>
    <t xml:space="preserve"> Watching Movies,Sketching,Travelling,Listening Music</t>
  </si>
  <si>
    <t>Vaishali</t>
  </si>
  <si>
    <t>Flat no.3 Kalpataru appartment,Moreshwar colony,Akola</t>
  </si>
  <si>
    <t>Akola</t>
  </si>
  <si>
    <t xml:space="preserve">Prabhat Kids </t>
  </si>
  <si>
    <t>Akola/Maharashtra</t>
  </si>
  <si>
    <t>Shahbabu School</t>
  </si>
  <si>
    <t xml:space="preserve"> UNIVERSITY OF MUMBAI</t>
  </si>
  <si>
    <t>DR. Baliram Hiray College of Architecture,Mumbai</t>
  </si>
  <si>
    <t>Autocad,Sketchup,Lumion,Photoshop,MS office .</t>
  </si>
  <si>
    <t>PRC | INTERN | MUMBAI | Dec 2024 | Apr 2025 | 19 Weeks</t>
  </si>
  <si>
    <t>P26700258</t>
  </si>
  <si>
    <t>Shruti</t>
  </si>
  <si>
    <t>Shrikant</t>
  </si>
  <si>
    <t>Shruti Shrikant Kulkarni</t>
  </si>
  <si>
    <t>shrutikul.70@gmail.com</t>
  </si>
  <si>
    <t>P26700258@student.nicmar.ac.in</t>
  </si>
  <si>
    <t>21-Jul-2002</t>
  </si>
  <si>
    <t>Designing,Sketching,Painting,Travlling</t>
  </si>
  <si>
    <t>Na</t>
  </si>
  <si>
    <t xml:space="preserve">Shraddha </t>
  </si>
  <si>
    <t>Government Servant</t>
  </si>
  <si>
    <t>PLOT NO. 25 GANESH WADI, JALGAON</t>
  </si>
  <si>
    <t>B.G.S.V Jalgaon</t>
  </si>
  <si>
    <t>Jalgaon, Maharashtra</t>
  </si>
  <si>
    <t>Chhatrapati Shivaji Junior Science College, Jalgaon</t>
  </si>
  <si>
    <t xml:space="preserve">University of Mumbai </t>
  </si>
  <si>
    <t>Dr. Bliram Hiray College Of Architecture, Mumbai</t>
  </si>
  <si>
    <t>Autocad ,Skeptchup,Lumion,MSoffice,Enscape</t>
  </si>
  <si>
    <t>ARA | Junior Architect | Mumbai | Feb 2026 | Apr 2026 | 0 Years, 2 Months, 21 Days
PRC Architects | Junior Architect | Mumbai | Jun 2025 | Dec 2025 | 0 Years, 5 Months, 10 Days</t>
  </si>
  <si>
    <t>rajadhyax Architects | intern architect | mumbai | Dec 2023 | Mar 2024 | 14 Weeks | Campus Internship</t>
  </si>
  <si>
    <t>P26700569</t>
  </si>
  <si>
    <t>Harshada</t>
  </si>
  <si>
    <t>Nandkishor</t>
  </si>
  <si>
    <t>Patil</t>
  </si>
  <si>
    <t>Harshada Nandkishor Patil</t>
  </si>
  <si>
    <t>harshadapatil260803@gmail.com</t>
  </si>
  <si>
    <t>P26700569@student.nicmar.ac.in</t>
  </si>
  <si>
    <t>Marathi,Hindi, English</t>
  </si>
  <si>
    <t xml:space="preserve">Art , Craft ,Travelling,Dancing,Designing ,Cooking  </t>
  </si>
  <si>
    <t>Nandkishor Patil</t>
  </si>
  <si>
    <t xml:space="preserve">Businessman </t>
  </si>
  <si>
    <t>Kalyani Patil</t>
  </si>
  <si>
    <t>Shri Govind Sahanivas , Prasad Colony , Jatharpeth , Akola</t>
  </si>
  <si>
    <t>Bal Shivaji High School</t>
  </si>
  <si>
    <t>Akola, Maharashtra</t>
  </si>
  <si>
    <t xml:space="preserve">Agarkar Junior College </t>
  </si>
  <si>
    <t>Akola , Maharashtra</t>
  </si>
  <si>
    <t>Dr, Baliram Hiray College Of Architecture , Mumbai</t>
  </si>
  <si>
    <t>Autocad, sketchup,photoshop,lumion,enscape,ms project</t>
  </si>
  <si>
    <t>AVVO Architects | Intern  | Andheri West , Mumbai | Apr 2025 | Oct 2025 | 29 Weeks
AVVO Architects | Intern | Mumbai | Nov 2024 | Apr 2025 | 22 Weeks</t>
  </si>
  <si>
    <t>P26701104</t>
  </si>
  <si>
    <t>Greeshma</t>
  </si>
  <si>
    <t>Girish</t>
  </si>
  <si>
    <t>Greeshma Girish</t>
  </si>
  <si>
    <t>greeshmagirish019@gmail.com</t>
  </si>
  <si>
    <t>P26701104@student.nicmar.ac.in</t>
  </si>
  <si>
    <t>19-Jun-2003</t>
  </si>
  <si>
    <t>Hindi,English ,Malayalam</t>
  </si>
  <si>
    <t>Reading,Music, Exploring new places</t>
  </si>
  <si>
    <t>Girish Chandran R</t>
  </si>
  <si>
    <t>Senior Bank Manager</t>
  </si>
  <si>
    <t xml:space="preserve">U Kanchana </t>
  </si>
  <si>
    <t>Anayadiyil house ,162,Venkulangara Nagar,Meenam,
Kavanad P. O, Kollam</t>
  </si>
  <si>
    <t>Anayadiyil house ,162,Venkulangara Nagar,Meenam,
Kavanad , Kollam</t>
  </si>
  <si>
    <t>Lake Ford School</t>
  </si>
  <si>
    <t>CBSE,Kollam,Kerala</t>
  </si>
  <si>
    <t>Sree Narayana Public School</t>
  </si>
  <si>
    <t xml:space="preserve">TKM College of Engineering , Kollam , Kerala </t>
  </si>
  <si>
    <t>AutoCad,Staad.Pro,Primavera,MS Project</t>
  </si>
  <si>
    <t>Artech | Intern | Kerala | May 2023 | May 2023 | 0 Weeks
ULCCS | Intern | Kerala | Jun 2025 | Jun 2025 | 0 Weeks</t>
  </si>
  <si>
    <t>NPTEL
Revit Workshop
AutoCad Workshop
Ethical Hacking workshop</t>
  </si>
  <si>
    <t>P26700584</t>
  </si>
  <si>
    <t>Hana</t>
  </si>
  <si>
    <t>P S</t>
  </si>
  <si>
    <t>Hana P S</t>
  </si>
  <si>
    <t>P26700584@student.nicmar.ac.in</t>
  </si>
  <si>
    <t>27-Apr-2002</t>
  </si>
  <si>
    <t>Painting,Reading,Gardening</t>
  </si>
  <si>
    <t>B-</t>
  </si>
  <si>
    <t>Sabu P M</t>
  </si>
  <si>
    <t>Dr Hazeena K A</t>
  </si>
  <si>
    <t>Padayathukudiyil House South Vellarapilly P O</t>
  </si>
  <si>
    <t>AL AMEEN PUBLIC SCHOOL SREEMOOLANAGARAM</t>
  </si>
  <si>
    <t>Central Board of Secondary Education Kerala</t>
  </si>
  <si>
    <t xml:space="preserve"> APJ Abdul Kalam Technological University</t>
  </si>
  <si>
    <t>FEDERAL INSTITUTE OF SCIENCE AND TECHNOLOGY MOOKKANNOOR KERELA</t>
  </si>
  <si>
    <t>Autocad,ETABS,STAAD,SAFE,PRIMAVERA,MSPROJECT,MS EXCEL,MSPOWERPOINT,REVIT,SKETCHUP</t>
  </si>
  <si>
    <t>Triangle Design &amp; Build | Jr.Structural Engineer | Edapilly Kerala | Jan 2025 | Jul 2025 | 0 Years, 6 Months, 11 Days | 1.2
Crystal Hypermarket Kalady | Inventory controller | Kalady Kerala  | Aug 2025 | Jun 2026 | 0 Years, 10 Months, 18 Days | 1.44</t>
  </si>
  <si>
    <t>Techmaghi | Jr.Structural Engineer | Kalamassery | Aug 2024 | Dec 2024 | 21 Weeks
Skyline builders | Site engineer | Kakkanad | May 2023 | May 2023 | 1 Weeks</t>
  </si>
  <si>
    <t>Waterproofing and Insulation
Eco Friendly Home Construction Technology
Powerful Communication</t>
  </si>
  <si>
    <t>P26700425</t>
  </si>
  <si>
    <t>Aditya</t>
  </si>
  <si>
    <t xml:space="preserve">Vijay </t>
  </si>
  <si>
    <t>Gawai</t>
  </si>
  <si>
    <t>Aditya Vijay  Gawai</t>
  </si>
  <si>
    <t>gawaiaditya10@gmail.com</t>
  </si>
  <si>
    <t>P26700425@student.nicmar.ac.in</t>
  </si>
  <si>
    <t>29-Jan-2003</t>
  </si>
  <si>
    <t>Listening Music, badminton</t>
  </si>
  <si>
    <t>Vijay Balikram Gawai</t>
  </si>
  <si>
    <t>EX-SERVICEMAN</t>
  </si>
  <si>
    <t>Jyoti Vijay Gawai</t>
  </si>
  <si>
    <t>Sainik Colony, Mothi Umbri, Near Engineering Colony, Akola</t>
  </si>
  <si>
    <t>Planet Millineum Society, A9-104, Pimple Saudagar, Pune.</t>
  </si>
  <si>
    <t>Mount Carmel Secondary and Higher Secondary school</t>
  </si>
  <si>
    <t>Maharashtra state board of Seconday &amp; Higher Secondary education Pune</t>
  </si>
  <si>
    <t>Civil &amp; Rural Enigineering</t>
  </si>
  <si>
    <t>Acharaya Shrimannaryan Polytechnic, Pimpri, Wardha, Maharashtra</t>
  </si>
  <si>
    <t>MIT Academy of Engineering, Alandi, Pune, Maharashtra</t>
  </si>
  <si>
    <t>AutoCAD,MS OFFICE, MS PROJECT, ARCGIS, QGIS, PIX4D, ETABS, STAAD PRO, ADVANCED EXCEL, REVIT</t>
  </si>
  <si>
    <t>Winntus Aluform Pvt Ltd | Design Engineer | Pune | Jan 2025 | Apr 2026 | 1 Years, 3 Months, 19 Days | 2.75</t>
  </si>
  <si>
    <t>Survey of India | GIS Intern | Pune | Jun 2024 | Jul 2024 | 5 Weeks</t>
  </si>
  <si>
    <t>P26700254</t>
  </si>
  <si>
    <t xml:space="preserve">SUSHEEL </t>
  </si>
  <si>
    <t>PAMULA</t>
  </si>
  <si>
    <t>Susheel  Kumar Pamula</t>
  </si>
  <si>
    <t>susheelkumar.ed@gmail.com</t>
  </si>
  <si>
    <t>P26700254@student.nicmar.ac.in</t>
  </si>
  <si>
    <t>23-Aug-2002</t>
  </si>
  <si>
    <t>ENGLISH,TELUGU,HINDI</t>
  </si>
  <si>
    <t>Travelling &amp; Exploring New Places, Watching Movies,Playing badminton,Listening music,Playing cricket,swimming,Photography,Moto enthusiast</t>
  </si>
  <si>
    <t>P SRINIVASULU</t>
  </si>
  <si>
    <t>JR. Assistant in S.V UNIVERSITY, TIRUPATI ,517501.</t>
  </si>
  <si>
    <t>P LATHA</t>
  </si>
  <si>
    <t>HOME MAKER</t>
  </si>
  <si>
    <t xml:space="preserve">6-4-381/A GALI STRRET, TIRUPATI,517501. </t>
  </si>
  <si>
    <t>Chittoor</t>
  </si>
  <si>
    <t>CHAITANYA H S VARADARAJA NAGAR TIRUPATI, CHITTOOR DISTRICT</t>
  </si>
  <si>
    <t>TIRUPATI/ANDRAPRADESH</t>
  </si>
  <si>
    <t>SRI CHAITANYA JR. COLLEGE, KHAZANA CAMPUS</t>
  </si>
  <si>
    <t>SRI VENKATESHWARA COLLEGE OF ENGINEERING</t>
  </si>
  <si>
    <t>AutoCAD,PRIMAVERA,MS OFFICE,REVIT,Ms project</t>
  </si>
  <si>
    <t>WASI CONSTRUCTION LLP | Site Engineer | TIRUPATI | Apr 2024 | Nov 2025 | 1 Years, 7 Months, 29 Days | 3.48
Sobha Limited | Planning Engineer | SOBHA Magnus, Bannerghatta Rd, Kothnur, Classic Orchards Layout, Kalena Agrahara, Bengaluru, Karnataka 560076 | Dec 2025 | Jun 2026 | 0 Years, 5 Months, 14 Days | 3.3</t>
  </si>
  <si>
    <t>SRI MANJUNATHA BUILDING CONTRACTORS | Student  | Hebbagodi RSS Metro Substation (Yellow line), Banglore  | Sep 2022 | Oct 2022 | 3 Weeks | Campus Internship</t>
  </si>
  <si>
    <t>P26700294</t>
  </si>
  <si>
    <t>Dhruv</t>
  </si>
  <si>
    <t xml:space="preserve">Akshay </t>
  </si>
  <si>
    <t>Chokshi</t>
  </si>
  <si>
    <t>Dhruv Akshay  Chokshi</t>
  </si>
  <si>
    <t>dhruvchokshi91@gmail.com</t>
  </si>
  <si>
    <t>P26700294@student.nicmar.ac.in</t>
  </si>
  <si>
    <t>15-Jun-2003</t>
  </si>
  <si>
    <t>Hindi, English,Gujarati</t>
  </si>
  <si>
    <t>Travelling, Swimming ,Cycling</t>
  </si>
  <si>
    <t>Akshay Chokshi</t>
  </si>
  <si>
    <t>Deepa Chokshi</t>
  </si>
  <si>
    <t>A/72 Goyal Park Apartment, Opposite Lad Society, Vastrapur, Ahmedabad</t>
  </si>
  <si>
    <t>Ahmedabad</t>
  </si>
  <si>
    <t>Nirman High School</t>
  </si>
  <si>
    <t xml:space="preserve">Central Board of Secondary Education - Ahmedabad, Gujarat </t>
  </si>
  <si>
    <t>Blue Bell School</t>
  </si>
  <si>
    <t>Gujarat Secondary and Higher Secondary Education Board - Ahmedabad, Gujarat</t>
  </si>
  <si>
    <t xml:space="preserve">Centre for Environmental Planning and Technology </t>
  </si>
  <si>
    <t>Centre for Environmental Planning and Technology - Ahmedabad, Gujarat</t>
  </si>
  <si>
    <t>Bachelor's in Construction Technology</t>
  </si>
  <si>
    <t>Building &amp; Construction Technology</t>
  </si>
  <si>
    <t>Autodesk AutoCAD, STAAD.Pro, Adobe InDesign, Sketchup, MS Project, Enscape, QGIS, OpenRoads Conceptstation, WaterGEMS,MS Office</t>
  </si>
  <si>
    <t>Riviera Infraprojects | Student Intern | Surat, Gujarat | Jan 2026 | Apr 2026 | 16 Weeks | Campus Internship</t>
  </si>
  <si>
    <t>Indian Plumbing Association</t>
  </si>
  <si>
    <t>P26700430</t>
  </si>
  <si>
    <t>LAKSHMI PRASAD</t>
  </si>
  <si>
    <t>B</t>
  </si>
  <si>
    <t>Lakshmi Prasad B</t>
  </si>
  <si>
    <t>prasadbolli650@gmail.com</t>
  </si>
  <si>
    <t>P26700430@student.nicmar.ac.in</t>
  </si>
  <si>
    <t>17-Mar-2002</t>
  </si>
  <si>
    <t>TELUGU, ENGLISH,TAMIL,HINDI</t>
  </si>
  <si>
    <t>PHOTOGRAPHY</t>
  </si>
  <si>
    <t>VENKATESULU B</t>
  </si>
  <si>
    <t>YASODHA M</t>
  </si>
  <si>
    <t>1-21 , Gopalapuram, Narigapalli Post, Chittoor.</t>
  </si>
  <si>
    <t>3-583/B, Gandla street Ext, Greamspet, Chittoor.</t>
  </si>
  <si>
    <t>VIGNANA DEEPTHI (EM) HS</t>
  </si>
  <si>
    <t>ANDHRA PRADESH BOARD OF SECONDARY EDUCATION</t>
  </si>
  <si>
    <t>2012-Jun</t>
  </si>
  <si>
    <t>SRI CHAITANYA JUNIOR COLLEGE</t>
  </si>
  <si>
    <t>ANDHRA PRADESH BOARD OF INTERMEDIATE EDUCATION</t>
  </si>
  <si>
    <t>SCHOOL OF ARCHITECTURE AND PLANNING, ANNA UNIVERSITY, CHENNAI</t>
  </si>
  <si>
    <t>AUTOCAD,MS PROJECT,SKETCHUP,REVIT,PHOTOSHOP</t>
  </si>
  <si>
    <t>KRANTHI ARCHITECTS | JUNIOR ARCHITECT | TIRUPATI | Jun 2025 | Jun 2026 | 1 Years, 0 Months, 16 Days | 3.24</t>
  </si>
  <si>
    <t>SPACEXTENDED | INTERN ARCHITECT | CALICUT | Jan 2024 | May 2024 | 15 Weeks</t>
  </si>
  <si>
    <t>INTERIOR DESIGN
Introduction To Cognitive Psychology</t>
  </si>
  <si>
    <t>P26701005</t>
  </si>
  <si>
    <t>Maria</t>
  </si>
  <si>
    <t>Rose</t>
  </si>
  <si>
    <t>Varghese</t>
  </si>
  <si>
    <t>Maria Rose Varghese</t>
  </si>
  <si>
    <t>mariarosev02@gmail.com</t>
  </si>
  <si>
    <t>P26701005@student.nicmar.ac.in</t>
  </si>
  <si>
    <t>22-Oct-2002</t>
  </si>
  <si>
    <t xml:space="preserve">ENGLISH,MALAYALAM,HINDI </t>
  </si>
  <si>
    <t>KARATE,MUSIC,MOVIES,CHESS,BADMINTON,WATER COLOR</t>
  </si>
  <si>
    <t>VARGHESE YOHANNAN</t>
  </si>
  <si>
    <t>CIVIL ENGINEER</t>
  </si>
  <si>
    <t>SHERLYKUTTY GEORGE</t>
  </si>
  <si>
    <t>NURSE</t>
  </si>
  <si>
    <t>MALIPARAMBIL(H)PARUMALA PO MANNAR PATHANAMTHITTA DIST, KERALA</t>
  </si>
  <si>
    <t>Pathanamthitta</t>
  </si>
  <si>
    <t xml:space="preserve">ST. MARYS RESIDENTIAL PUBLIC SCHOOL </t>
  </si>
  <si>
    <t>CBSE/KERALA</t>
  </si>
  <si>
    <t>GOOD SHEPHERD PUBLIC SCHOOL,THENGANA</t>
  </si>
  <si>
    <t>COLLEGE OF ARCHITECTURE TRIVANDRUM</t>
  </si>
  <si>
    <t>AUTOCAD,SKETCHUP,LUMION,ENSCAPE,REVIT,3DSMAX,PHOTOSHOP,ILLUSTRATOR,MS PROJECT,EXCEL, MS WORD</t>
  </si>
  <si>
    <t>Technoarchitecture | Intern Architect  | Bengaluru, karnataka | Jun 2024 | Nov 2024 | 21 Weeks</t>
  </si>
  <si>
    <t>SUSTAINABLE ARCHITECTURE-MOOC
LEAN BASICS -MOOC COURSE</t>
  </si>
  <si>
    <t>MBA-SEM</t>
  </si>
  <si>
    <t>P26706011</t>
  </si>
  <si>
    <t>Disha</t>
  </si>
  <si>
    <t>Mahesh</t>
  </si>
  <si>
    <t>Disha Mahesh Patil</t>
  </si>
  <si>
    <t>dishampatil04@gmail.com</t>
  </si>
  <si>
    <t>P26706011@student.nicmar.ac.in</t>
  </si>
  <si>
    <t>Hindi, English ,Marathi</t>
  </si>
  <si>
    <t>Watching Movies,Cooking</t>
  </si>
  <si>
    <t>9926 0954 2763</t>
  </si>
  <si>
    <t>Mahesh Namdeo Patil</t>
  </si>
  <si>
    <t xml:space="preserve">Valuer(Real Estate) </t>
  </si>
  <si>
    <t>Sadhana Mahesh Patil</t>
  </si>
  <si>
    <t>Lawyer</t>
  </si>
  <si>
    <t>F3,Mahalaxmi Complex, Parasnis Colony, Sadar Bazaar, Satara</t>
  </si>
  <si>
    <t>Gurukul School Satara</t>
  </si>
  <si>
    <t>Government Polytechnic, Karad</t>
  </si>
  <si>
    <t>Dr. Babasaheb Ambedkar Technological University, Lonere, Raigad</t>
  </si>
  <si>
    <t>AutoCAD,MS project , Primavera, Excel</t>
  </si>
  <si>
    <t>Disha Valuers | Assistant Valuer | Satara | Aug 2025 | Apr 2026 | 34 Weeks</t>
  </si>
  <si>
    <t>AutoCAD
POSCO Scholarships</t>
  </si>
  <si>
    <t>P26700263</t>
  </si>
  <si>
    <t>Apoorva</t>
  </si>
  <si>
    <t>G M</t>
  </si>
  <si>
    <t>Apoorva G M</t>
  </si>
  <si>
    <t>apoorvamanjunath28@gmail.com</t>
  </si>
  <si>
    <t>P26700263@student.nicmar.ac.in</t>
  </si>
  <si>
    <t>28-Aug-2001</t>
  </si>
  <si>
    <t>English, Hindi,kannada</t>
  </si>
  <si>
    <t xml:space="preserve">Music,Reading, Trekking </t>
  </si>
  <si>
    <t xml:space="preserve">Manjunath G S </t>
  </si>
  <si>
    <t xml:space="preserve">Subhashini S </t>
  </si>
  <si>
    <t xml:space="preserve">Home maker </t>
  </si>
  <si>
    <t xml:space="preserve">71,SR street,Bazar post office, Gundlupete </t>
  </si>
  <si>
    <t>Chamarajanagar</t>
  </si>
  <si>
    <t>Sadvidya High School</t>
  </si>
  <si>
    <t>Sadvidya Composite PU College</t>
  </si>
  <si>
    <t>2018-Feb</t>
  </si>
  <si>
    <t>Maharaja Institute of Technology Mysore</t>
  </si>
  <si>
    <t>AutoCAD,Sketchup,Revit</t>
  </si>
  <si>
    <t>Ghavi projects private limited  | Junior engineer  | Mysuru | Aug 2023 | Feb 2025 | 1 Years, 6 Months, 3 Days | 1.2
Eco world  | Project Manager  | Bengaluru  | Feb 2025 | Nov 2025 | 0 Years, 8 Months, 22 Days | 3.6
SABARI GROUP  | Planning and QS | Bengaluru | Nov 2025 | Jun 2026 | 0 Years, 7 Months, 5 Days | 4.2</t>
  </si>
  <si>
    <t>P26700083</t>
  </si>
  <si>
    <t>Sanskruti</t>
  </si>
  <si>
    <t>Atul</t>
  </si>
  <si>
    <t>Zulkanthiwar</t>
  </si>
  <si>
    <t>Sanskruti Atul Zulkanthiwar</t>
  </si>
  <si>
    <t>sanskrutizulkanthiwar@gmail.com</t>
  </si>
  <si>
    <t>P26700083@student.nicmar.ac.in</t>
  </si>
  <si>
    <t>03-Jul-2003</t>
  </si>
  <si>
    <t>Marathi,hindi,english</t>
  </si>
  <si>
    <t>Travelling,dancing,listening music,reading books,watching series</t>
  </si>
  <si>
    <t>Geeta</t>
  </si>
  <si>
    <t>Hiteshree heights, dharampeth, khare-town, Nagpur</t>
  </si>
  <si>
    <t>Sanskruti Zulkanthiwar</t>
  </si>
  <si>
    <t>CBSE,Nagpur,Maharashtra</t>
  </si>
  <si>
    <t>MKH Sancheti Public School &amp; Junior College</t>
  </si>
  <si>
    <t xml:space="preserve">Maharashtra </t>
  </si>
  <si>
    <t>Symbiosis Institute</t>
  </si>
  <si>
    <t xml:space="preserve">Nagpur </t>
  </si>
  <si>
    <t>Autocad,revit,Msp,Sketchup,naviswork,power point</t>
  </si>
  <si>
    <t>Creative ventures  | Intern Architect  | Aundh, Pune | Jan 2025 | Apr 2025 | 16 Weeks</t>
  </si>
  <si>
    <t>BIM</t>
  </si>
  <si>
    <t>P26700005</t>
  </si>
  <si>
    <t>Bhagyashree</t>
  </si>
  <si>
    <t>Dinesh</t>
  </si>
  <si>
    <t>Chaube</t>
  </si>
  <si>
    <t>Bhagyashree Dinesh Chaube</t>
  </si>
  <si>
    <t>bhagyashreechaube@gmail.com</t>
  </si>
  <si>
    <t>P26700005@student.nicmar.ac.in</t>
  </si>
  <si>
    <t>22-Jan-2001</t>
  </si>
  <si>
    <t>Reading,Travelling,Gaming</t>
  </si>
  <si>
    <t>Dinesh Chaube</t>
  </si>
  <si>
    <t>Government Engineer</t>
  </si>
  <si>
    <t>Sonali Chaube</t>
  </si>
  <si>
    <t>A, 306, Sarang, Nanded City</t>
  </si>
  <si>
    <t>Sinhgad Spring Dale School</t>
  </si>
  <si>
    <t>SSC, Pune</t>
  </si>
  <si>
    <t>Sou. Venutai Chavan Polytechnic</t>
  </si>
  <si>
    <t>A. P. Shah, Thane</t>
  </si>
  <si>
    <t>AutoCAD,MS OFFICE,MS PROJECTS,EXCEL</t>
  </si>
  <si>
    <t>KEC International | Associate | Worli, Mumbai | Aug 2023 | Dec 2024 | 1 Years, 4 Months, 22 Days | 4.29</t>
  </si>
  <si>
    <t>Mahalaxmi Constructions | Tendering Engineer | Pune | Jan 2025 | Mar 2026 | 63 Weeks</t>
  </si>
  <si>
    <t>International Research Journal of Engineering and Technology (IRJET)</t>
  </si>
  <si>
    <t>P26702051</t>
  </si>
  <si>
    <t>Masood</t>
  </si>
  <si>
    <t>Riyaz</t>
  </si>
  <si>
    <t>Attar</t>
  </si>
  <si>
    <t>Masood Riyaz Attar</t>
  </si>
  <si>
    <t>masoodattar001@gmail.com</t>
  </si>
  <si>
    <t>P26702051@student.nicmar.ac.in</t>
  </si>
  <si>
    <t>21-Jun-2002</t>
  </si>
  <si>
    <t>Piano,Swimming,Painting ,Reading,Gaming</t>
  </si>
  <si>
    <t>Riyaz Attar</t>
  </si>
  <si>
    <t>Vahida Attar</t>
  </si>
  <si>
    <t xml:space="preserve">Lane 3, Sayyed Nagar, Hadapsar, Pune
</t>
  </si>
  <si>
    <t>Flat no 10, B wing, Kasba Peth, Pune 411011</t>
  </si>
  <si>
    <t>Sadhana Vidyalaya, Hadapsar</t>
  </si>
  <si>
    <t>RR Shinde Junior College</t>
  </si>
  <si>
    <t>MMCOA Pune, Maharashtra</t>
  </si>
  <si>
    <t>AutoCAD, MS Office, MS Project,SketchUP ,Blender,D5 Render,V-ray,Enscape,Lumion,Adobe suite,BIM(Revit)</t>
  </si>
  <si>
    <t>CCBA Designs Pvt Ltd | Architect | Pune | Aug 2024 | Jul 2025 | 0 Years, 11 Months, 30 Days
Vertigrow Infra Pvt Ltd | Architectural Consultant  | Pune | Aug 2025 | Feb 2026 | 0 Years, 6 Months, 25 Days | 1.8
Office for Built Environment | Architect | Pune | Mar 2026 | Jul 2026 | 0 Years, 3 Months, 23 Days | 1.08</t>
  </si>
  <si>
    <t>Dustudio  | Architectural Intern  | Auroville | Jun 2023 | Nov 2023 | 22 Weeks</t>
  </si>
  <si>
    <t>P26701056</t>
  </si>
  <si>
    <t>Chinta</t>
  </si>
  <si>
    <t>Sethu</t>
  </si>
  <si>
    <t>Snehitha</t>
  </si>
  <si>
    <t>Chinta Sethu Snehitha</t>
  </si>
  <si>
    <t>chintasnehitha@gmail.com</t>
  </si>
  <si>
    <t>P26701056@student.nicmar.ac.in</t>
  </si>
  <si>
    <t>14-Nov-2002</t>
  </si>
  <si>
    <t>English,Hindi,Telugu,Tamil</t>
  </si>
  <si>
    <t>Reading books,Dancing,Listening to music</t>
  </si>
  <si>
    <t>CPCL Sreenivasa Rao</t>
  </si>
  <si>
    <t>Software Engineer</t>
  </si>
  <si>
    <t>C Bhargavi</t>
  </si>
  <si>
    <t>H no- 2-20-2/86, Ganesh Nagar, Uppal, Hyderabad 500039</t>
  </si>
  <si>
    <t>Hyderabad</t>
  </si>
  <si>
    <t>Telangana</t>
  </si>
  <si>
    <t>Little Flower School</t>
  </si>
  <si>
    <t>Hyderabad, Telangana</t>
  </si>
  <si>
    <t>Little Flower Junior Collage</t>
  </si>
  <si>
    <t>Vellore, Tamilnadu</t>
  </si>
  <si>
    <t>AutoCAD,Revit,Lumion,Sketchup,Photoshop,Excel,Enscape, Microsoft applications</t>
  </si>
  <si>
    <t>Interia | Jr. Architect | Hyderabad | Jul 2025 | May 2026 | 0 Years, 10 Months, 15 Days | 2.88</t>
  </si>
  <si>
    <t>CARPEDIEM  | Architecture Intern | Hyderabad | Jul 2023 | Nov 2023 | 21 Weeks | Campus Internship</t>
  </si>
  <si>
    <t>P26700439</t>
  </si>
  <si>
    <t>Raj</t>
  </si>
  <si>
    <t>Chetankumar</t>
  </si>
  <si>
    <t>Kapadia</t>
  </si>
  <si>
    <t>Raj Chetankumar Kapadia</t>
  </si>
  <si>
    <t>rajkapadia2002@gmail.com</t>
  </si>
  <si>
    <t>P26700439@student.nicmar.ac.in</t>
  </si>
  <si>
    <t>08-Oct-2002</t>
  </si>
  <si>
    <t>Hindi,English ,Gujarati</t>
  </si>
  <si>
    <t>Sports,Puzzels,Photography,Graphics Designing</t>
  </si>
  <si>
    <t>Chetankumar Jashvantlal Kapadia</t>
  </si>
  <si>
    <t>Nita Chetankumar Kapadia</t>
  </si>
  <si>
    <t>Nadi Mahollo, Chikhli</t>
  </si>
  <si>
    <t>Navsari</t>
  </si>
  <si>
    <t>ST JOSEPH ENGLISH TEACHING HIGH SCHOOL</t>
  </si>
  <si>
    <t>Bilimora, Gujarat</t>
  </si>
  <si>
    <t>Government Polytechnic, Valsad, Gujarat</t>
  </si>
  <si>
    <t>Birla Vishvakarma Mahavidyalaya Engineering College, Vallabh Vidyanagar, Gujarat</t>
  </si>
  <si>
    <t>AutoCAD,MS Office,MS Project,Primavera,STADD Pro,Project Planning and Scheduling,Progress Monitoring,SAP</t>
  </si>
  <si>
    <t>ArcelorMittal Nippon Steel India Private Limited | Assistant Manager (Section Engineer) | Hazira, Surat | Sep 2024 | Jun 2026 | 1 Years, 9 Months, 14 Days | 7.19</t>
  </si>
  <si>
    <t>Vinit P. Thakor (Govt. Approved Contractor) | Execution | Rankuva, Navsari, Gujarat | May 2022 | Jun 2022 | 2 Weeks
Devji Construction | Quality Control Intern | Navsari, Gujarat | Jun 2023 | Jun 2023 | 4 Weeks</t>
  </si>
  <si>
    <t>Certificate of Appreciation - AMNS India, For contribution and dedication towards driving excellence.
Certificate of Participation, Student Start-up and Innovation Policy (SSIP): Awarded for representing the college with our final-year project presentation on "Fiber-Reinforced Concrete."</t>
  </si>
  <si>
    <t>P26701015</t>
  </si>
  <si>
    <t>Shantaram</t>
  </si>
  <si>
    <t>Kaustubh Shantaram Khule</t>
  </si>
  <si>
    <t>kaustubhkhule01@gmail.com</t>
  </si>
  <si>
    <t>P26701015@student.nicmar.ac.in</t>
  </si>
  <si>
    <t>26-Jul-2003</t>
  </si>
  <si>
    <t xml:space="preserve">English,Hindi ,Marathi </t>
  </si>
  <si>
    <t>Travelling ,Reading ,Music</t>
  </si>
  <si>
    <t xml:space="preserve">Aasha </t>
  </si>
  <si>
    <t>Savata Nagar Nehru Chowk</t>
  </si>
  <si>
    <t>Sai shree PG Balewadi Gaon</t>
  </si>
  <si>
    <t>Janata Vidhyala Pawan Nagar</t>
  </si>
  <si>
    <t xml:space="preserve">State Board of Secondary Education </t>
  </si>
  <si>
    <t>Civil Enginnering</t>
  </si>
  <si>
    <t>K K Wagh Polytechnic Nashik</t>
  </si>
  <si>
    <t>Pimpri Chinchwad College of Engineering and Research Ravet</t>
  </si>
  <si>
    <t>2024-Aug</t>
  </si>
  <si>
    <t>AUTOCAD, MS Project, BUSINESS &amp; ANALYSTICS - EXCEL, STAAD PRO, ALL/L PILE</t>
  </si>
  <si>
    <t>Sgurrenergy Pvt Ltd | Associate Engineer  | Pune | Aug 2024 | Jun 2026 | 1 Years, 9 Months, 15 Days | 5.18</t>
  </si>
  <si>
    <t>Sgurrenergy Pvt Ltd | Trainee Engineer  | Pune | Dec 2023 | Jul 2024 | 32 Weeks
Nashik municipal Coorporation | Trainee | Nashik | Jun 2020 | Jun 2020 | 4 Weeks
GT Associates  | Site Trainee | Pune | Jan 2023 | Feb 2023 | 4 Weeks</t>
  </si>
  <si>
    <t>P26700469</t>
  </si>
  <si>
    <t>Pratham</t>
  </si>
  <si>
    <t xml:space="preserve">Chandrakant </t>
  </si>
  <si>
    <t xml:space="preserve">Kataria </t>
  </si>
  <si>
    <t xml:space="preserve">Pratham Chandrakant  Kataria </t>
  </si>
  <si>
    <t>prathamckataria01@gmail.com</t>
  </si>
  <si>
    <t>P26700469@student.nicmar.ac.in</t>
  </si>
  <si>
    <t>01-Jan-2003</t>
  </si>
  <si>
    <t>English ,hindi ,marathi,marwadi</t>
  </si>
  <si>
    <t>chess,sudoku,kakuro</t>
  </si>
  <si>
    <t>Chandrakant Subhash Kataria</t>
  </si>
  <si>
    <t>Architect</t>
  </si>
  <si>
    <t xml:space="preserve">Preeti Chandrakant Kataria </t>
  </si>
  <si>
    <t xml:space="preserve">Businesswoman </t>
  </si>
  <si>
    <t>305 ,Ashok Society, Sahakar Nagar 2 , Pune , Maharashtra 411009</t>
  </si>
  <si>
    <t xml:space="preserve">Rosary School , Pune </t>
  </si>
  <si>
    <t xml:space="preserve">Indian Certificate of Secondary Education , Pune, Maharashtra </t>
  </si>
  <si>
    <t xml:space="preserve">MIT Polytechnic, Pune Maharashtra </t>
  </si>
  <si>
    <t xml:space="preserve">Sinhgad College of Engineering </t>
  </si>
  <si>
    <t>MS office,MS Project,AutoCAD</t>
  </si>
  <si>
    <t>Parth Constructions  | Site Engineer  | Sahakarnagar , Pune  | Jul 2025 | May 2026 | 47 Weeks</t>
  </si>
  <si>
    <t>P26700434</t>
  </si>
  <si>
    <t>Vishwajith</t>
  </si>
  <si>
    <t>KalaiSelvan</t>
  </si>
  <si>
    <t>Vishwajith Kalaiselvan</t>
  </si>
  <si>
    <t>vishwajith295@gmail.com</t>
  </si>
  <si>
    <t>P26700434@student.nicmar.ac.in</t>
  </si>
  <si>
    <t>29-May-2003</t>
  </si>
  <si>
    <t>Tamil, English, Hindi, Malayalam</t>
  </si>
  <si>
    <t xml:space="preserve">Music, Football </t>
  </si>
  <si>
    <t>Kalai Selvan</t>
  </si>
  <si>
    <t>3/222A, Vaikundapuram, Mulagumoodu Post, Kalkulam</t>
  </si>
  <si>
    <t>Kanyakumari</t>
  </si>
  <si>
    <t>The Indian School</t>
  </si>
  <si>
    <t>CBSE, Bahrain</t>
  </si>
  <si>
    <t>PSG Institute of Technology and Applied Research, Tamil Nadu</t>
  </si>
  <si>
    <t>PKM Infrastructure | Site Engineer | Madurai | Jul 2024 | May 2026 | 1 Years, 10 Months, 15 Days | 3.24</t>
  </si>
  <si>
    <t>Veda Pile Foundation | Intern | Chennai | Jul 2023 | Aug 2023 | 4 Weeks</t>
  </si>
  <si>
    <t>P26701115</t>
  </si>
  <si>
    <t>JIVIKA</t>
  </si>
  <si>
    <t>Jivika K</t>
  </si>
  <si>
    <t>jivika316@gmail.com</t>
  </si>
  <si>
    <t>P26701115@student.nicmar.ac.in</t>
  </si>
  <si>
    <t>21-Oct-2003</t>
  </si>
  <si>
    <t>English,Tamil</t>
  </si>
  <si>
    <t>Dance,Art,Sports</t>
  </si>
  <si>
    <t>Kungumaraju P</t>
  </si>
  <si>
    <t>Regional Manager</t>
  </si>
  <si>
    <t xml:space="preserve">Buvaneswari Devi N </t>
  </si>
  <si>
    <t xml:space="preserve">Home Maker </t>
  </si>
  <si>
    <t>4K SRI KUMARAN NAGAR
SIVANANDHA MILL ROAD</t>
  </si>
  <si>
    <t>Coimbatore</t>
  </si>
  <si>
    <t xml:space="preserve">PSG PUBLIC SCHOOLS </t>
  </si>
  <si>
    <t xml:space="preserve">CBSE/COIMBATORE/TAMILNADU </t>
  </si>
  <si>
    <t xml:space="preserve">ANNA UNIVERSITY </t>
  </si>
  <si>
    <t xml:space="preserve">PSG INSTITUTE OF TECHNOLOGY AND APPLIED RESEARCH </t>
  </si>
  <si>
    <t>AUTOCAD,SKETCHUP,ENSCAPE,PHOTOSHOP,ILLUSTRATOR</t>
  </si>
  <si>
    <t>STUDIO DESIGN HARMONY  | INTERN ARCHITECT  | BANGALORE  | Jun 2025 | Oct 2025 | 17 Weeks
WEBE DESIGN LAB | INTERN ARCHITECT  | COIMBATORE  | Nov 2025 | Dec 2025 | 7 Weeks</t>
  </si>
  <si>
    <t>P26701116</t>
  </si>
  <si>
    <t xml:space="preserve">Varshini </t>
  </si>
  <si>
    <t>Padmanaban</t>
  </si>
  <si>
    <t>Varshini  Padmanaban</t>
  </si>
  <si>
    <t>varshinipaddy2003@gmail.com</t>
  </si>
  <si>
    <t>P26701116@student.nicmar.ac.in</t>
  </si>
  <si>
    <t>14-Oct-2003</t>
  </si>
  <si>
    <t>Journaling,Music ,Clay craft</t>
  </si>
  <si>
    <t>Padmanaban S</t>
  </si>
  <si>
    <t>Lead technology transfer Manager</t>
  </si>
  <si>
    <t>Suchitra S</t>
  </si>
  <si>
    <t>17, Athullya garden, Dhanam nagar phase 2, Mylampatti post, Coimbatore.</t>
  </si>
  <si>
    <t>SSVM World School</t>
  </si>
  <si>
    <t>CBSE, Coimbatore, Tamilnadu</t>
  </si>
  <si>
    <t>SSVM WORLD SCHOOL</t>
  </si>
  <si>
    <t>CBSE, COIMBATORE, TAMILNADU</t>
  </si>
  <si>
    <t>PSG INSTITUTE OF TECHNOLOGY AND APPLIED RESEARCH</t>
  </si>
  <si>
    <t>AutoCAD,Sketchup,Revit,Navisworks,Enscape</t>
  </si>
  <si>
    <t>RGB Architecture Studio | Intern | Kochi, Kerala | Jul 2025 | Nov 2025 | 20 Weeks</t>
  </si>
  <si>
    <t>BIM Certification</t>
  </si>
  <si>
    <t>P26702053</t>
  </si>
  <si>
    <t>Pritam Satyakishore</t>
  </si>
  <si>
    <t>Rathore</t>
  </si>
  <si>
    <t>Pritam Satyakishore Singh  Rathore</t>
  </si>
  <si>
    <t>pritamsinghrathore14@gmail.com</t>
  </si>
  <si>
    <t>P26702053@student.nicmar.ac.in</t>
  </si>
  <si>
    <t>11-Sep-1999</t>
  </si>
  <si>
    <t>Reading ,yoga , Cycling</t>
  </si>
  <si>
    <t>Satyakishore  Singh Rathore</t>
  </si>
  <si>
    <t>Padamshree Rathore</t>
  </si>
  <si>
    <t>1002 Kripa heights, opposite  hotel link view
link road, borivali west,Mumbai-400091</t>
  </si>
  <si>
    <t>Room 606, Youthville Balewadi 2, Next to Amar Tech Park, Balewadi, Pune</t>
  </si>
  <si>
    <t xml:space="preserve"> Poorna Prajna High School</t>
  </si>
  <si>
    <t>Maharashtra State Board of Secondary &amp; Higher Secondary Education (MSBSHSE), Mumbai Divisional Board, Maharashtra</t>
  </si>
  <si>
    <t>Diploma in Computer Engineering</t>
  </si>
  <si>
    <t>Thakur Polytechnic, Mumbai, Maharashtra</t>
  </si>
  <si>
    <t>SKN Sinhgad Institute of Technology &amp; Science, Lonavala, Maharashtra</t>
  </si>
  <si>
    <t>Computer Science</t>
  </si>
  <si>
    <t>Advanced Excel, MS Office, MS Project, Google Sheets, JIRA, ServiceNow, Data Analysis, MIS Reporting, Dashboarding, Pivot Tables, VLOOKUP/XLOOKUP, Market Research, Financial Analysis, Project Scheduling,Stakeholder Coordination,Process Documentation</t>
  </si>
  <si>
    <t>Rentokil PCI | Junior Analyst | Mumbai, Maharashtra | Aug 2025 | Nov 2025 | 0 Years, 3 Months, 14 Days | 3.57
TeamSpace Financial Services Pvt. Ltd. (Client: YES Bank Ltd.) | Risk Support Executive – Fraud Risk Management | Mumbai, Maharashtra | Mar 2026 | Jun 2026 | 0 Years, 3 Months, 2 Days | 2.83</t>
  </si>
  <si>
    <t>AWS Academy Graduate – Cloud Data Pipeline Builder
C-DAC – PG Diploma in Big Data Analytics (PG-DBDA).</t>
  </si>
  <si>
    <t>P26700028</t>
  </si>
  <si>
    <t xml:space="preserve">Yuvraj </t>
  </si>
  <si>
    <t>Narula</t>
  </si>
  <si>
    <t>Yuvraj  Narula</t>
  </si>
  <si>
    <t>yuvraj.nr04@gmail.com</t>
  </si>
  <si>
    <t>P26700028@student.nicmar.ac.in</t>
  </si>
  <si>
    <t>04-Sep-2004</t>
  </si>
  <si>
    <t>Tennis, swimming, reading</t>
  </si>
  <si>
    <t>Rajesh Narula</t>
  </si>
  <si>
    <t xml:space="preserve">Self Employed </t>
  </si>
  <si>
    <t>Rajni Narula</t>
  </si>
  <si>
    <t xml:space="preserve">901, Solitaire Apartment, Opp. DAV Nandraj School, Bariatu, Ranchi </t>
  </si>
  <si>
    <t>Ranchi</t>
  </si>
  <si>
    <t>Sarala Birla Public School</t>
  </si>
  <si>
    <t>Central Board of Secondary Education, Ranchi/Jharkhand</t>
  </si>
  <si>
    <t>Central Board of Secondary Eduction, Ranchi/Jharkhand</t>
  </si>
  <si>
    <t>Manipal Academy of Higher Education, Manipal</t>
  </si>
  <si>
    <t xml:space="preserve">Manipal Institute of Technology, Manipal, Karnataka </t>
  </si>
  <si>
    <t>AutoCAD , MS Project, MS office, Stadpro</t>
  </si>
  <si>
    <t>GR Infraprojects Ltd (GRIL) | Intern | Uttar Pradesh | Jun 2025 | Jul 2025 | 4 Weeks</t>
  </si>
  <si>
    <t>P26700040</t>
  </si>
  <si>
    <t>Aswin</t>
  </si>
  <si>
    <t>Varaha Sitaram Reddy</t>
  </si>
  <si>
    <t>Neelapu</t>
  </si>
  <si>
    <t>Aswin Varaha Sitaram Reddy Neelapu</t>
  </si>
  <si>
    <t>aswinreddy2109@gmail.com</t>
  </si>
  <si>
    <t>P26700040@student.nicmar.ac.in</t>
  </si>
  <si>
    <t>21-Sep-2005</t>
  </si>
  <si>
    <t>Telugu,English ,Hindi</t>
  </si>
  <si>
    <t>Singing,Cricket,Writing</t>
  </si>
  <si>
    <t>Neelapu Srinivasa Reddy</t>
  </si>
  <si>
    <t>Neelapu Aruna Kumari</t>
  </si>
  <si>
    <t>Don-5-190, SC and BC Colony, Venakatapuram, Gopalapatnam,Vishakapatnam-530029</t>
  </si>
  <si>
    <t>Balaji English Medium High School</t>
  </si>
  <si>
    <t>State Board of Andhra Pradesh</t>
  </si>
  <si>
    <t>Government Polytechnic-Pendurthi, Visakhapatnam, Andhra Pradesh</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</si>
  <si>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</si>
  <si>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</si>
  <si>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</si>
  <si>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t>
  </si>
  <si>
    <t>P26700410</t>
  </si>
  <si>
    <t>NITANT</t>
  </si>
  <si>
    <t>Nitant Kumar</t>
  </si>
  <si>
    <t>kumarnitant7@gmail.com</t>
  </si>
  <si>
    <t>P26700410@student.nicmar.ac.in</t>
  </si>
  <si>
    <t>07-Dec-2002</t>
  </si>
  <si>
    <t>HINDI,ENGLISH</t>
  </si>
  <si>
    <t>Playing basketball</t>
  </si>
  <si>
    <t>Naresh prasad</t>
  </si>
  <si>
    <t>C.R.P.F</t>
  </si>
  <si>
    <t xml:space="preserve">Anita devi </t>
  </si>
  <si>
    <t>homemaker</t>
  </si>
  <si>
    <t xml:space="preserve">vill manjhi dakhin tola majhi chapra saran bihar </t>
  </si>
  <si>
    <t>Saran</t>
  </si>
  <si>
    <t xml:space="preserve">1003 Royal namoville apartment patil nagar </t>
  </si>
  <si>
    <t>nitant kumar</t>
  </si>
  <si>
    <t>CBSE Ranchi/Jharkhand</t>
  </si>
  <si>
    <t xml:space="preserve">CBSE Ranchi Jharkhand </t>
  </si>
  <si>
    <t xml:space="preserve">Rajiv Gandhi Proudyogiki Vishwavidyalaya </t>
  </si>
  <si>
    <t>Sagar Institute of research and technology Bhopal/Madhya Pradesh</t>
  </si>
  <si>
    <t>AutoCAD , Revit ,msoffice,msproject</t>
  </si>
  <si>
    <t>swastik enterprises | patna  | patna | Aug 2024 | Nov 2025 | 1 Years, 2 Months, 30 Days | 2.4</t>
  </si>
  <si>
    <t>elite arch  |  internship | bhopal | Mar 2023 | Apr 2023 | 4 Weeks
john holland | intern  | bhopal | Jun 2023 | Jul 2023 | 4 Weeks
SIRT  | student | bhopal | Jan 2023 | Jun 2023 | 21 Weeks</t>
  </si>
  <si>
    <t>AutoCAD , Lumion ,Revit , StadPro,</t>
  </si>
  <si>
    <t>P26700015</t>
  </si>
  <si>
    <t>Devang</t>
  </si>
  <si>
    <t xml:space="preserve">Pratap </t>
  </si>
  <si>
    <t>Sood</t>
  </si>
  <si>
    <t>Devang Pratap  Sood</t>
  </si>
  <si>
    <t>devangsood987@gmail.com</t>
  </si>
  <si>
    <t>P26700015@student.nicmar.ac.in</t>
  </si>
  <si>
    <t>08-Aug-1999</t>
  </si>
  <si>
    <t>Traveling, Driving</t>
  </si>
  <si>
    <t>Shilpa</t>
  </si>
  <si>
    <t>1499, Yashoda Yashwant Niwas, Opposite Petrolpump Kodavali, Rajapur, Tal.- Rajapur, Dist.- Ratnagiri</t>
  </si>
  <si>
    <t>Flat No.- D401, Surabhi Mangalam Housing Society, Dhanori, Pune-411015</t>
  </si>
  <si>
    <t>Rajapur Highschool Rajapur</t>
  </si>
  <si>
    <t>Navjeevan Junior College, Rajapur</t>
  </si>
  <si>
    <t>Three Year Diploma Programme in Civil Engineering</t>
  </si>
  <si>
    <t>Government Polytechnic Kolhapur</t>
  </si>
  <si>
    <t>Sinhgad Institute of Technology and science, Narhe</t>
  </si>
  <si>
    <t>AutoCAD,MS Project,MS Office,CTDEO</t>
  </si>
  <si>
    <t>SSK Bharat Management and Media Ltd. | Junior Civil Engineer | Mumbai, Varanasi | Oct 2023 | Oct 2024 | 1 Years, 0 Months, 30 Days | 1.81
J Kumar Infraproject Ltd. | Junior Engineer | Ulwe, Navi-Mumbai | Nov 2024 | Jun 2026 | 1 Years, 7 Months, 18 Days | 2.4</t>
  </si>
  <si>
    <t>V. V. Associates | Intern | Pune | Feb 2022 | Apr 2022 | 12 Weeks</t>
  </si>
  <si>
    <t>AutoCAD
Computer Typing &amp; Data Entry Operator Certificate</t>
  </si>
  <si>
    <t>P26700500</t>
  </si>
  <si>
    <t>Sakshi</t>
  </si>
  <si>
    <t>Balaji</t>
  </si>
  <si>
    <t>Holambe</t>
  </si>
  <si>
    <t>Sakshi Balaji Holambe</t>
  </si>
  <si>
    <t>sakshiholambe7335@gmail.com</t>
  </si>
  <si>
    <t>P26700500@student.nicmar.ac.in</t>
  </si>
  <si>
    <t>24-Apr-2003</t>
  </si>
  <si>
    <t>Travelling,Cooking,playing sports,gardening</t>
  </si>
  <si>
    <t>Shivkanta</t>
  </si>
  <si>
    <t>Savta mali chowk, At post Ambajogai,Dist Beed 431517</t>
  </si>
  <si>
    <t>At Post Helamb, Parli Vaijinath 431515</t>
  </si>
  <si>
    <t>Shri Kholeshwar Madhyamik Vidyalaya Ambajogai</t>
  </si>
  <si>
    <t>Maharashtra State board of secondary and higher secondary education,pune</t>
  </si>
  <si>
    <t>Yogeshwari Polytechnic College Ambajogai</t>
  </si>
  <si>
    <t>G H Raisoni College of Engineering and Management, Pune</t>
  </si>
  <si>
    <t>Autocad,Revit,MS Office,Word,Excel</t>
  </si>
  <si>
    <t>SJ Construction | Trainee Engineer | Pune | Dec 2023 | Jun 2024 | 26 Weeks</t>
  </si>
  <si>
    <t>Autocad</t>
  </si>
  <si>
    <t>P26700496</t>
  </si>
  <si>
    <t>Sanket</t>
  </si>
  <si>
    <t>Shivaji</t>
  </si>
  <si>
    <t>Chopade</t>
  </si>
  <si>
    <t>Sanket Shivaji Chopade</t>
  </si>
  <si>
    <t>sanketchopade21@gmail.com</t>
  </si>
  <si>
    <t>P26700496@student.nicmar.ac.in</t>
  </si>
  <si>
    <t>07-Aug-2002</t>
  </si>
  <si>
    <t>Swimming,Solo riding,Trekking</t>
  </si>
  <si>
    <t>Shivaji Chopade</t>
  </si>
  <si>
    <t>Anjani Chopade</t>
  </si>
  <si>
    <t>Shivaji Chouk, Hatkangale, Hatkalangada, Kolhapur, Maharashtra-416109</t>
  </si>
  <si>
    <t>TATYASAHEB MUSALE VIDYALAYA ,ICHALKARANJI</t>
  </si>
  <si>
    <t>KOLHAPUR, MAHARASHTRA</t>
  </si>
  <si>
    <t>SHREE BALAJI JUNIOR COLLEGE, ICHALKARANJI</t>
  </si>
  <si>
    <t>SAVITRIBAI PHULE UNIVERSITY, PUNE</t>
  </si>
  <si>
    <t>PIMPRI CHINCHWAD COLLEGE OF ENGINEERING AND RESEARCH, PUNE</t>
  </si>
  <si>
    <t>AutoCAD ,MS Project,STAAD.pro V8i</t>
  </si>
  <si>
    <t>MILLENNIUM ENGINEERS AND CONTRACTORS PVT LTD | JR ENGINEER- Q.A. | KHARADI, PUNE | Jan 2025 | Dec 2025 | 0 Years, 11 Months, 11 Days | 2.91
Millennium Engineers and contractor pvt.ltd. | Trainee - Execution  | Kharadi, pune | Jul 2024 | Dec 2024 | 0 Years, 5 Months, 30 Days | 1.92</t>
  </si>
  <si>
    <t>ROYAL DEVELOPERS | SITE EXECUTION | RAVET, PUNE | Feb 2023 | Feb 2023 | 3 Weeks</t>
  </si>
  <si>
    <t>STAAD.pro V8i</t>
  </si>
  <si>
    <t>P26700364</t>
  </si>
  <si>
    <t>PRASHANT</t>
  </si>
  <si>
    <t>PANDEY</t>
  </si>
  <si>
    <t>Prashant Kumar Pandey</t>
  </si>
  <si>
    <t>prashantpandey038@gmail.com</t>
  </si>
  <si>
    <t>P26700364@student.nicmar.ac.in</t>
  </si>
  <si>
    <t>26-Aug-1998</t>
  </si>
  <si>
    <t xml:space="preserve">HINDI, ENGLISH </t>
  </si>
  <si>
    <t xml:space="preserve">SITCOMS,CRICKET </t>
  </si>
  <si>
    <t>AB-</t>
  </si>
  <si>
    <t>TRILOKINATH PANDEY</t>
  </si>
  <si>
    <t>PRIVATE JOB</t>
  </si>
  <si>
    <t>RASHMI PANDEY</t>
  </si>
  <si>
    <t>E1/373 SHIV VIHAR COLONY KRALA DELHI</t>
  </si>
  <si>
    <t>North West Delhi</t>
  </si>
  <si>
    <t>RAJKIYA PRATIBHA VIKAS VIDYALAYA SHALIMAR BAGH</t>
  </si>
  <si>
    <t>CBSE/ DELHI</t>
  </si>
  <si>
    <t>CBSE/DELHI</t>
  </si>
  <si>
    <t>CIVL ENGINEERNG</t>
  </si>
  <si>
    <t xml:space="preserve">CHHOTU RAM RURAL INSTIUTE OF TEHNOLOGY </t>
  </si>
  <si>
    <t>DELHI TECHNOLOGICAL UNIVERSITY</t>
  </si>
  <si>
    <t>DELHI TCHNOLOGICAL UNIVERSITY</t>
  </si>
  <si>
    <t>AUTO CAD , MS OFFICE , MS PROJECT, PRIMAVERA</t>
  </si>
  <si>
    <t>SADBHAV ENGINEERING LIMITED | INTERN | UDAIPUR RAJASTHAN | Jun 2018 | Jul 2018 | 6 Weeks</t>
  </si>
  <si>
    <t>P26700037</t>
  </si>
  <si>
    <t>Ankita</t>
  </si>
  <si>
    <t xml:space="preserve">Hanamant </t>
  </si>
  <si>
    <t xml:space="preserve">Kulkarni Ankita Hanamant </t>
  </si>
  <si>
    <t>ankitakulkarni410@gmail.com</t>
  </si>
  <si>
    <t>P26700037@student.nicmar.ac.in</t>
  </si>
  <si>
    <t>04-Oct-2003</t>
  </si>
  <si>
    <t>English,Hindi,Marathi,Kannada</t>
  </si>
  <si>
    <t>Dancing,Reading,Photography</t>
  </si>
  <si>
    <t>Hanamant Gangadhar Kulkarni</t>
  </si>
  <si>
    <t>Uma Hanamant Kulkarni</t>
  </si>
  <si>
    <t>M 48 Sahavas Nagar Jule Solapur near kumthekar hospital, Solapur</t>
  </si>
  <si>
    <t xml:space="preserve">INDIAN MODEL SCHOOL </t>
  </si>
  <si>
    <t>Solapur, Maharashtra</t>
  </si>
  <si>
    <t xml:space="preserve">Civil Engineering </t>
  </si>
  <si>
    <t>GOVERNMENT POLYTECHNIC, SOLAPUR</t>
  </si>
  <si>
    <t>DR. D. Y. PATIL INSTITUTE OF TECHNOLOGY, PIMPRI, PUNE</t>
  </si>
  <si>
    <t>AutoCAD,MS Office,MS Project,Primavera</t>
  </si>
  <si>
    <t>Godrej Properties | Senior Civil Officer | Pune | Jul 2025 | Oct 2025 | 0 Years, 3 Months, 26 Days | 3.2</t>
  </si>
  <si>
    <t>Godrej Properties  | Senior Civil Officer | Pune | Aug 2024 | Jun 2025 | 44 Weeks</t>
  </si>
  <si>
    <t>P26701108</t>
  </si>
  <si>
    <t>Gracy</t>
  </si>
  <si>
    <t>Maladhari</t>
  </si>
  <si>
    <t>Gracy Ashok Maladhari</t>
  </si>
  <si>
    <t>gracymaladhari4@gmail.com</t>
  </si>
  <si>
    <t>P26701108@student.nicmar.ac.in</t>
  </si>
  <si>
    <t>11-May-2003</t>
  </si>
  <si>
    <t>Music,Travelling,Writing,Skiting, Sketching</t>
  </si>
  <si>
    <t>Ashok Maladhari</t>
  </si>
  <si>
    <t>Arachana Maladhari</t>
  </si>
  <si>
    <t>housewife</t>
  </si>
  <si>
    <t>Shivram nagar dahegaon road new chankapur khaperkheda nagpur maharashtra - 441102</t>
  </si>
  <si>
    <t>St. joseph's convent high school , Nagpur</t>
  </si>
  <si>
    <t>Maharashtra State Board of Secondary and Higher Secondary Pune</t>
  </si>
  <si>
    <t>Saraswati Junior College , Koradi Road, Bokhara, Nagpur</t>
  </si>
  <si>
    <t>Rashtrasant Tukadoji Maharaj Nagpur University</t>
  </si>
  <si>
    <t xml:space="preserve"> IDEAS - Institue of design education and architectural studies, Hudkeshwar Road, Nagpur, Maharashtra</t>
  </si>
  <si>
    <t>AutoCAD,Sketchup, rhino,lumion,MS Project, MS Excel,Photoshop, Revit</t>
  </si>
  <si>
    <t>Scarlett Designs Private Limited | Intern | Ahemdabad | Jan 2025 | May 2025 | 20 Weeks</t>
  </si>
  <si>
    <t>P26700655</t>
  </si>
  <si>
    <t>Sejal</t>
  </si>
  <si>
    <t>Kaushik</t>
  </si>
  <si>
    <t>Sejal Kaushik</t>
  </si>
  <si>
    <t>sejalkaushik.work@gmail.com</t>
  </si>
  <si>
    <t>P26700655@student.nicmar.ac.in</t>
  </si>
  <si>
    <t>28-Oct-2000</t>
  </si>
  <si>
    <t>English, Hindi</t>
  </si>
  <si>
    <t>Reading,Dancing,Yoga,Photography,Driving</t>
  </si>
  <si>
    <t>Rajesh Kumar Kaushik</t>
  </si>
  <si>
    <t>Meenu Kaushik</t>
  </si>
  <si>
    <t>G-5/ 24-25, Sector-11, Rohini, Delhi-110085</t>
  </si>
  <si>
    <t>Titiksha Public School</t>
  </si>
  <si>
    <t>MBS School of Planning and Architecture, Delhi</t>
  </si>
  <si>
    <t>School of Planning and Architecture, New Delhi</t>
  </si>
  <si>
    <t>School of Planning and Architecture, Delhi</t>
  </si>
  <si>
    <t>Master of Planning (M.Plan)</t>
  </si>
  <si>
    <t>Urban Planning</t>
  </si>
  <si>
    <t>AutoCAD,Revit,MS Project,Photoshop,QGIS,ArcGIS,Sketchup,MS Powerpoint,MS Excel,MS Word,Lumion</t>
  </si>
  <si>
    <t>Institute of Urban Transport (India), Ministry of Housing and Urban Affairs | Urban Transport Intern | New Delhi | Jun 2025 | Jul 2025 | 8 Weeks
JB Design Consultants | Architectural Intern | New Delhi | Jul 2023 | Nov 2023 | 17 Weeks</t>
  </si>
  <si>
    <t>4-week Advance Revit and BIM training by Karwaan
4-week Training program by ecospatial lab on Basics and Advance ArcGIS.
GATE AR 2024: AIR 450, Score - 525
Professional and Faculty Development Programme (PFDP) (2024-25), Future ready Infrastructure for cities, Dept of Urban Planning, SPA New Delhi
Certified course on Gender-Responsive Monitoring &amp; Evaluation by UNICEF</t>
  </si>
  <si>
    <t>P26700386</t>
  </si>
  <si>
    <t xml:space="preserve">Hritavrata </t>
  </si>
  <si>
    <t xml:space="preserve">Hritavrata  Singh </t>
  </si>
  <si>
    <t>hritavratasingh@gmail.com</t>
  </si>
  <si>
    <t>P26700386@student.nicmar.ac.in</t>
  </si>
  <si>
    <t>13-Jun-2005</t>
  </si>
  <si>
    <t xml:space="preserve">Hindi,English,Marathi </t>
  </si>
  <si>
    <t xml:space="preserve">Traveling, Music,Journaling ,Hiking </t>
  </si>
  <si>
    <t xml:space="preserve">Sanjeev singh </t>
  </si>
  <si>
    <t xml:space="preserve">Government job </t>
  </si>
  <si>
    <t xml:space="preserve">Rupam Singh </t>
  </si>
  <si>
    <t xml:space="preserve">Plot No 14, sahapuri colony, Yamuna society,Latur </t>
  </si>
  <si>
    <t>Balewadi, Pune</t>
  </si>
  <si>
    <t xml:space="preserve">Podar International School </t>
  </si>
  <si>
    <t xml:space="preserve">CBSE, Latur, Maharashtra </t>
  </si>
  <si>
    <t>Civil</t>
  </si>
  <si>
    <t xml:space="preserve">Vishveshwarayya Abhiyantriki Padvika Mahavidyalay,Almala ,Latur,Maharashtra </t>
  </si>
  <si>
    <t xml:space="preserve">All India shri shivaji Memorial society COE , Pune,Maharashtra </t>
  </si>
  <si>
    <t>Auticad,MSP,MS excel</t>
  </si>
  <si>
    <t>Vikram Properties and infrastructure | Trannie | Pune | Dec 2024 | Jan 2025 | 4 Weeks</t>
  </si>
  <si>
    <t>P26700538</t>
  </si>
  <si>
    <t>Krutika</t>
  </si>
  <si>
    <t>Shedge</t>
  </si>
  <si>
    <t>Krutika Chandrashekhar Shedge</t>
  </si>
  <si>
    <t>Krutikashedge123@gmail.com</t>
  </si>
  <si>
    <t>P26700538@student.nicmar.ac.in</t>
  </si>
  <si>
    <t>18-Mar-2002</t>
  </si>
  <si>
    <t>English,Marathi ,Hindi</t>
  </si>
  <si>
    <t>Travelling,Playing Basketball,Cooking,Playing dhol pathk</t>
  </si>
  <si>
    <t>Chandrashekhar Shedge</t>
  </si>
  <si>
    <t>Kavita shedge</t>
  </si>
  <si>
    <t>201/5 A GANESH NAGAR ERANDAWANE</t>
  </si>
  <si>
    <t>Dr. Kalmadi Shamrao High School</t>
  </si>
  <si>
    <t>Maharashtra State Board Of Secoundary Education Pune</t>
  </si>
  <si>
    <t>AISSMS</t>
  </si>
  <si>
    <t>RMD SINHGAD TECHNICAL INSTITUTE CAMPUS</t>
  </si>
  <si>
    <t>REVIT,Auto cad,MS Office,3d MAX,STAAD PRO</t>
  </si>
  <si>
    <t>Godrej Properties | Sr. Civil Officer Civil | Pune | Jul 2024 | Oct 2025 | 1 Years, 2 Months, 9 Days | 2.69</t>
  </si>
  <si>
    <t>Bim 
Mscit</t>
  </si>
  <si>
    <t>P26700055</t>
  </si>
  <si>
    <t>Pushkar</t>
  </si>
  <si>
    <t>Pushkar Atul Kulkarni</t>
  </si>
  <si>
    <t>pushkarkulkarni29032001@gmail.com</t>
  </si>
  <si>
    <t>P26700055@student.nicmar.ac.in</t>
  </si>
  <si>
    <t>29-Mar-2001</t>
  </si>
  <si>
    <t>English, Hindi, Marathi, Kannada</t>
  </si>
  <si>
    <t>Sketching, Sculpting, Gaming</t>
  </si>
  <si>
    <t>Atul Kulkarni</t>
  </si>
  <si>
    <t>Former Government Employee (Retired)</t>
  </si>
  <si>
    <t>Anushka Kulkarni</t>
  </si>
  <si>
    <t>C/21, Tara Rani CHS, Opposite Acharya Marathe College, NG Acharya Marg, Chembur East.</t>
  </si>
  <si>
    <t>OLPS High School</t>
  </si>
  <si>
    <t>Vivekanand Education Society's Junior College</t>
  </si>
  <si>
    <t xml:space="preserve">CTES College of Architecture, Mumbai. </t>
  </si>
  <si>
    <t>AutoCAD, ZWCAD, DraftSight, Vectorworks 12.5, Vectorworks 24, Photoshop, Twinmotion, Enscape, Rhino and Grasshopper, Power BI, MS Project, Primavera P6.</t>
  </si>
  <si>
    <t>Project Finance Analyst
Certificate of Appreciation 
Certificate of Excellence 
Parametric Design Certificate 
Design Esquee Award</t>
  </si>
  <si>
    <t>P26700056</t>
  </si>
  <si>
    <t xml:space="preserve">Gayatri </t>
  </si>
  <si>
    <t>Chandrabhan</t>
  </si>
  <si>
    <t>Katore</t>
  </si>
  <si>
    <t>Gayatri  Chandrabhan Katore</t>
  </si>
  <si>
    <t>gayatrikatore2002@gmail.com</t>
  </si>
  <si>
    <t>P26700056@student.nicmar.ac.in</t>
  </si>
  <si>
    <t>Playing Kho-Kho,Cooking</t>
  </si>
  <si>
    <t>Vimal</t>
  </si>
  <si>
    <t>A/P-Ukkadgaon,Tal- Shrigonda, Dist-Ahmednagar</t>
  </si>
  <si>
    <t>Ahmednagar</t>
  </si>
  <si>
    <t>Shri.Munjoba Madhyamik Vidyalaya Ukkadgaon</t>
  </si>
  <si>
    <t>Shri. Chhatrapati Shivaji Mahavidyalaya ,Shrigonda</t>
  </si>
  <si>
    <t>Government Polytechnic, Pune</t>
  </si>
  <si>
    <t>BRACT's, Vishwakarma Institute of Information Technology, Pune</t>
  </si>
  <si>
    <t>AutoCAD,Revit,MS Project,MS Office,MEP,</t>
  </si>
  <si>
    <t>Shivraj construction  | Civil Engineer Intern | Cavalcade Properties Pvt. Ltd., NIBM Road, Pune -411028 | Jan 2025 | May 2025 | 21 Weeks</t>
  </si>
  <si>
    <t>AutoCAD
Certificate Programme in Practical English And Life Skills</t>
  </si>
  <si>
    <t>P26701124</t>
  </si>
  <si>
    <t>Shubham</t>
  </si>
  <si>
    <t>Murlidhar</t>
  </si>
  <si>
    <t>Chaudhari</t>
  </si>
  <si>
    <t>Shubham Murlidhar Chaudhari</t>
  </si>
  <si>
    <t>shubhamchaudhari9900@gmail.com</t>
  </si>
  <si>
    <t>P26701124@student.nicmar.ac.in</t>
  </si>
  <si>
    <t>25-Dec-2002</t>
  </si>
  <si>
    <t>Exlporing,Reading Manga</t>
  </si>
  <si>
    <t>Murlidhar Magan Chaudhari</t>
  </si>
  <si>
    <t>Kavita Murlidhar Chaudhari</t>
  </si>
  <si>
    <t xml:space="preserve">H no 32 Sitabai Niwas Temghar Pipeline Kalyan Road Bhiwandi </t>
  </si>
  <si>
    <t>Dr Omprakash Agarwal English High School</t>
  </si>
  <si>
    <t xml:space="preserve">Maharashtra State Board of Secondary and Higher Education </t>
  </si>
  <si>
    <t>ARMIET Shahpur</t>
  </si>
  <si>
    <t>Datta Meghe College of Engineering Navi Mumbai</t>
  </si>
  <si>
    <t>Civil Infrastructure</t>
  </si>
  <si>
    <t>MS Office, MS Project,AutoCAD</t>
  </si>
  <si>
    <t>Burns &amp; McDonnell | Civil-Structural Enginner | Vikhroli ,Mumbai | Jul 2024 | Jul 2026 | 2 Years, 0 Months, 2 Days | 7.5</t>
  </si>
  <si>
    <t>NAVAYUGA ENGINNERING COMPPANY LTD | Civil Engineer  | Shahpur | Jun 2022 | Jul 2022 | 5 Weeks</t>
  </si>
  <si>
    <t>P26701119</t>
  </si>
  <si>
    <t xml:space="preserve">Saloni </t>
  </si>
  <si>
    <t xml:space="preserve">Jaiprakash </t>
  </si>
  <si>
    <t xml:space="preserve">Poddar </t>
  </si>
  <si>
    <t xml:space="preserve">Saloni  Jaiprakash  Poddar </t>
  </si>
  <si>
    <t>poddarsalonijaiprakash@gmail.com</t>
  </si>
  <si>
    <t>P26701119@student.nicmar.ac.in</t>
  </si>
  <si>
    <t>13-Jul-2002</t>
  </si>
  <si>
    <t xml:space="preserve">English Hindi Marathi </t>
  </si>
  <si>
    <t>Anchoring ,Extracurricular Activities,Social Engagement,Event Planning &amp; Organizing</t>
  </si>
  <si>
    <t>Jaiprakash Poddar</t>
  </si>
  <si>
    <t xml:space="preserve">Operation Manager </t>
  </si>
  <si>
    <t>Sunita Poddar</t>
  </si>
  <si>
    <t xml:space="preserve">Poddar niwas ,Kshtriya nagar , Bavdhan Patil nagar Pune </t>
  </si>
  <si>
    <t>Suryadatta national School</t>
  </si>
  <si>
    <t>CBSE Pune Maharastra</t>
  </si>
  <si>
    <t>Savitribai phule University</t>
  </si>
  <si>
    <t xml:space="preserve">JSPM Rajarshi Shaho College of Engineering </t>
  </si>
  <si>
    <t>Electrical Engineering</t>
  </si>
  <si>
    <t>AutoCAD,Advance Excel , SAP,MS office</t>
  </si>
  <si>
    <t>Dmart Avenue supermart Lmt | MEP Qyantity Surveyor | Mumbai | Feb 2025 | Jul 2026 | 1 Years, 4 Months, 27 Days | 5.00
Capgemini Technology Services India Limited | Data Analyst Trainee  | Airoli , Navi Mumbai | Sep 2023 | Dec 2023 | 0 Years, 3 Months, 4 Days | 4</t>
  </si>
  <si>
    <t>P26700522</t>
  </si>
  <si>
    <t>IRUDAYA DIVINEY</t>
  </si>
  <si>
    <t>M</t>
  </si>
  <si>
    <t>Irudaya Diviney M</t>
  </si>
  <si>
    <t>irudayadiviney2005@gmail.com</t>
  </si>
  <si>
    <t>P26700522@student.nicmar.ac.in</t>
  </si>
  <si>
    <t>03-Jun-2005</t>
  </si>
  <si>
    <t>Tamil,English</t>
  </si>
  <si>
    <t>Physical enthusiast,Gardening,Drawing</t>
  </si>
  <si>
    <t>2876 8722 2177</t>
  </si>
  <si>
    <t xml:space="preserve">MADHURENDRAN I J </t>
  </si>
  <si>
    <t>LIC Development officer</t>
  </si>
  <si>
    <t>MARY HILDA S</t>
  </si>
  <si>
    <t>3/305B, B-Block,
Town Railway Nagar, Nagercoil,
Kanyakumari, Tamil Nadu- 629001</t>
  </si>
  <si>
    <t>Alphonsa Matriculation Higher Secondary School</t>
  </si>
  <si>
    <t>Tamil Nadu State Board</t>
  </si>
  <si>
    <t>Thiagarajar College of Engineering</t>
  </si>
  <si>
    <t>AutoCAD,3Ds MAX,MS Word,MS Excel,Primavera,MS Project</t>
  </si>
  <si>
    <t>SK Builders | Internship trainee | Nagercoil, tamilnadu | Dec 2024 | Dec 2024 | 2 Weeks
SR Builders  | Internship trainee | Nagercoil Tamilnadu  | Jun 2025 | Jun 2025 | 2 Weeks</t>
  </si>
  <si>
    <t>AUTOCAD &amp; 3D Max
Climate Smart Markets (TNPCB)</t>
  </si>
  <si>
    <t>P26700267</t>
  </si>
  <si>
    <t>Abhijeet</t>
  </si>
  <si>
    <t>Athawale</t>
  </si>
  <si>
    <t>Abhijeet Gajanan Athawale</t>
  </si>
  <si>
    <t>abhiathawale18@gmail.com</t>
  </si>
  <si>
    <t>P26700267@student.nicmar.ac.in</t>
  </si>
  <si>
    <t>18-Oct-2003</t>
  </si>
  <si>
    <t>Cooking,music</t>
  </si>
  <si>
    <t>Gajanan Athawale</t>
  </si>
  <si>
    <t>Retired Govt. Servent</t>
  </si>
  <si>
    <t>Archana Athawale</t>
  </si>
  <si>
    <t xml:space="preserve">Nirvaan, Meherbaba Colony </t>
  </si>
  <si>
    <t>Planet millenium Society, Pimple saudagar</t>
  </si>
  <si>
    <t>Golden Kids English High School Amravati</t>
  </si>
  <si>
    <t>Maharashtra state board, Amravati</t>
  </si>
  <si>
    <t>Vidhyabharathi Mahavidyalay Amravati</t>
  </si>
  <si>
    <t>Maharashtra State Board, Amaravati</t>
  </si>
  <si>
    <t>MIT Academy Of Engineering</t>
  </si>
  <si>
    <t>AUTOCAD,REVIT,MSOFFICE,ETABS,WATERGEMS,CANVA,POWERPOINT</t>
  </si>
  <si>
    <t>P26700431</t>
  </si>
  <si>
    <t>NANDANA HARI</t>
  </si>
  <si>
    <t>E K</t>
  </si>
  <si>
    <t>Nandana Hari E K</t>
  </si>
  <si>
    <t>nandanahariek@gmail.com</t>
  </si>
  <si>
    <t>P26700431@student.nicmar.ac.in</t>
  </si>
  <si>
    <t>29-Dec-2003</t>
  </si>
  <si>
    <t>English,Hindi,malayalam,tamil</t>
  </si>
  <si>
    <t>Dancing,Reading,Music</t>
  </si>
  <si>
    <t>Haridasan T O</t>
  </si>
  <si>
    <t>Private sector</t>
  </si>
  <si>
    <t>Niranjana K K</t>
  </si>
  <si>
    <t>Govt. Agriculture department</t>
  </si>
  <si>
    <t>KOROTH HOUSE
Pollayad
P O chuzhali</t>
  </si>
  <si>
    <t>Kannur</t>
  </si>
  <si>
    <t>Chinmaya Vidyalaya Kannur</t>
  </si>
  <si>
    <t>Chinmaya Vidyalaya Taliparamba</t>
  </si>
  <si>
    <t>Central board of Secondary Education</t>
  </si>
  <si>
    <t>A P J Abdul Kalam Technical University</t>
  </si>
  <si>
    <t>College of Engineering Trivandrum</t>
  </si>
  <si>
    <t>AutoCAD,MS Office,MS Project</t>
  </si>
  <si>
    <t>Kerala Govt Harbour Department | Student Intern | Vizhinjam | Jun 2024 | Jul 2024 | 1 Weeks</t>
  </si>
  <si>
    <t>P26700260</t>
  </si>
  <si>
    <t>Arjun</t>
  </si>
  <si>
    <t>Arvind</t>
  </si>
  <si>
    <t>Prasadsingh</t>
  </si>
  <si>
    <t>Arjun Arvind Prasadsingh</t>
  </si>
  <si>
    <t>arjunprasadsingh2003@gmail.com</t>
  </si>
  <si>
    <t>P26700260@student.nicmar.ac.in</t>
  </si>
  <si>
    <t>26-Mar-2003</t>
  </si>
  <si>
    <t>English,Marathi,Hindi,Maithili</t>
  </si>
  <si>
    <t>Gym</t>
  </si>
  <si>
    <t>Arvind Prasadsingh</t>
  </si>
  <si>
    <t>Site Supervisor</t>
  </si>
  <si>
    <t>Sharmila Singh</t>
  </si>
  <si>
    <t>Houce No. 902, Alandi Markal Road, Alandi Rural, Fornt Of State Bank</t>
  </si>
  <si>
    <t>Pune/Maharashtra</t>
  </si>
  <si>
    <t>Dr. D. Y. Patil Institute of Technology</t>
  </si>
  <si>
    <t>MIT World Peace University</t>
  </si>
  <si>
    <t>MS Project,primavera p6,Etabs,Staad Pro,AutoCad,Excel</t>
  </si>
  <si>
    <t>Afcons Infrastructure Limited | Engineer | Jamnager | Jul 2024 | Jul 2026 | 2 Years, 0 Months, 1 Days | 4.8</t>
  </si>
  <si>
    <t>Intento associates | Trainee Engineer | Mumbai | Jan 2024 | Jun 2024 | 25 Weeks</t>
  </si>
  <si>
    <t>AutoCAD
Etabs
Staad Pro
RACE
Arduino</t>
  </si>
  <si>
    <t>P26700145</t>
  </si>
  <si>
    <t>Falguni</t>
  </si>
  <si>
    <t xml:space="preserve">Nripendra </t>
  </si>
  <si>
    <t>Jain</t>
  </si>
  <si>
    <t>Falguni Nripendra  Jain</t>
  </si>
  <si>
    <t>falguninj@gmail.com</t>
  </si>
  <si>
    <t>P26700145@student.nicmar.ac.in</t>
  </si>
  <si>
    <t>english,french,marathi,hindi</t>
  </si>
  <si>
    <t>Running,skating</t>
  </si>
  <si>
    <t>Nripendranath Jain</t>
  </si>
  <si>
    <t>Seema Jain</t>
  </si>
  <si>
    <t>Sai Ashish Road
E/201, Sai Pooja Apartments</t>
  </si>
  <si>
    <t>Udayachal High School</t>
  </si>
  <si>
    <t>2013-Mar</t>
  </si>
  <si>
    <t>Shri S. K. Somaiya Vinay Mandir Junior College</t>
  </si>
  <si>
    <t>Sir J.J. College of Architecture</t>
  </si>
  <si>
    <t>autocad,ms office,sketchup,rhino,revit,grasshopper,lumion,enscape,d5</t>
  </si>
  <si>
    <t>Worksphere Ventures pvt. ltd.  | Architectural Intern | Mumbai | May 2024 | Jun 2024 | 6 Weeks
The Design Plexus Architects | Architectural Intern | Mumbai | Nov 2024 | Apr 2025 | 23 Weeks</t>
  </si>
  <si>
    <t>P26700572</t>
  </si>
  <si>
    <t>Akshata</t>
  </si>
  <si>
    <t>Anand</t>
  </si>
  <si>
    <t>Akshata Anand Kulkarni</t>
  </si>
  <si>
    <t>akshata241003@gmail.com</t>
  </si>
  <si>
    <t>P26700572@student.nicmar.ac.in</t>
  </si>
  <si>
    <t>24-Oct-2003</t>
  </si>
  <si>
    <t>dancing, travelling, Sports ,Music</t>
  </si>
  <si>
    <t>Anand Rajakant Kulkarni</t>
  </si>
  <si>
    <t>Consultant</t>
  </si>
  <si>
    <t>Anagha Anand Kulkarni</t>
  </si>
  <si>
    <t>School teacher</t>
  </si>
  <si>
    <t>Sawali, plot no 20 A, gut no 144, beed bypass road, Chhtrapati sambhajinagar
Sawali, plot no 20 A, gut no 144, beed bypass road, Chhtrapati sambhajinagar</t>
  </si>
  <si>
    <t>Millenium Girls hostel, NICMAR University, Balewadi, Pune</t>
  </si>
  <si>
    <t xml:space="preserve">Keeraleeya Samajams New English High school </t>
  </si>
  <si>
    <t xml:space="preserve">Maharashtra State Board of secondary and higher secondary education </t>
  </si>
  <si>
    <t xml:space="preserve">Vivekanand College of Science </t>
  </si>
  <si>
    <t xml:space="preserve">Dr Babasaheb Ambedkar Technological University </t>
  </si>
  <si>
    <t xml:space="preserve">CSMSS Chhatrapati Shahu College of Engineering </t>
  </si>
  <si>
    <t>AutoCad, MS Office</t>
  </si>
  <si>
    <t>The Swan PMS Engineers | Intern | Chhatrapati Sambhajinagar (Aurangabad) | Jul 2025 | Aug 2025 | 5 Weeks
Public Works Bridge Design Division, Chhatrapati Sambhajinagar | Intern | Chhatrapati Sambhajinagar (Aurangabad) | Feb 2026 | May 2026 | 14 Weeks</t>
  </si>
  <si>
    <t>Introduction to Civil Engineering Profession(NPTEl)
Expansive Soil (NPTEL)</t>
  </si>
  <si>
    <t>P26700108</t>
  </si>
  <si>
    <t>Krishna</t>
  </si>
  <si>
    <t>Soni</t>
  </si>
  <si>
    <t>Krishna Soni</t>
  </si>
  <si>
    <t>krishna.krishnasoni123@gmail.com</t>
  </si>
  <si>
    <t>P26700108@student.nicmar.ac.in</t>
  </si>
  <si>
    <t>18-Feb-2003</t>
  </si>
  <si>
    <t>Reading, Exploring</t>
  </si>
  <si>
    <t>Shrawan Kumar Soni</t>
  </si>
  <si>
    <t>Rinku Soni</t>
  </si>
  <si>
    <t>HouseWife</t>
  </si>
  <si>
    <t>8 B.F.F., RIGHT SIDE, SHIVPURI EXTENSION, CHANDER NAGAR, KRISHNA NAGAR, EAST DELHI - 110051</t>
  </si>
  <si>
    <t>East Delhi</t>
  </si>
  <si>
    <t>National Victor Public School</t>
  </si>
  <si>
    <t>CBSE Board, New Delhi</t>
  </si>
  <si>
    <t>MBS College</t>
  </si>
  <si>
    <t>AutoCAD, MS Office,BIM,Revit,Navisworks</t>
  </si>
  <si>
    <t>ARCOP Associates | Architectural Intern | New Delhi | Jul 2025 | Nov 2025 | 18 Weeks</t>
  </si>
  <si>
    <t>P26700016</t>
  </si>
  <si>
    <t>Yashvardhan</t>
  </si>
  <si>
    <t>Anantsingh</t>
  </si>
  <si>
    <t>Rajput</t>
  </si>
  <si>
    <t>Yashvardhan Anantsingh Rajput</t>
  </si>
  <si>
    <t>panvelkaryashvardhan@gmail.com</t>
  </si>
  <si>
    <t>P26700016@student.nicmar.ac.in</t>
  </si>
  <si>
    <t>12-Oct-2002</t>
  </si>
  <si>
    <t>Reading,travelling</t>
  </si>
  <si>
    <t>Anantsingh Shankarsingh Rajput</t>
  </si>
  <si>
    <t>Sunita Anantsingh Rajput</t>
  </si>
  <si>
    <t>504, Siddhineel Arcade, Sector - 5, D-Mart, New Panvel</t>
  </si>
  <si>
    <t>St. Joseph High School</t>
  </si>
  <si>
    <t>S. S. High School &amp; Jr. College</t>
  </si>
  <si>
    <t>Maharashtra State Board of Secondary &amp; Higher Secondary Education</t>
  </si>
  <si>
    <t>autocad,ms office,ms project,primavera</t>
  </si>
  <si>
    <t>S. N. Joshi Consultants Pvt. Ltd. | Plumbing Design Engineer | Pune,  Maharashtra | Jun 2024 | Jul 2026 | 2 Years, 1 Months, 8 Days | 4.2</t>
  </si>
  <si>
    <t>Kotibhaskar Builders, Contractors and Developers | Site Intern | Sangli | Jan 2023 | Jan 2023 | 2 Weeks</t>
  </si>
  <si>
    <t>P26700105</t>
  </si>
  <si>
    <t>Aggarwal</t>
  </si>
  <si>
    <t>Diksha Aggarwal</t>
  </si>
  <si>
    <t>dikshaagg98@gmail.com</t>
  </si>
  <si>
    <t>P26700105@student.nicmar.ac.in</t>
  </si>
  <si>
    <t>12-Sep-2003</t>
  </si>
  <si>
    <t>Hindi, English,French</t>
  </si>
  <si>
    <t>Dance, Reading, Management</t>
  </si>
  <si>
    <t>Sanjeev Aggarwal</t>
  </si>
  <si>
    <t>Bhawna Aggarwal</t>
  </si>
  <si>
    <t>A-8 Surya Nagar Ghaziabad Uttar Pradesh-201011</t>
  </si>
  <si>
    <t>Ghaziabad</t>
  </si>
  <si>
    <t>SNEH International School</t>
  </si>
  <si>
    <t>AutoCAD, MS Office, MS Project,Revit, BIM,Navisworks,Cloud 360</t>
  </si>
  <si>
    <t>Bobby Mukherjii Architects | Architectural Intern | New Delhi | Jul 2025 | Nov 2025 | 16 Weeks</t>
  </si>
  <si>
    <t>BIM Professional Course</t>
  </si>
  <si>
    <t>P26703049</t>
  </si>
  <si>
    <t>Sanika</t>
  </si>
  <si>
    <t>Ajaykumar</t>
  </si>
  <si>
    <t>Shirke</t>
  </si>
  <si>
    <t>Sanika Ajaykumar Shirke</t>
  </si>
  <si>
    <t>sanikashirke44@gmail.com</t>
  </si>
  <si>
    <t>P26703049@student.nicmar.ac.in</t>
  </si>
  <si>
    <t>04-Feb-2004</t>
  </si>
  <si>
    <t>hindi english marathi</t>
  </si>
  <si>
    <t>painting</t>
  </si>
  <si>
    <t>Ajaykymar</t>
  </si>
  <si>
    <t>bussinessman</t>
  </si>
  <si>
    <t>mangal</t>
  </si>
  <si>
    <t>home maker</t>
  </si>
  <si>
    <t>02, Plot No. 51 Behind Midas Suzuki Showroom, Savedi
ahilyanagar</t>
  </si>
  <si>
    <t>Athare patil public school</t>
  </si>
  <si>
    <t xml:space="preserve">Electrical </t>
  </si>
  <si>
    <t xml:space="preserve">Cusrow wadia institute of technology </t>
  </si>
  <si>
    <t xml:space="preserve">Savitri bai phule university </t>
  </si>
  <si>
    <t>Pune / maharashtra</t>
  </si>
  <si>
    <t>Ms office</t>
  </si>
  <si>
    <t>crompton greaves | quality manager | ahilyanagar | Dec 2024 | Jan 2025 | 4 Weeks
l&amp;t eletrical automation | project junior engineer | ahilyanagar | Jul 2022 | Aug 2022 | 4 Weeks</t>
  </si>
  <si>
    <t>P26701028</t>
  </si>
  <si>
    <t>Hashem</t>
  </si>
  <si>
    <t xml:space="preserve">Zaheer </t>
  </si>
  <si>
    <t>Sawant</t>
  </si>
  <si>
    <t>Hashem Zaheer  Sawant</t>
  </si>
  <si>
    <t>hashemsawant@gmail.com</t>
  </si>
  <si>
    <t>P26701028@student.nicmar.ac.in</t>
  </si>
  <si>
    <t>07-May-2001</t>
  </si>
  <si>
    <t>English,Hindi,Urdu,Marathi</t>
  </si>
  <si>
    <t>Sports,Music,Reading</t>
  </si>
  <si>
    <t>Zaheer Abdulrehman Sawant</t>
  </si>
  <si>
    <t>Mechanical Draughtsman</t>
  </si>
  <si>
    <t>Nafisa Zaheer Sawant</t>
  </si>
  <si>
    <t>At-Post Rajewadi, Taluka-Mahad, Dist-Raigad 402309</t>
  </si>
  <si>
    <t>Samarth Ramdas Vidyalaya, Mahad</t>
  </si>
  <si>
    <t>Maharashtra State Board Of Secondary and Higher Secondary Education</t>
  </si>
  <si>
    <t>St.Xavier's Junior College, Shirgaon</t>
  </si>
  <si>
    <t>Anjuman-I-Islams Kalsekar Technical Campus, Panvel</t>
  </si>
  <si>
    <t>MS Office,Autocad,Revit,Primavera,MS Project</t>
  </si>
  <si>
    <t>MS Architectural solutions | Autocad Designer and Estimator | Mumbai | Jul 2024 | Jun 2025 | 0 Years, 11 Months, 15 Days | 2.16</t>
  </si>
  <si>
    <t>Autodesk Autocad
Autodesk Revit
Oracle Primavera</t>
  </si>
  <si>
    <t>P26700451</t>
  </si>
  <si>
    <t>KOYA</t>
  </si>
  <si>
    <t>ACHYUTHA</t>
  </si>
  <si>
    <t>NAGA SAI MANIKANTA</t>
  </si>
  <si>
    <t>Koya Achyutha Naga Sai Manikanta</t>
  </si>
  <si>
    <t>manikantakoya555@gmail.com</t>
  </si>
  <si>
    <t>P26700451@student.nicmar.ac.in</t>
  </si>
  <si>
    <t>18-Aug-2001</t>
  </si>
  <si>
    <t>ENGLISH ,HINDHI,TELUGU</t>
  </si>
  <si>
    <t>SINGING,PLAYING BADMINTON,LISTENING MUSIC</t>
  </si>
  <si>
    <t>KOYA RATTAYYA</t>
  </si>
  <si>
    <t>DAILY WAGE LABOUR</t>
  </si>
  <si>
    <t>KOYA KRISHNA KUMARI</t>
  </si>
  <si>
    <t>14-21 KALVA KRINDA BHIMADOLE, ELURU   DISTRICT,  ANDHRA PRADESH</t>
  </si>
  <si>
    <t>Eluru</t>
  </si>
  <si>
    <t>MANASA ENGLISH MEDIUM HIGH SCHOOL</t>
  </si>
  <si>
    <t>BOARD OF SECONDARY EDUCATION , ANDHRA PRADESH.</t>
  </si>
  <si>
    <t>AKRG JUNIOR COLLEGE</t>
  </si>
  <si>
    <t>BOARD OF INTERMEDIATE EDUCATION ,ANDHRA PRADESH.</t>
  </si>
  <si>
    <t>SAGI RAMA KRISHNAM RAJU ENGINEERING COLLEGE</t>
  </si>
  <si>
    <t>AutoCad,MS Office,MS Project,Primavera</t>
  </si>
  <si>
    <t>INDUS TOWERS LIMITED | QUALITY ENGINEER | HYDERABAD | May 2024 | Jun 2026 | 2 Years, 1 Months, 9 Days | 5.1</t>
  </si>
  <si>
    <t>P26700266</t>
  </si>
  <si>
    <t>DIGVIJAY</t>
  </si>
  <si>
    <t>DHANAJI</t>
  </si>
  <si>
    <t>SUBHEDAR</t>
  </si>
  <si>
    <t>Digvijay Dhanaji Subhedar</t>
  </si>
  <si>
    <t>digvisubhedar@gmail.com</t>
  </si>
  <si>
    <t>P26700266@student.nicmar.ac.in</t>
  </si>
  <si>
    <t>28-Mar-2001</t>
  </si>
  <si>
    <t>English,hindi,marathi</t>
  </si>
  <si>
    <t>Motocycling,Singing and Listening Music,Jungle safari</t>
  </si>
  <si>
    <t>DHANAJI VISHRAM SUBHEDAR</t>
  </si>
  <si>
    <t>Shopkeeper</t>
  </si>
  <si>
    <t>DHANASHREE DHANAJI SUBHEDAR</t>
  </si>
  <si>
    <t>At/Post :Kadgaon, Bardeskar Galli, Taluka: Bhudargad</t>
  </si>
  <si>
    <t>At/Post :Kadgaon, Bardeskar Galli</t>
  </si>
  <si>
    <t>ST FRANCIS DESALES HIGH SCHOOL, TIRWADE</t>
  </si>
  <si>
    <t>MAHARASTRA STATE BOARD OF SECONDARY AND HIGHER SECONDARY EDUCATION,PUNE</t>
  </si>
  <si>
    <t>DIPLOMA IN CIVIL ENGINEERING</t>
  </si>
  <si>
    <t>VIDHYAVARDINI INSTITUTE OF ENGINEERING AND TECHNOLOGY,PAL(GARGOTI),KOLHAPUR</t>
  </si>
  <si>
    <t>SAVITRIBAI PHULE PUNE UNIVERSITY</t>
  </si>
  <si>
    <t>G H RAISONI INSTITUTE OF ENGINEERING AND TECHNOLOGY,WAGHOLI (PUNE)</t>
  </si>
  <si>
    <t>TEKLA STRUCTURES</t>
  </si>
  <si>
    <t>ULTRATECH CEMENT | TECHNICAL EXECUTIVE   | PUNE | Nov 2022 | Jul 2024 | 1 Years, 8 Months, 26 Days | 2.94
J K CEMENT  | SITE EXECUTIVE | PUNE | Aug 2024 | Dec 2025 | 1 Years, 4 Months, 3 Days | 5.25</t>
  </si>
  <si>
    <t>P26700568</t>
  </si>
  <si>
    <t>AYAN</t>
  </si>
  <si>
    <t>RANASINGHA</t>
  </si>
  <si>
    <t>Ayan Ranasingha</t>
  </si>
  <si>
    <t>ranasinghaayan@gmail.com</t>
  </si>
  <si>
    <t>P26700568@student.nicmar.ac.in</t>
  </si>
  <si>
    <t>29-Dec-2000</t>
  </si>
  <si>
    <t>Reading, Music,Travelling,Fitness</t>
  </si>
  <si>
    <t>BASUDEB RANASINGHA</t>
  </si>
  <si>
    <t>MATHEMATICS HOME TUTOR</t>
  </si>
  <si>
    <t>SMRITIKANA RANASINGHA</t>
  </si>
  <si>
    <t xml:space="preserve">HOMEMAKER </t>
  </si>
  <si>
    <t>BARISHAL KOLONY PRIMARY SCHOOOL, PASCHIM MIDNAPORE</t>
  </si>
  <si>
    <t>Paschim Medinipur</t>
  </si>
  <si>
    <t xml:space="preserve">MIDNAPORE COLLEGIATE SCHOOL </t>
  </si>
  <si>
    <t>WEST BENGAL  BOARD OF SECONDARY EDUCATION</t>
  </si>
  <si>
    <t>WEST BENGAL COUNCIL OF HIGHER SECONDARY EDUCATION</t>
  </si>
  <si>
    <t xml:space="preserve">MAULANA ABUL KALAM AZAD UNIVERSITY OF TECHNOLOGY </t>
  </si>
  <si>
    <t xml:space="preserve">MEGHNAD SAHA INSTITUTE OF TECHNOLOGY , KOLKATA , WEST BENGAL </t>
  </si>
  <si>
    <t>AUTOCAD, MS EXCEL, MS PROJECT , PRIMAVERA P6 , BIM ,QUANTITY SURVEYING, ESTIMATION &amp; COST CONTROL, PROJECT PLANNING AND SCHEDULING,QUALITY CONTROL,TENDERING &amp; CONTRACTS ,SITE ADMINISTRATION</t>
  </si>
  <si>
    <t>NCC LTD | GRADUATE ENGINEER TRAINEE ( WATER AND ENVIRONMENT DIVISION) | BHUBENESWAR, ODISHA  | Nov 2024 | Jan 2026 | 1 Years, 1 Months, 9 Days | 2.76</t>
  </si>
  <si>
    <t>PUBLIC WORKS DEPARTMENT ( P.W ROADS) | TRAINEE ENGINEER  | WEST BENGAL | Jul 2022 | Aug 2022 | 4 Weeks</t>
  </si>
  <si>
    <t>AUTOCAD
GIS AND REMOTE SENSING 
ENGINEERING WORKSHOP
ROAD SAFETY AWARENESS</t>
  </si>
  <si>
    <t>P26700415</t>
  </si>
  <si>
    <t>Minhaj</t>
  </si>
  <si>
    <t>Yakub</t>
  </si>
  <si>
    <t>Shaikh</t>
  </si>
  <si>
    <t>Minhaj Yakub Shaikh</t>
  </si>
  <si>
    <t>minhajysk@gmail.com</t>
  </si>
  <si>
    <t>P26700415@student.nicmar.ac.in</t>
  </si>
  <si>
    <t>01-Aug-2003</t>
  </si>
  <si>
    <t>Technology,Travelling and Exploring,Music</t>
  </si>
  <si>
    <t>Yakub Shaikh</t>
  </si>
  <si>
    <t>Maherunissa Shaikh</t>
  </si>
  <si>
    <t>M-Square Pearls Apartment, Plot Number 5 and 6, Gut Number 13, Behind Bajaj Hospital, Beed By Pass Road, Satara Parisar, Chattrapati SambhajiNagar (Aurangabad)</t>
  </si>
  <si>
    <t>Riverdale High School</t>
  </si>
  <si>
    <t>Central Board of Secondary Education, Aurangabad, Maharashtra</t>
  </si>
  <si>
    <t>Malick Junior College</t>
  </si>
  <si>
    <t>Bharati Vidyapeeth Deemed to Be University</t>
  </si>
  <si>
    <t>Bharati Vidyapeeth College of Engineering</t>
  </si>
  <si>
    <t>P26700409</t>
  </si>
  <si>
    <t xml:space="preserve">Aniket </t>
  </si>
  <si>
    <t>Yadav</t>
  </si>
  <si>
    <t>Aniket  Yadav</t>
  </si>
  <si>
    <t>aniket211yadav@gmail.com</t>
  </si>
  <si>
    <t>P26700409@student.nicmar.ac.in</t>
  </si>
  <si>
    <t>02-Nov-2001</t>
  </si>
  <si>
    <t>Cooking,Movies</t>
  </si>
  <si>
    <t>Vinay Kumar Yadav</t>
  </si>
  <si>
    <t>Govt. Employee</t>
  </si>
  <si>
    <t>Lalita Yadav</t>
  </si>
  <si>
    <t>18/02 Type IV, Hanburry Road, Ordnance Estate, Khadki</t>
  </si>
  <si>
    <t xml:space="preserve">Kendriya Vidyalaya Rangehills Khadki </t>
  </si>
  <si>
    <t>Central Board of Secondary Education (CBSE)</t>
  </si>
  <si>
    <t xml:space="preserve">Diploma In Civil Engineering </t>
  </si>
  <si>
    <t>2018-Sep</t>
  </si>
  <si>
    <t>Savitribai Phule Pune University(SPPU)</t>
  </si>
  <si>
    <t>Government College of Engineering and Research, Avasari</t>
  </si>
  <si>
    <t>Autocad,MS Project,MS Office,Digitalization,Quantity Estimation,MIS Reporting</t>
  </si>
  <si>
    <t>L&amp;T Construction | Project Planning Engineer | Ballari, Karnatka | Oct 2021 | Jul 2023 | 1 Years, 9 Months, 27 Days | 4.05</t>
  </si>
  <si>
    <t>PS Developers | Intern | Pune | Jan 2025 | Jan 2025 | 4 Weeks
Reliable Constructions | Intern | Manchar, Pune | Jan 2026 | Jan 2026 | 4 Weeks</t>
  </si>
  <si>
    <t>P26701043</t>
  </si>
  <si>
    <t>Aarushi</t>
  </si>
  <si>
    <t>Askhedkar</t>
  </si>
  <si>
    <t>Aarushi Rajesh Askhedkar</t>
  </si>
  <si>
    <t>aarushi.askhedkar@gmail.com</t>
  </si>
  <si>
    <t>P26701043@student.nicmar.ac.in</t>
  </si>
  <si>
    <t>16-Aug-2003</t>
  </si>
  <si>
    <t xml:space="preserve">Music, Drama, Dance </t>
  </si>
  <si>
    <t>Rajesh Askhedkar</t>
  </si>
  <si>
    <t>Anjali Askhedkar</t>
  </si>
  <si>
    <t>304, Silver Oak Apts., S.No. 96, Right Bhusari Colony, Kothrud, Pune</t>
  </si>
  <si>
    <t>New India School</t>
  </si>
  <si>
    <t>SSC - Pune, Maharashtra</t>
  </si>
  <si>
    <t>Late P. B Jog Junior College</t>
  </si>
  <si>
    <t>HSC - Pune, Maharashtra</t>
  </si>
  <si>
    <t>Dr. Bhanuben Nanavati College of Architecture, Pune, Maharashtra</t>
  </si>
  <si>
    <t>AutoCAD, Sketcup,Revit,MS Office</t>
  </si>
  <si>
    <t>Avesana Associates | Architectural Intern | Pune | Jun 2025 | Nov 2025 | 23 Weeks</t>
  </si>
  <si>
    <t>P26700491</t>
  </si>
  <si>
    <t>Sahil</t>
  </si>
  <si>
    <t>Milind</t>
  </si>
  <si>
    <t>More</t>
  </si>
  <si>
    <t>Sahil Milind More</t>
  </si>
  <si>
    <t>P26700491@student.nicmar.ac.in</t>
  </si>
  <si>
    <t>07-Nov-2001</t>
  </si>
  <si>
    <t>Hindi English,Marathi</t>
  </si>
  <si>
    <t>Music,Guitar</t>
  </si>
  <si>
    <t>Milind Rohidas More</t>
  </si>
  <si>
    <t>Swati Milind More</t>
  </si>
  <si>
    <t>Vaibhav Nagar, Nakshatra  Plot No 55.
golibar tekdi jamnagiri road dhule</t>
  </si>
  <si>
    <t>Dhule</t>
  </si>
  <si>
    <t>Nicmar University Balewadi Baner Pune</t>
  </si>
  <si>
    <t>Canossa Convent High School</t>
  </si>
  <si>
    <t>Nashik Divisional Board</t>
  </si>
  <si>
    <t>2006-Jun</t>
  </si>
  <si>
    <t>SSVPS'S Bapusaheb Shivajirao Deore College of Engineering, Dhule</t>
  </si>
  <si>
    <t xml:space="preserve">Sinhgad College of Engineering Vadgaon Pune </t>
  </si>
  <si>
    <t>2024-Jan</t>
  </si>
  <si>
    <t>Autocad, Ms office,Ms Project,Primavera,Billing,Contracts and Management,Quantity Surverying ,Revit</t>
  </si>
  <si>
    <t xml:space="preserve">Er. Jayprakash. I .Mahale | Junior Engineer Civil | Dhule | Oct 2023 | Oct 2025 | 2 Years, 0 Months, 0 Days | 6 </t>
  </si>
  <si>
    <t>Ms Shitalkumar Mohan Nawale | Engineer Trainee | Dhule | May 2019 | Jun 2019 | 5 Weeks
Know how Online Learning | Fresher Trainee | Pune | Jan 2022 | Feb 2022 | 5 Weeks</t>
  </si>
  <si>
    <t>P26700191</t>
  </si>
  <si>
    <t>DIBYENDU</t>
  </si>
  <si>
    <t>RANA</t>
  </si>
  <si>
    <t>Dibyendu Rana</t>
  </si>
  <si>
    <t>dibyendurana1000@gmail.com</t>
  </si>
  <si>
    <t>P26700191@student.nicmar.ac.in</t>
  </si>
  <si>
    <t>21-Jan-1999</t>
  </si>
  <si>
    <t>BENGALI,HINDI,ENGLISH</t>
  </si>
  <si>
    <t>CRICKERT,TRAVELING,WATCHING MOVIES</t>
  </si>
  <si>
    <t>HARUPADA RANA</t>
  </si>
  <si>
    <t>NIRUPAMA RANA</t>
  </si>
  <si>
    <t>VILL.- KOTAI, P.O.- BOICHA, P.S.- DEBRA, DIST.- PASCHIM MEDINIPUR</t>
  </si>
  <si>
    <t>CHANSERPUR HIGH SCHOOL</t>
  </si>
  <si>
    <t>West Bengal Board of Secondary Education</t>
  </si>
  <si>
    <t>2013-Jan</t>
  </si>
  <si>
    <t>West Bengal Council of Higher Secondary Education</t>
  </si>
  <si>
    <t>Iswar Chandra Vidyasagar Polytechnic, Jhargram</t>
  </si>
  <si>
    <t>2016-Aug</t>
  </si>
  <si>
    <t>Maulana Abul Kalam Azad University of Technology</t>
  </si>
  <si>
    <t>Ramkrishna Mahato Government Engineering College, Purulia</t>
  </si>
  <si>
    <t>AutoCad,MS Office,MS Project</t>
  </si>
  <si>
    <t>Megha Engineering and Infrastructures Limited (MEIL) | Engineer Cons Cord | Agra, Uttar Pradesh | Oct 2023 | Jul 2026 | 2 Years, 9 Months, 5 Days | 3.25320</t>
  </si>
  <si>
    <t>RASHMI ISPAT LIMITED | CIVIL ENGINEER | Jhargram, 721507 | Nov 2018 | Nov 2018 | 4 Weeks
Directorate of Public Health Engineering (Civil) | CIVIL ENGINEER | Purulia, 723101 | Jul 2022 | Aug 2022 | 4 Weeks</t>
  </si>
  <si>
    <t>Certificate in AutoCAD (3D)</t>
  </si>
  <si>
    <t>P26700124</t>
  </si>
  <si>
    <t>Sethupathi</t>
  </si>
  <si>
    <t>N L</t>
  </si>
  <si>
    <t>Sethupathi N L</t>
  </si>
  <si>
    <t>sethupathi1101@gmail.com</t>
  </si>
  <si>
    <t>P26700124@student.nicmar.ac.in</t>
  </si>
  <si>
    <t>30-Sep-2004</t>
  </si>
  <si>
    <t>Watching Movies,Playing Cricket,Gym,Trekking</t>
  </si>
  <si>
    <t>Loganathan N</t>
  </si>
  <si>
    <t>Sasikala L</t>
  </si>
  <si>
    <t>9/73,Periya Varapatti,Chinnamarudhur,Dharapuram Taluk</t>
  </si>
  <si>
    <t>Tiruppur</t>
  </si>
  <si>
    <t>Yuvabharathi Public School</t>
  </si>
  <si>
    <t>Central Board of  Secondary Education</t>
  </si>
  <si>
    <t>Kumaraguru College of Technology,Tamilnadu</t>
  </si>
  <si>
    <t>AutoCAD,MS Project,Primavera,Staad Pro,Revit,MS Office</t>
  </si>
  <si>
    <t>Kumaraguru College of Technology | Senior Intern | Coimbatore | Jul 2024 | Apr 2026 | 93 Weeks</t>
  </si>
  <si>
    <t>Concreting Materials</t>
  </si>
  <si>
    <t>P26701093</t>
  </si>
  <si>
    <t>Chandresh</t>
  </si>
  <si>
    <t>Kalla</t>
  </si>
  <si>
    <t>Chandresh Kalla</t>
  </si>
  <si>
    <t>chandreshkalla14@gmail.com</t>
  </si>
  <si>
    <t>P26701093@student.nicmar.ac.in</t>
  </si>
  <si>
    <t>19-Feb-1999</t>
  </si>
  <si>
    <t>Hindu,English,Marwari</t>
  </si>
  <si>
    <t>Football,Swiming,Cricket</t>
  </si>
  <si>
    <t>Ajay kalla</t>
  </si>
  <si>
    <t>Retd. Aen jdvvnl</t>
  </si>
  <si>
    <t>Asha kalla</t>
  </si>
  <si>
    <t>Family pensioner</t>
  </si>
  <si>
    <t>427 opp khemji ki pol jalap mohalla</t>
  </si>
  <si>
    <t>Jodhpur</t>
  </si>
  <si>
    <t>Central academy sr sec school</t>
  </si>
  <si>
    <t>CENTRAL BOARD OF EDUCATION</t>
  </si>
  <si>
    <t>2014-Apr</t>
  </si>
  <si>
    <t>Shree Mahatma Gandhi sr sec school</t>
  </si>
  <si>
    <t xml:space="preserve">BOARD OF EDUCATION,RAJASTHAN </t>
  </si>
  <si>
    <t>RAJASTHAN TECHNICAL UNIVERSITY</t>
  </si>
  <si>
    <t>JODHPUR INSTITUTE OF ENGINEERING AND TECHNOLOGY</t>
  </si>
  <si>
    <t>AUTOCAD.,MS OFFICE,MSPROJECTS,PRIMAVERA</t>
  </si>
  <si>
    <t>JIET UNIVERSE | SITE ENGINEER | JODHPUR (RAJASTHAN) | Aug 2025 | May 2026 | 0 Years, 8 Months, 24 Days | 3.20 
J.V Technical services | Support Engineer | JODHPUR (RAJASTHAN) | Jan 2023 | May 2025 | 2 Years, 4 Months, 16 Days | 2.40</t>
  </si>
  <si>
    <t>JODHPUR DISCOM VIDYUT VITRAN NIGAM LIMITED | Intern | Jodhpur, Rajasthan | Jun 2019 | Jul 2019 | 6 Weeks | Campus Internship
Gaurav Engineers | Intern | Jodhpur | Oct 2021 | Nov 2021 | 8 Weeks</t>
  </si>
  <si>
    <t>DATA SCIENCE AND MACHINE LEARNING</t>
  </si>
  <si>
    <t>P26701044</t>
  </si>
  <si>
    <t>Nitin</t>
  </si>
  <si>
    <t>Igave</t>
  </si>
  <si>
    <t>Pratham Nitin Igave</t>
  </si>
  <si>
    <t>prathamigave@gmail.com</t>
  </si>
  <si>
    <t>P26701044@student.nicmar.ac.in</t>
  </si>
  <si>
    <t>06-Mar-2003</t>
  </si>
  <si>
    <t>Hindi,English,marathi</t>
  </si>
  <si>
    <t>Dancing,trekking,swimming</t>
  </si>
  <si>
    <t>Padma</t>
  </si>
  <si>
    <t>At.post.khatav.Tal.khatav.dis.satara</t>
  </si>
  <si>
    <t>Laxmi Narayan English School, Khatav</t>
  </si>
  <si>
    <t>Khatav</t>
  </si>
  <si>
    <t>Government Polytechnic Karad</t>
  </si>
  <si>
    <t>Sinhgad College Of Engineering, Vadgaon Bk</t>
  </si>
  <si>
    <t>SIDDHA BIO PETROCHEMICAL LLP | SITE SUPERVISOR | Shirwal | May 2025 | May 2026 | 1 Years, 0 Months, 14 Days | 2.3</t>
  </si>
  <si>
    <t>ALADA SOLUTIONS PVT.LTD | LAND DEVELOPMENT | BAVADHAN, PUNE | Dec 2023 | Jan 2024 | 4 Weeks</t>
  </si>
  <si>
    <t>P26700021</t>
  </si>
  <si>
    <t>Sowmya</t>
  </si>
  <si>
    <t>A</t>
  </si>
  <si>
    <t>Sowmya A</t>
  </si>
  <si>
    <t>sowmyaanandan004@gmail.com</t>
  </si>
  <si>
    <t>P26700021@student.nicmar.ac.in</t>
  </si>
  <si>
    <t>10-Nov-2004</t>
  </si>
  <si>
    <t>English,Tamil,Telugu,Hindi</t>
  </si>
  <si>
    <t xml:space="preserve">Completed initial grade in Guitar practical exam from Trinity College London,Completed grade 1 and 2 in theory of music exam from Trinity College London </t>
  </si>
  <si>
    <t>Anandan R</t>
  </si>
  <si>
    <t>Padma A</t>
  </si>
  <si>
    <t>No. 12, Rama Street
Nungambakkam, Chennai, Tamil Nadu - 600 034</t>
  </si>
  <si>
    <t>No. 12, Rama street
Nungambakkam, Chennai, Tamil Nadu - 600 034</t>
  </si>
  <si>
    <t>Maharishi Vidya Mandir Senior Secondary School Chetpet</t>
  </si>
  <si>
    <t>College of Engineering Guindy, Chennai, Tamil Nadu</t>
  </si>
  <si>
    <t>AutoCAD,SketchUp,Revit,PowerBI,MS Office</t>
  </si>
  <si>
    <t>IIT Madras | Internship | Chennai, Tamil Nadu | Jun 2025 | Jul 2025 | 4 Weeks
RSB Arch Project Consultants | Internship | Chennai, Tamil Nadu | Dec 2024 | Dec 2024 | 1 Weeks
ACS Technologies Chennai | Internship | Chennai, Tamil Nadu | Jul 2024 | Jul 2024 | 2 Weeks
Anvil Projects  | Internship  | Chennai, Tamil Nadu  | Jun 2024 | Jun 2024 | 2 Weeks</t>
  </si>
  <si>
    <t>NPTEL - Structural Dynamics
CAD/BIM Specialization 
Introduction to Psychology course authorized by Yale University 
Initial Acoustic Guitar - Trinity College London
Grade 1 Theory of Music - Trinity College London
Grade 2 Theory of Music - Trinity College London</t>
  </si>
  <si>
    <t>P26700230</t>
  </si>
  <si>
    <t>Manush Vishal</t>
  </si>
  <si>
    <t>Manush Vishal S</t>
  </si>
  <si>
    <t>manushvishal1234@gmail.com</t>
  </si>
  <si>
    <t>P26700230@student.nicmar.ac.in</t>
  </si>
  <si>
    <t>30-Apr-2004</t>
  </si>
  <si>
    <t>Tamil, English, Hindi</t>
  </si>
  <si>
    <t>Basket ball, Cooking</t>
  </si>
  <si>
    <t>Senthil Kumar R</t>
  </si>
  <si>
    <t>Parameswari K</t>
  </si>
  <si>
    <t>Govt Job</t>
  </si>
  <si>
    <t>604/2, Pudur Naggamal Thottam, Salem 636007</t>
  </si>
  <si>
    <t>Salem</t>
  </si>
  <si>
    <t>Emerald Valley Public School</t>
  </si>
  <si>
    <t>CBSE,Salem Tamil Nadu</t>
  </si>
  <si>
    <t>AutoCAD,BIM,MS Project,MS Office</t>
  </si>
  <si>
    <t>Central Public Works Department | Internship | Salem, Tamil Nadu | Jun 2025 | Jul 2025 | 4 Weeks
Vijaya Rasi Constructions | Internship | Salem, Tamil Nadu | Jun 2024 | Jul 2024 | 4 Weeks</t>
  </si>
  <si>
    <t>AutoCAD Essential
NPTEL - Municipal Solid Waste Management</t>
  </si>
  <si>
    <t>P26700213</t>
  </si>
  <si>
    <t>Rishav</t>
  </si>
  <si>
    <t>Kumar</t>
  </si>
  <si>
    <t>Sharma</t>
  </si>
  <si>
    <t>Rishav Kumar Sharma</t>
  </si>
  <si>
    <t>rishav6363@gmail.com</t>
  </si>
  <si>
    <t>P26700213@student.nicmar.ac.in</t>
  </si>
  <si>
    <t>13-Oct-2002</t>
  </si>
  <si>
    <t>English,Hindi,Punjabi,Dogri</t>
  </si>
  <si>
    <t>Gym,Skating,Swimming,Reading</t>
  </si>
  <si>
    <t>3454 8821 8472</t>
  </si>
  <si>
    <t>Suresh Kumar</t>
  </si>
  <si>
    <t>Government Officer</t>
  </si>
  <si>
    <t>Rita Sharma</t>
  </si>
  <si>
    <t>Thanger Pallanwala Tehsil Khour Jammu</t>
  </si>
  <si>
    <t>Jammu</t>
  </si>
  <si>
    <t>Jammu Kashmir</t>
  </si>
  <si>
    <t>KC International School</t>
  </si>
  <si>
    <t>CBSE Jammu/Jammu &amp; Kashmir</t>
  </si>
  <si>
    <t>Graphic Era Deemed To Be University</t>
  </si>
  <si>
    <t>Graphic Era Deemed to Be University</t>
  </si>
  <si>
    <t>AutoCAD, MS Project, MS Excel, MS Office,Revit,Primevera</t>
  </si>
  <si>
    <t>A.H Wani Infratech PVT LTD | Site Engineer | Jammu (J&amp;K) | Jul 2024 | Jun 2026 | 1 Years, 11 Months, 29 Days | 4</t>
  </si>
  <si>
    <t>NHIDCL | Site Engineer | Jammu (J&amp;K) | Jul 2023 | Sep 2023 | 7 Weeks</t>
  </si>
  <si>
    <t>Data Science Bootcamp (Upgrad)</t>
  </si>
  <si>
    <t>P26700528</t>
  </si>
  <si>
    <t xml:space="preserve">Chinmay </t>
  </si>
  <si>
    <t xml:space="preserve">Taral </t>
  </si>
  <si>
    <t xml:space="preserve">Chinmay  Vijay  Taral </t>
  </si>
  <si>
    <t>chinmaytaral42@gmail.com</t>
  </si>
  <si>
    <t>P26700528@student.nicmar.ac.in</t>
  </si>
  <si>
    <t>17-Dec-2002</t>
  </si>
  <si>
    <t xml:space="preserve">Marathi Hindi English </t>
  </si>
  <si>
    <t xml:space="preserve">Reading Dance Drawing Sketching Painting Playing Badminton </t>
  </si>
  <si>
    <t>7339 4276 1889</t>
  </si>
  <si>
    <t xml:space="preserve">Teacher </t>
  </si>
  <si>
    <t xml:space="preserve">Vibhavari </t>
  </si>
  <si>
    <t>House No, 944 Ozare Khurd Tal, Sangmeshwar District, Ratnagiri</t>
  </si>
  <si>
    <t xml:space="preserve">New English School Devrukh </t>
  </si>
  <si>
    <t>Mahatma Phule Science junior college Pune</t>
  </si>
  <si>
    <t xml:space="preserve">National Institute of Technology Hamirpur, Himachal Pradesh </t>
  </si>
  <si>
    <t xml:space="preserve">Hamirpur </t>
  </si>
  <si>
    <t>AutoCAD, Photoshop, Sketch-up, Revit, D5 render, MS Project, Canva</t>
  </si>
  <si>
    <t>Landmark Design Group, Pune | Architecture Intern  | Ravet, Pimpri-Chinchwad, Pune | Dec 2024 | Apr 2025 | 19 Weeks</t>
  </si>
  <si>
    <t>GRIHA Training Program
Training Program On ENERGY CONSERVATION &amp; SUSTAINABLE BUILDING CODE -COMMERCIAL AND RESIDENTIAL</t>
  </si>
  <si>
    <t>P26701053</t>
  </si>
  <si>
    <t xml:space="preserve">Vijayalaxmi </t>
  </si>
  <si>
    <t>Meher</t>
  </si>
  <si>
    <t>Aishwarya Vijayalaxmi  Meher</t>
  </si>
  <si>
    <t>aisha10meher@gmail.com</t>
  </si>
  <si>
    <t>P26701053@student.nicmar.ac.in</t>
  </si>
  <si>
    <t>19-Oct-2002</t>
  </si>
  <si>
    <t>Hindi, English,Odia</t>
  </si>
  <si>
    <t>Dancing , Sketching</t>
  </si>
  <si>
    <t>Achyuta Nanda Meher</t>
  </si>
  <si>
    <t>SERVICE TPWODL ( TATA POWER )</t>
  </si>
  <si>
    <t>Padmini Rani Meher</t>
  </si>
  <si>
    <t>AT/PO Palash, via Mahichala, district Kalahandi</t>
  </si>
  <si>
    <t>Kalahandi</t>
  </si>
  <si>
    <t>Odisha</t>
  </si>
  <si>
    <t>Anjali Nagar, Naktiguda, AT/PO Bhawanipatna , district - Kalahandi</t>
  </si>
  <si>
    <t>Mt. Carmel Convent School</t>
  </si>
  <si>
    <t>ICSE Board , Rourkela, Odisha</t>
  </si>
  <si>
    <t>Dr. A.N. Khosla DAV Public School</t>
  </si>
  <si>
    <t>CBSE , Rourkela, Odisha</t>
  </si>
  <si>
    <t>BIJU PATNAIK UNIVERSITY OF TECHNOLOGY, ODISHA</t>
  </si>
  <si>
    <t>PILOO MODY COLLEGE OF ARCHITECTURE , CUTTACK, ODISHA</t>
  </si>
  <si>
    <t>AutoCAD, SKETCHUP,PHOTOSHOP</t>
  </si>
  <si>
    <t>ADHARSHILA ARCH &amp; ENGINEERS PVT. LTD. | junior architect | Rourkela, Sundargarh , Odisha | Jun 2025 | Jun 2026 | 1 Years, 0 Months, 10 Days | 2.454</t>
  </si>
  <si>
    <t>P26700565</t>
  </si>
  <si>
    <t>SWAPNIL</t>
  </si>
  <si>
    <t>SINGH</t>
  </si>
  <si>
    <t>Swapnil Kumar Singh</t>
  </si>
  <si>
    <t>SWAPNILWORK2000@GMAIL.COM</t>
  </si>
  <si>
    <t>P26700565@student.nicmar.ac.in</t>
  </si>
  <si>
    <t>FOOTBALL, BOXING, SKETCHING</t>
  </si>
  <si>
    <t>SANJEEV KUMAR SINGH</t>
  </si>
  <si>
    <t>DOCTOR</t>
  </si>
  <si>
    <t>NANDITA SINGH</t>
  </si>
  <si>
    <t>B-12 ABHILASHA COLONY, PWD,NADESAR, VARANASI,221002</t>
  </si>
  <si>
    <t>Delhi Public School Varanasi</t>
  </si>
  <si>
    <t>CBSE Board, VARANASI</t>
  </si>
  <si>
    <t>Manipal University</t>
  </si>
  <si>
    <t>Manipal Institute of Technology, Manipal</t>
  </si>
  <si>
    <t>AutoCAD,MS Project</t>
  </si>
  <si>
    <t>BHANZU | BDA | Bangalore | Aug 2023 | Dec 2023 | 0 Years, 4 Months, 16 Days | 3.6
Tech Mahindra | Technical associate | NOIDA | Jul 2024 | Oct 2025 | 1 Years, 2 Months, 24 Days | 3.9</t>
  </si>
  <si>
    <t>P26700189</t>
  </si>
  <si>
    <t xml:space="preserve">DIVYASHREE </t>
  </si>
  <si>
    <t>Divyashree  M</t>
  </si>
  <si>
    <t>divyadivya70455@gmail.com</t>
  </si>
  <si>
    <t>P26700189@student.nicmar.ac.in</t>
  </si>
  <si>
    <t>08-Apr-2004</t>
  </si>
  <si>
    <t>ENGLISH ,TAMIL</t>
  </si>
  <si>
    <t>DANCING,KARATE</t>
  </si>
  <si>
    <t>MAGUDAPATHY S</t>
  </si>
  <si>
    <t>AMUTHA S</t>
  </si>
  <si>
    <t>37, Semangi (post), semangi, Vettamangalam (west) ,Vettamangalam , pugalur taluk.</t>
  </si>
  <si>
    <t>Karur</t>
  </si>
  <si>
    <t xml:space="preserve">SRI RAMAKRISHNA MATRIC HIGH SCHOOL </t>
  </si>
  <si>
    <t>State Board of TamilNadu</t>
  </si>
  <si>
    <t>MALAR MATRIC HR SEC SCHOOL</t>
  </si>
  <si>
    <t>KUMARAGURU COLLEGE OF TECHNOLOGY, COIMBATORE, TAMILNADU</t>
  </si>
  <si>
    <t>AutoCAD,MS Project,STAADpro,MSexcel, Primavera</t>
  </si>
  <si>
    <t>CENTRAL GOVERNMENT INTERNSHIP | INTERN | NEYVELI | Dec 2024 | Dec 2024 | 1 Weeks</t>
  </si>
  <si>
    <t>P26700112</t>
  </si>
  <si>
    <t>Jayachandra</t>
  </si>
  <si>
    <t>Jayachandra S</t>
  </si>
  <si>
    <t>P26700112@student.nicmar.ac.in</t>
  </si>
  <si>
    <t>07-Jul-2001</t>
  </si>
  <si>
    <t>Hindi,Engligh,telugu,kannada</t>
  </si>
  <si>
    <t>Lisenting to music, Working out, Swimming</t>
  </si>
  <si>
    <t>S Ravi kumar</t>
  </si>
  <si>
    <t>S Pushpavali Sailaja</t>
  </si>
  <si>
    <t>R-1/18, Vidyanagar, JSW Township, Toranagallu, Bellary</t>
  </si>
  <si>
    <t>JINDAL VIDYA MANDIR</t>
  </si>
  <si>
    <t>CENTRAL BOARD OF SECONDARY EDUCATION KARNATAKA</t>
  </si>
  <si>
    <t>SRI CHAITANAYA PU COLLEGE</t>
  </si>
  <si>
    <t>Department of Pre- University Karnataka</t>
  </si>
  <si>
    <t>AMRITA VISHWA VIDYAPEETHAM</t>
  </si>
  <si>
    <t>AMRITA SCHOOL OF ENGINEERING</t>
  </si>
  <si>
    <t>AutoCAD, MS Project, Primavera,MS Word,MS Excel</t>
  </si>
  <si>
    <t>Kalpataru Projects International Limited  | BBS Engineer | Hyderabad  | Apr 2024 | Jun 2026 | 2 Years, 2 Months, 15 Days | 5.34</t>
  </si>
  <si>
    <t>JSW Steel Limited  | Internship trainee | Bellary | Jun 2022 | Jul 2022 | 4 Weeks
JSW Steel Limited  | Trainee engineer  | Bellary | Jul 2023 | Mar 2024 | 35 Weeks</t>
  </si>
  <si>
    <t>P26700543</t>
  </si>
  <si>
    <t>Vaibhav</t>
  </si>
  <si>
    <t>Vaibhav Sharma</t>
  </si>
  <si>
    <t>sharmavaibhav.111117@gmail.com</t>
  </si>
  <si>
    <t>P26700543@student.nicmar.ac.in</t>
  </si>
  <si>
    <t>11-Jul-2003</t>
  </si>
  <si>
    <t>Travelling,Listening music</t>
  </si>
  <si>
    <t>Sanjeev Kumar Sharma</t>
  </si>
  <si>
    <t>Serviceman</t>
  </si>
  <si>
    <t>Vijata Sharma</t>
  </si>
  <si>
    <t>Phool Bagh Colony, meerut</t>
  </si>
  <si>
    <t>Meerut</t>
  </si>
  <si>
    <t xml:space="preserve">Meerut Public School </t>
  </si>
  <si>
    <t>Meerut Public School</t>
  </si>
  <si>
    <t>DR. A.P.J. ABDUL KALAM TECHNICAL UNIVERSITY</t>
  </si>
  <si>
    <t>Meerut Institute Of Engineering And Technology, Uttar Pradesh</t>
  </si>
  <si>
    <t>P26700343</t>
  </si>
  <si>
    <t>Tanmay</t>
  </si>
  <si>
    <t>Prabhakar</t>
  </si>
  <si>
    <t>Kotkar</t>
  </si>
  <si>
    <t>Tanmay Prabhakar Kotkar</t>
  </si>
  <si>
    <t>artanmayk@gmail.com</t>
  </si>
  <si>
    <t>P26700343@student.nicmar.ac.in</t>
  </si>
  <si>
    <t>09-Dec-1999</t>
  </si>
  <si>
    <t>Endurance Activities,Community Involvement</t>
  </si>
  <si>
    <t>Prabhakar Kotkar</t>
  </si>
  <si>
    <t>Retired Government Officer (B.E.S.T)</t>
  </si>
  <si>
    <t>Pratima Kotkar</t>
  </si>
  <si>
    <t>B3/404, Swastik Park, Brahmand, Ghodbunder Road, Thane West, 400607</t>
  </si>
  <si>
    <t>Sri Ma Vidyalaya</t>
  </si>
  <si>
    <t>M.H. Junior College Classes, Thane</t>
  </si>
  <si>
    <t>Rachana Sansad's Academy Of Architecture, Mumbai, Maharashtra</t>
  </si>
  <si>
    <t xml:space="preserve">AutoCAD,Revit,Sketchup,MS Project,Vray,Lumion,Adobe Indesign,MS Excel,MS Powerpoint,Adobe Photoshop </t>
  </si>
  <si>
    <t>Collage Design Private Limited | Junior Architect | Mumbai, Maharashtra | Oct 2024 | Jul 2026 | 1 Years, 8 Months, 17 Days | 5.28
JP Parekh &amp; Son Architects | Junior Architect | Mumbai, Maharashtra | May 2023 | Nov 2023 | 0 Years, 5 Months, 20 Days | 3.0
Archgroup International Private Limited | Junior Architect | Mumbai, Maharashtra | Oct 2022 | Apr 2023 | 0 Years, 5 Months, 25 Days | 3</t>
  </si>
  <si>
    <t>Daisaria Associates  | Architecture Intern | Mumbai, Maharashtra | Dec 2020 | Apr 2021 | 17 Weeks</t>
  </si>
  <si>
    <t>Council On Tall Building &amp; Urban Habitat (CTBUH) Certificate</t>
  </si>
  <si>
    <t>P26700452</t>
  </si>
  <si>
    <t xml:space="preserve">RUDRA </t>
  </si>
  <si>
    <t>ANOOP</t>
  </si>
  <si>
    <t>JAVALKAR</t>
  </si>
  <si>
    <t>Rudra  Anoop Javalkar</t>
  </si>
  <si>
    <t>rudra.jvkr16@gmail.com</t>
  </si>
  <si>
    <t>P26700452@student.nicmar.ac.in</t>
  </si>
  <si>
    <t>16-Jun-2004</t>
  </si>
  <si>
    <t>Travelling,Fitness, Photography</t>
  </si>
  <si>
    <t>Construction Business Owner</t>
  </si>
  <si>
    <t>PREETHI</t>
  </si>
  <si>
    <t>Plot no. 243 CTS No 2734 Sc No 51 Nakshatra Colony Lakshmi Tekadi Near More Supermarket Belagavi Karnataka -590009</t>
  </si>
  <si>
    <t xml:space="preserve">Ashtavinayak Rd, Balewadi, Pune, Maharashtra 411045 </t>
  </si>
  <si>
    <t>KLES’ INTERNATIONAL SCHOOL</t>
  </si>
  <si>
    <t>2008-Jun</t>
  </si>
  <si>
    <t xml:space="preserve">JAIN PU COLLEGE </t>
  </si>
  <si>
    <t>Karnataka School Examination and Assessment Board</t>
  </si>
  <si>
    <t>GOGTE INSTITUTE OF TECHNOLOGY, BELGAUM, KARNATAKA</t>
  </si>
  <si>
    <t>AutoCAD, ArchiCAD, REVIT,STAAD.PRO, EXCEL,MS PROJECT,PRIMAVERA</t>
  </si>
  <si>
    <t>Vedant Developers &amp; Builders  | Site Engineer | Belgaum | Jan 2026 | May 2026 | 15 Weeks</t>
  </si>
  <si>
    <t>P26700533</t>
  </si>
  <si>
    <t>Yuvansankar</t>
  </si>
  <si>
    <t>Prakash</t>
  </si>
  <si>
    <t>Yuvansankar Prakash</t>
  </si>
  <si>
    <t>P26700533@student.nicmar.ac.in</t>
  </si>
  <si>
    <t>08-Sep-2004</t>
  </si>
  <si>
    <t>English,Hindi,Tamil</t>
  </si>
  <si>
    <t>Gym ,Football,Sports,Music,Art ,Reading</t>
  </si>
  <si>
    <t xml:space="preserve">Prakash </t>
  </si>
  <si>
    <t>Senior Structural Engineer</t>
  </si>
  <si>
    <t xml:space="preserve">Sumathi </t>
  </si>
  <si>
    <t>Executive Engineer</t>
  </si>
  <si>
    <t>C24, Hallmark Row Houses, Parsn Sesh Nestle, Nanjundapuram Road</t>
  </si>
  <si>
    <t>Gedee Public School</t>
  </si>
  <si>
    <t xml:space="preserve">Central Board of Secondary Education , Coimbatore , TamilNadu </t>
  </si>
  <si>
    <t xml:space="preserve">Vellore Institute of Technology  </t>
  </si>
  <si>
    <t xml:space="preserve">Vellore Institute of Technology , Vellore , TamilNadu </t>
  </si>
  <si>
    <t>AutoCAD ,MS Project (Project Scheduling) ,MS Excel (Estimation &amp; Data Analysis) ,MS PowerPoint ,MS Office ,PLAXIS 3D (Beginner) ,STAAD.Pro (Beginner)</t>
  </si>
  <si>
    <t>Facilities &amp; Building Solutions Pvt. Ltd. | Intern | Bengaluru , Karnataka | Jun 2025 | Jul 2025 | 4 Weeks
MFAR Constructions | Intern | Bengaluru , Karnataka | Jan 2026 | May 2026 | 17 Weeks</t>
  </si>
  <si>
    <t>Proficiency in AutoCAD
Workshop on STAAD.Pro</t>
  </si>
  <si>
    <t>P26700345</t>
  </si>
  <si>
    <t xml:space="preserve">Karthik </t>
  </si>
  <si>
    <t>Karthik  R</t>
  </si>
  <si>
    <t>Karthikratheesh33@gmail.com</t>
  </si>
  <si>
    <t>P26700345@student.nicmar.ac.in</t>
  </si>
  <si>
    <t>13-Jun-2002</t>
  </si>
  <si>
    <t>Sports</t>
  </si>
  <si>
    <t>Ratheesh Kumar R</t>
  </si>
  <si>
    <t>Nisha Gopinath</t>
  </si>
  <si>
    <t>SANTHAM;RVRA-21;RIVER VALLEY RESIDENTS ASSOCIATION;KANJIRAMPARA P.O; THIRUVANANTHAPURAM-695030</t>
  </si>
  <si>
    <t>Sri Ravishankar Vidya Mandir Trust , Attingal</t>
  </si>
  <si>
    <t>CBSE, Trivandrum, Kerala</t>
  </si>
  <si>
    <t>Sarvodaya Central Vidyalaya</t>
  </si>
  <si>
    <t>Kerala Technical University(KTU)</t>
  </si>
  <si>
    <t>Mar Baselios College of Engineering and Technology</t>
  </si>
  <si>
    <t>Primavera P6,  MS office</t>
  </si>
  <si>
    <t>Beacon Projects Private Ltd | Site Engineer | Kerala, India | Jun 2024 | Feb 2025 | 0 Years, 8 Months, 25 Days | 1.80
Gulf Asia Contracting Company LLC | Junior Engineer Civil/Project Controls | Saudi Arabia | Mar 2025 | Jun 2026 | 1 Years, 3 Months, 9 Days | 6</t>
  </si>
  <si>
    <t>Nirmithi Kendra | Site Intern | Alappuzha | Oct 2022 | Oct 2022 | 0 Weeks | Campus Internship
Public works department, Thiruvananthapuram | Site Intern | Thiruvananthapuram | Sep 2023 | Sep 2023 | 1 Weeks | Campus Internship</t>
  </si>
  <si>
    <t>Primavera P6 - Kerala state Rutronix
Basics of construction project planning- Alison</t>
  </si>
  <si>
    <t>P26700457</t>
  </si>
  <si>
    <t>Prathamesh</t>
  </si>
  <si>
    <t>Shekhar</t>
  </si>
  <si>
    <t>Kapase</t>
  </si>
  <si>
    <t>Prathamesh Shekhar Kapase</t>
  </si>
  <si>
    <t>kapaseprathamesh@gmail.com</t>
  </si>
  <si>
    <t>P26700457@student.nicmar.ac.in</t>
  </si>
  <si>
    <t>Marathi,English ,Hindi</t>
  </si>
  <si>
    <t xml:space="preserve">Riding motorcycle , Photography ,Music ,Travelling </t>
  </si>
  <si>
    <t>Shekhar Vasant Kapase</t>
  </si>
  <si>
    <t>Jayshree Shekhar Kapase</t>
  </si>
  <si>
    <t>Prerana Co Operative Housing Society , Bodkenagar , Junnar , Tal :Junnar , Dist :Pune</t>
  </si>
  <si>
    <t>Aai Apartment , Near Goodluck Cafe , Nigdi Pradhikaran , Pune</t>
  </si>
  <si>
    <t>Bloomingdale International School , Junnar</t>
  </si>
  <si>
    <t>INDIAN CERTIFICATE OF SECONDARY EDUCATION</t>
  </si>
  <si>
    <t>2010-Jun</t>
  </si>
  <si>
    <t>Jaihind International School &amp; Junior College, Kuran</t>
  </si>
  <si>
    <t>Autocad , MS Project , Primavera,Sketchup , Revit Architecture , Excel</t>
  </si>
  <si>
    <t>Lodha | Intern | PALAVA City , Kalyan , Maharashtra | Jun 2025 | Jul 2025 | 4 Weeks
Twenty Twenty Interior Design Software (India) Private Limited | Trainee Content Engineer | Amar Madhuban Tech Park , Baner | Jan 2026 | Jun 2026 | 25 Weeks</t>
  </si>
  <si>
    <t>P26700465</t>
  </si>
  <si>
    <t xml:space="preserve">KURAL OVIYA </t>
  </si>
  <si>
    <t xml:space="preserve">K S </t>
  </si>
  <si>
    <t xml:space="preserve">Kural Oviya  K S </t>
  </si>
  <si>
    <t>kuraloviya6246@gmail.com</t>
  </si>
  <si>
    <t>P26700465@student.nicmar.ac.in</t>
  </si>
  <si>
    <t>11-Aug-2004</t>
  </si>
  <si>
    <t>DANCE,MUSIC,MARTIAL ART,COOKING</t>
  </si>
  <si>
    <t xml:space="preserve">KURAL AMUTHAN E </t>
  </si>
  <si>
    <t>SHANTHI V</t>
  </si>
  <si>
    <t xml:space="preserve">HOME MAKER </t>
  </si>
  <si>
    <t>NO:55; KURAL KUDIL, PRASANTH MAIN ROAD, ANNA GRAMMAM, GANDHI NAGAR POST, VADAKUTHU, KURINJIPADI TALUK, NEYVELI.</t>
  </si>
  <si>
    <t>Cuddalore</t>
  </si>
  <si>
    <t xml:space="preserve">ST. JOSEPH OF CLUNY MATRICULATION AND HIGHER SECONDARY SCHOOL </t>
  </si>
  <si>
    <t xml:space="preserve">STATE BOARD OF EDUCATION IN TAMILNADU </t>
  </si>
  <si>
    <t xml:space="preserve">KUMARAGURU COLLEGE OF TECHNOLOGY, COIMBATORE, TAMILNADU </t>
  </si>
  <si>
    <t>MS PROJECT ,AUTOCAD,PRIMEVERA,CPM</t>
  </si>
  <si>
    <t>HIGHWAY DEPARTMENT, GOVERNMENT OF TAMIL NADU  | SITE INTERN | KARUR | Apr 2024 | Apr 2024 | 1 Weeks
NLC INDIA LIMITED | SITE INTERN | NEYVELI  | Dec 2024 | Dec 2024 | 2 Weeks</t>
  </si>
  <si>
    <t xml:space="preserve">COMFORT IN BUILDINGS 
PAPER PUBLICATION </t>
  </si>
  <si>
    <t>P26702091</t>
  </si>
  <si>
    <t>Sradha</t>
  </si>
  <si>
    <t>Smruti</t>
  </si>
  <si>
    <t>Patro</t>
  </si>
  <si>
    <t>Sradha Smruti Patro</t>
  </si>
  <si>
    <t>sradha.smruti@gmail.com</t>
  </si>
  <si>
    <t>P26702091@student.nicmar.ac.in</t>
  </si>
  <si>
    <t>ENGLISH,HINDI,ODIA</t>
  </si>
  <si>
    <t>DESIGN,SKETCHING,PHOTOGRAPHY,EXPLORING HERITAGE,TRAVELLING,READING</t>
  </si>
  <si>
    <t>4910 6989 8794</t>
  </si>
  <si>
    <t>Santanu Kumar Patro</t>
  </si>
  <si>
    <t>Pharmacy Officer</t>
  </si>
  <si>
    <t>Sasmita Kumari Patro</t>
  </si>
  <si>
    <t>7th lane ext. Gandhi nagar, Berhampur, 760001</t>
  </si>
  <si>
    <t>Ganjam</t>
  </si>
  <si>
    <t>ST. Vincent's Convent School</t>
  </si>
  <si>
    <t>COUNCIL OF INDIAN SCHOOL CERTIFICATE EXAMINATION (CISCE/ICSE) , BERHAMPUR,ODISHA</t>
  </si>
  <si>
    <t>DAV PUBLIC SCHOOL</t>
  </si>
  <si>
    <t>CENTRAL BOARD OF SECONDARY EDUCATION (CBSE), BERHAMPUR, ODISHA</t>
  </si>
  <si>
    <t>ODISHA UNIVERSITY OF TECHNOLOGY AND RESEARCH</t>
  </si>
  <si>
    <t>ODISHA UNIVERSITY OF TECHNOLOGY AND RESEARCH, BHUBANESWAR, ODISHA</t>
  </si>
  <si>
    <t>MS Office Suite, AutoCAD, SketchUp, Canva,Photoshop,Illustrator,InDesign,VRay,Enscape 3D,Lumion 3D,D5 Render</t>
  </si>
  <si>
    <t xml:space="preserve">I Candle | Junior Architect | Bhubaneswar | Jun 2024 | Jun 2026 | 2 Years, 0 Months, 0 Days | 3.6 </t>
  </si>
  <si>
    <t>Studio AVT | Intern Architect | New Delhi | May 2023 | Nov 2023 | 30 Weeks
Off-beat design studio | Trainee architect | Bhubaneswar | Apr 2022 | Nov 2022 | 33 Weeks</t>
  </si>
  <si>
    <t>Estimation and BOQ for Architects &amp; Designers</t>
  </si>
  <si>
    <t>P26700359</t>
  </si>
  <si>
    <t>C S VYSAKH</t>
  </si>
  <si>
    <t>CS</t>
  </si>
  <si>
    <t>C S Vysakh Cs</t>
  </si>
  <si>
    <t>vysakhcs5809@gmail.com</t>
  </si>
  <si>
    <t>P26700359@student.nicmar.ac.in</t>
  </si>
  <si>
    <t>07-Sep-2000</t>
  </si>
  <si>
    <t>ENGLISH,MALAYALAM,HINDI,TAMIL</t>
  </si>
  <si>
    <t>PHOTOGRAPHY,TRAVEL,RIDING,MUSIC,PERCUSSION,CREATIVE ART</t>
  </si>
  <si>
    <t>SALIM KUMAR C V</t>
  </si>
  <si>
    <t>C P JYOTHI LEKSHMI</t>
  </si>
  <si>
    <t>DESATH HOUSE,TC 14/1303,RNRA A-61,
RAJIV NAGAR,VAZHUTHACAUD,THYCAUD PO,TVM</t>
  </si>
  <si>
    <t>ST.THOMAS CENTRAL SCHOOL,MUKKOLAKKAL,THIRUVANANTHAPURAM</t>
  </si>
  <si>
    <t>MAHATMA GANDHI UNIVERSITY</t>
  </si>
  <si>
    <t>KMEA COLLEGE OF ARCHITECTURE,KOCHI,KERALA</t>
  </si>
  <si>
    <t>AUTOCAD,SKETCHUP,ENSCAPE,PHOTOSHOP,MSP,MICROSOFT POWERPOINT,MICROSOFT EXCEL,MICROSOFT WORD,QGIS</t>
  </si>
  <si>
    <t>EGO DESIGN STUDIO  | Intern Architect  | Thiruvananthapuram,Kerala | Apr 2023 | Sep 2023 | 21 Weeks
PROARCH DESIGN BUILD  | Junior Architect  | Thiruvananthapuram,Kerala | Feb 2025 | Jun 2025 | 18 Weeks</t>
  </si>
  <si>
    <t>P26702075</t>
  </si>
  <si>
    <t>Jaanvi</t>
  </si>
  <si>
    <t>Sadhwani</t>
  </si>
  <si>
    <t>Jaanvi Rajesh  Sadhwani</t>
  </si>
  <si>
    <t>jsadhwani09@gmail.com</t>
  </si>
  <si>
    <t>P26702075@student.nicmar.ac.in</t>
  </si>
  <si>
    <t>11-Sep-2000</t>
  </si>
  <si>
    <t xml:space="preserve">Swimming, Fitness &amp; Sports, Travelling, Music, Reading,Dancing </t>
  </si>
  <si>
    <t>Rajesh Sadhwani</t>
  </si>
  <si>
    <t>Preeti Sadhwani</t>
  </si>
  <si>
    <t xml:space="preserve">702, Khar Kalpak CHS., 15th road, Khar (W) </t>
  </si>
  <si>
    <t xml:space="preserve">Lilavatibai Podar High School, Mumbai. </t>
  </si>
  <si>
    <t xml:space="preserve">COUNCIL FOR THE INDIAN SCHOOL CERTIFICATE EXAMINATIONS, NEW DELHI </t>
  </si>
  <si>
    <t xml:space="preserve">Jasudben M.L. School, Khar, Mumbai. </t>
  </si>
  <si>
    <t>COUNCIL FOR THE INDIAN SCHOOL CERTIFICATE EXAMINATIONS, NEW DELHI</t>
  </si>
  <si>
    <t xml:space="preserve">University of Mumbai. </t>
  </si>
  <si>
    <t>Vasantdada Patil Pratishthan's Manohar Phalke College of Architecture, Sion, Mumbai.</t>
  </si>
  <si>
    <t>AutoCAD, MS Office, Revit, SketchUP,Enscape, Adobe Photoshop,Adobe Premire Pro,AI generation of Real-Estate Project based Elevational Renders for client pitches and deals.</t>
  </si>
  <si>
    <t>Rustomjee - Keystone Realtors  | Senior Executive Architect | Andheri East  | Sep 2023 | Jun 2026 | 2 Years, 9 Months, 2 Days | 4.1</t>
  </si>
  <si>
    <t>Naresh Shah &amp; Assosciates | Architecture &amp; Design Intern  | Meadows Sahar Plaza, JB Nagar, ANdheri (East) | Nov 2021 | Mar 2022 | 13 Weeks</t>
  </si>
  <si>
    <t>Rotary Club - Inter-College Design Competition 
Green Building Completion Certification</t>
  </si>
  <si>
    <t>P26700337</t>
  </si>
  <si>
    <t>ASMITA</t>
  </si>
  <si>
    <t>TALUKDAR</t>
  </si>
  <si>
    <t>Asmita Talukdar</t>
  </si>
  <si>
    <t>talukdarasmita@gmail.com</t>
  </si>
  <si>
    <t>P26700337@student.nicmar.ac.in</t>
  </si>
  <si>
    <t>10-Jun-1998</t>
  </si>
  <si>
    <t>English, Hindi, Bengali, Marathi</t>
  </si>
  <si>
    <t>Singing, Dancing, Photography,Dramatics</t>
  </si>
  <si>
    <t>ARNAB KUMAR TALUKDAR</t>
  </si>
  <si>
    <t>CHIRASREE TALUKDAR</t>
  </si>
  <si>
    <t>D/901, Joy Homes, L.B.S. Marg, Bhandup West</t>
  </si>
  <si>
    <t xml:space="preserve">D/3801, Ciana Tower, Atmosphere O2, GMLR, Mulund West </t>
  </si>
  <si>
    <t>K.V.I.I.T Powai</t>
  </si>
  <si>
    <t>CBSE, Mumbai, Maharashtra</t>
  </si>
  <si>
    <t>Sir J.J. College Of Architecture</t>
  </si>
  <si>
    <t>Autocad,MS Office,MS Project,Sketchup,Revit,Rhino,Adobe Photoshop,D5, Lumion</t>
  </si>
  <si>
    <t>JP Infra | Executive Architect | Mumbai | Sep 2025 | Jul 2026 | 0 Years, 9 Months, 24 Days | 7.31
Studio Momentum x JSW  | Assistant Manager - Design | Mumbai | Jan 2024 | Sep 2025 | 1 Years, 8 Months, 6 Days | 5.62
Maheshwari and Associates | Architect | Mumbai | Aug 2022 | Dec 2023 | 1 Years, 4 Months, 14 Days | 4.20</t>
  </si>
  <si>
    <t>Abhikalpan Architects and Planners | Junior Consulting Architect | Mumbai | Oct 2021 | Jul 2022 | 40 Weeks
Abin Design Studio | Trainee Architect | Kolkata | Dec 2019 | Apr 2020 | 21 Weeks
Abin Design Studio | Trainee Architect | Kolkata | May 2019 | May 2019 | 3 Weeks</t>
  </si>
  <si>
    <t>Google Project Management Course Series
Coursera Sustainable cities Series 
Building Smarter -BIM in Practice Course Series</t>
  </si>
  <si>
    <t>P26700628</t>
  </si>
  <si>
    <t>VIGNESHWAR</t>
  </si>
  <si>
    <t>N S A</t>
  </si>
  <si>
    <t>Vigneshwar N S A</t>
  </si>
  <si>
    <t>nsavigneshwar@gmail.com</t>
  </si>
  <si>
    <t>P26700628@student.nicmar.ac.in</t>
  </si>
  <si>
    <t>03-Sep-1998</t>
  </si>
  <si>
    <t>ENGLISH TAMIL HINDI</t>
  </si>
  <si>
    <t xml:space="preserve">MUSIC MOVIES COOKING </t>
  </si>
  <si>
    <t>SREE ANBASARU N K S</t>
  </si>
  <si>
    <t>DIVISIONAL ENGINEER</t>
  </si>
  <si>
    <t>VANITHA A</t>
  </si>
  <si>
    <t>ASSOCIATE PROFFESOR</t>
  </si>
  <si>
    <t xml:space="preserve">3B3 GANAPATHY LAYOUT, 3RD CROSS, KK PUDUR, COIMBATORE </t>
  </si>
  <si>
    <t>The Camford International School</t>
  </si>
  <si>
    <t>AVB matriculation higher secondary school</t>
  </si>
  <si>
    <t>State Board of School Examinations, Tamilnadu</t>
  </si>
  <si>
    <t>VELLORE INSTITUTE OF TECHNOLOGY</t>
  </si>
  <si>
    <t>MAASS FOUNDATION IND(P) LTD | Site Engioneer, Site coordinator | COIMBATORE | Jan 2024 | Jun 2026 | 2 Years, 5 Months, 8 Days | 3</t>
  </si>
  <si>
    <t>MS Associates | Civil Engineering Intern - Building Design &amp; Planning | Coimbatore | May 2018 | Jun 2018 | 6 Weeks</t>
  </si>
  <si>
    <t>P26700575</t>
  </si>
  <si>
    <t xml:space="preserve">Prajwal </t>
  </si>
  <si>
    <t xml:space="preserve">Balaso </t>
  </si>
  <si>
    <t>Vhanabatte</t>
  </si>
  <si>
    <t>Prajwal  Balaso  Vhanabatte</t>
  </si>
  <si>
    <t>prajwal4805@gmail.com</t>
  </si>
  <si>
    <t>P26700575@student.nicmar.ac.in</t>
  </si>
  <si>
    <t>14-Feb-2002</t>
  </si>
  <si>
    <t>Reading,singing,plying cricket ,Playing football,Tracking,Bike riding,farming</t>
  </si>
  <si>
    <t>Balaso</t>
  </si>
  <si>
    <t>Rekha</t>
  </si>
  <si>
    <t>Atp. Kapashi , TAl - Kagal , Dist- Kolhapur 416 218</t>
  </si>
  <si>
    <t>Nyaymurti Ranade Vidyalay, Kapashi Senapati</t>
  </si>
  <si>
    <t>Ichalkaranji high school and Jr collage DKTE</t>
  </si>
  <si>
    <t>Savitribai Phule University,Pune</t>
  </si>
  <si>
    <t>Vishwakarma Institute of information technology , Pune</t>
  </si>
  <si>
    <t>AutoCAD, MS Office, MS Project, Primavera,Quantity surveying</t>
  </si>
  <si>
    <t>Ctrls Data Center Ltd. (Schnabel dc consultants) | Project Engineer | Navi Mumbai | Jul 2024 | Jun 2026 | 1 Years, 11 Months, 19 Days | 5.76</t>
  </si>
  <si>
    <t>P26701130</t>
  </si>
  <si>
    <t>Athul</t>
  </si>
  <si>
    <t>Nair</t>
  </si>
  <si>
    <t>Athul S Nair</t>
  </si>
  <si>
    <t>athulsep9@gmail.com</t>
  </si>
  <si>
    <t>P26701130@student.nicmar.ac.in</t>
  </si>
  <si>
    <t>English,tamil,hindi,malayalam</t>
  </si>
  <si>
    <t>Badminton,trekking,travelling</t>
  </si>
  <si>
    <t>V M Sajjad</t>
  </si>
  <si>
    <t>Manju Mohan</t>
  </si>
  <si>
    <t>House No.10, Makayiram, K P Lane, Aramkallu, Karakulam p.o. , tvm</t>
  </si>
  <si>
    <t>ST THOMAS CENTRAL SCHOOL MUKKOLAKKAL TRIVANDRUM</t>
  </si>
  <si>
    <t>CENTRAL BOARD OF SECONDARY EDUCATION , TRIVANDRUM , KERALA</t>
  </si>
  <si>
    <t>ST THOMAS HIGHER SECONDARY SCHOOL MUKKOLAKKAL TRIVANDRUM</t>
  </si>
  <si>
    <t>KERALA BOARD OF HIGHER SECONDARY EDUCATION</t>
  </si>
  <si>
    <t>MAR BASELIOS COLLEGE OF ENGINEERING AND TECHNOLOGY TRIVANDRUM KERALA</t>
  </si>
  <si>
    <t>Primavera,Navisworks,Revit MEP,Solid Works,AutoCAD Mechanical</t>
  </si>
  <si>
    <t>Cann Links | Customer Service Associate | Statue,Trivandrum,Kerala | May 2025 | Apr 2026 | 0 Years, 10 Months, 26 Days | 2.28</t>
  </si>
  <si>
    <t>YAMAHA | Student | Trivandrum | Nov 2021 | Nov 2021 | 0 Weeks</t>
  </si>
  <si>
    <t>Master Diploma in Mechanical CAD</t>
  </si>
  <si>
    <t>P26700301</t>
  </si>
  <si>
    <t xml:space="preserve">Jayesh </t>
  </si>
  <si>
    <t>Shete</t>
  </si>
  <si>
    <t>Jayesh  Rajesh  Shete</t>
  </si>
  <si>
    <t>jayeshshete1605@gmail.com</t>
  </si>
  <si>
    <t>P26700301@student.nicmar.ac.in</t>
  </si>
  <si>
    <t>16-May-2002</t>
  </si>
  <si>
    <t>Reading,Writing</t>
  </si>
  <si>
    <t>Farming</t>
  </si>
  <si>
    <t>Anita</t>
  </si>
  <si>
    <t>Shetewadi, Deolali Pravara</t>
  </si>
  <si>
    <t>Amit Embrald Park, Flat no. A302, Patil Nagar, Balewadi</t>
  </si>
  <si>
    <t>New English School, Deolali Pravara</t>
  </si>
  <si>
    <t>Shree Chhatrapati Shivaji Junior College</t>
  </si>
  <si>
    <t>Government College Of Engineering and Research, Avasari Khurd, Pune</t>
  </si>
  <si>
    <t>AutoCAD,MS Office, MS Excel,MS Powerpoint,MS Projects</t>
  </si>
  <si>
    <t>Adani Infra (India) Ltd | Assistant Manager &gt; Civil  | Amravati | Jul 2024 | Jul 2026 | 2 Years, 0 Months, 0 Days | 8.16</t>
  </si>
  <si>
    <t>Shree Ganesh Developers | Intern &gt; Site Engineer | Pune | Feb 2023 | May 2023 | 12 Weeks | Campus Internship</t>
  </si>
  <si>
    <t>P26700035</t>
  </si>
  <si>
    <t>TALARI</t>
  </si>
  <si>
    <t>BHANU TEJA</t>
  </si>
  <si>
    <t>Talari Bhanu Teja</t>
  </si>
  <si>
    <t>bhanuteja272004@gmail.com</t>
  </si>
  <si>
    <t>P26700035@student.nicmar.ac.in</t>
  </si>
  <si>
    <t>02-Jul-2004</t>
  </si>
  <si>
    <t>ENGLISH,HINDI,TELUGU</t>
  </si>
  <si>
    <t>READING,PLAYING GAMES</t>
  </si>
  <si>
    <t>TALARI APPARAO</t>
  </si>
  <si>
    <t>TALARI KONDATHALLI</t>
  </si>
  <si>
    <t>D.NO- 1-4,SATYAVARAM VILLAGE,V.MADUGULA MANDAL,ANAKAPALLI DISTRICT,ANDHRA PRADESH-531027</t>
  </si>
  <si>
    <t>Anakapalli</t>
  </si>
  <si>
    <t>SRI VIGNAN HIGH SCHOOL</t>
  </si>
  <si>
    <t>BOARD OF SECONDARY EDUCATION,ANDHRA PRADESH</t>
  </si>
  <si>
    <t>SAI GANAPATHI POLYTECHNIC,VISAKHAPATNAM</t>
  </si>
  <si>
    <t>JAWAHARLAL NEHRU TECHNOLIGICAL UNIVERSITY,KAKINADA</t>
  </si>
  <si>
    <t>GODAVARI INSTITUTE OF ENGINEERING AND TECHNOLOGY</t>
  </si>
  <si>
    <t>MS Project,Primavera,Autocad,Revit,MS Office</t>
  </si>
  <si>
    <t>KARLAN CONSTRUCTIONS LLP | INTERN | VISAKHAPATNAM | Mar 2026 | Jun 2026 | 14 Weeks
KOMAL BUILDCON PVT LTD | INTERN | VISAKHAPATNAM | Aug 2022 | Dec 2022 | 18 Weeks</t>
  </si>
  <si>
    <t>Building Materials as s Cornerstone to Sustainability
Quantity Surveying and Cost Estimation
Revit Architecture and BIM</t>
  </si>
  <si>
    <t>P26701106</t>
  </si>
  <si>
    <t>Aman</t>
  </si>
  <si>
    <t>Aman Anand Yadav</t>
  </si>
  <si>
    <t>aayclassic@gmail.com</t>
  </si>
  <si>
    <t>P26701106@student.nicmar.ac.in</t>
  </si>
  <si>
    <t>06-Jan-2004</t>
  </si>
  <si>
    <t>Playing Volleyball,Riding</t>
  </si>
  <si>
    <t>Anand Tulsiram Yadav</t>
  </si>
  <si>
    <t>Ranjita Anand Yadav</t>
  </si>
  <si>
    <t>PLOT NO. 106 VIKAS NAGAR KHADGOAN ROAD WADI</t>
  </si>
  <si>
    <t>The Chanda Devi Saraf School</t>
  </si>
  <si>
    <t>Nagpur, Maharashtra</t>
  </si>
  <si>
    <t>2008-May</t>
  </si>
  <si>
    <t>Dharmpeth Tarkunde High school and Junior College</t>
  </si>
  <si>
    <t>Government College of Engineering, Nagpur, Maharashtra</t>
  </si>
  <si>
    <t>AutoCAD,Revit Arch, Revit Structure, Naviswork, Quantity takeoffs,MS Office</t>
  </si>
  <si>
    <t>Techfinity Infraspace | Graduate Engineer Trainee | Nagpur | Jul 2025 | Apr 2026 | 0 Years, 9 Months, 2 Days | 2.16</t>
  </si>
  <si>
    <t>PwD Nagpur | Engineering Trainee | Nagpur | Jul 2023 | Jul 2023 | 1 Weeks
imaGIS Engineering Solutions Pvt. Ltd. | Intern | Nagpur | May 2024 | Jul 2024 | 8 Weeks</t>
  </si>
  <si>
    <t>P26701063</t>
  </si>
  <si>
    <t>Ankita Das</t>
  </si>
  <si>
    <t>ankiitadaas@gmail.com</t>
  </si>
  <si>
    <t>P26701063@student.nicmar.ac.in</t>
  </si>
  <si>
    <t>15-Nov-1996</t>
  </si>
  <si>
    <t>English,Hindi,Odia</t>
  </si>
  <si>
    <t>Reading,Music,Dancing,Photography,Travelling,singing</t>
  </si>
  <si>
    <t>Samarendranath Das</t>
  </si>
  <si>
    <t>Retired Government Servant</t>
  </si>
  <si>
    <t>Dipti Choudhury</t>
  </si>
  <si>
    <t>Flat No. 3/4, Block D1, Hi Tech Plaza, Sundarpada, Bhubaneswar</t>
  </si>
  <si>
    <t>Khordha</t>
  </si>
  <si>
    <t>D.A.V. Public School, Unit 8, Bhubaneswar</t>
  </si>
  <si>
    <t>Central Board Of Secondary Education, Odisha</t>
  </si>
  <si>
    <t>2003-Mar</t>
  </si>
  <si>
    <t>2013-May</t>
  </si>
  <si>
    <t>Biju Patnaik University of Technology, Rourkela, Odisha</t>
  </si>
  <si>
    <t>College of Engineering &amp; Technology, Bhubaneswar, Odisha</t>
  </si>
  <si>
    <t>Auto Cad, MS Office, Sketch UP,Lumion,Enscape</t>
  </si>
  <si>
    <t>Quess Corp  | Architect-cum-Project Coordinator | Bhubaneswar | Oct 2023 | Dec 2025 | 2 Years, 2 Months, 28 Days | 4.08
Randstad India | Architect-cum-Project Coordinator | Bhubaneswar | Jul 2022 | Sep 2023 | 1 Years, 2 Months, 12 Days | 3.3</t>
  </si>
  <si>
    <t>P26700541</t>
  </si>
  <si>
    <t>Ramanathan</t>
  </si>
  <si>
    <t>Ramanathan S</t>
  </si>
  <si>
    <t>santhoshramanathan973@gmail.com</t>
  </si>
  <si>
    <t>P26700541@student.nicmar.ac.in</t>
  </si>
  <si>
    <t>05-Dec-2003</t>
  </si>
  <si>
    <t>English,Tamil,Kannada,Hindi</t>
  </si>
  <si>
    <t>Geopolitics &amp; Stock Marketing</t>
  </si>
  <si>
    <t>Sathappan.R.M</t>
  </si>
  <si>
    <t>Priya S</t>
  </si>
  <si>
    <t>#15\1,1 st Main Road, Near S.H.K Kalyana Mantapa, Pattegarapalaya, Bangalore-560079</t>
  </si>
  <si>
    <t>New Public English School</t>
  </si>
  <si>
    <t>Bangalore</t>
  </si>
  <si>
    <t>K.L.E Indepent PU college</t>
  </si>
  <si>
    <t>PRIST UNIVERSITY</t>
  </si>
  <si>
    <t>2025-Sep</t>
  </si>
  <si>
    <t>AutoCAD,MS Office,MS Project,BIM,3Ds Max</t>
  </si>
  <si>
    <t>Interior Design</t>
  </si>
  <si>
    <t>P26700548</t>
  </si>
  <si>
    <t>Zaman</t>
  </si>
  <si>
    <t>Siddiqui</t>
  </si>
  <si>
    <t>Zaman Siddiqui</t>
  </si>
  <si>
    <t>moin171975@gmail.com</t>
  </si>
  <si>
    <t>P26700548@student.nicmar.ac.in</t>
  </si>
  <si>
    <t>Writing, poetries, music</t>
  </si>
  <si>
    <t>Moinur Rahman Siddiqui</t>
  </si>
  <si>
    <t xml:space="preserve">Ruhi Fatima </t>
  </si>
  <si>
    <t>B 43 GTB Nagar Kareli</t>
  </si>
  <si>
    <t>Boys High School &amp; College</t>
  </si>
  <si>
    <t>ICSE (Boys High School &amp; College Prayagraj)</t>
  </si>
  <si>
    <t>2010-Apr</t>
  </si>
  <si>
    <t>ISC (Boys High School &amp; College Prayagraj)</t>
  </si>
  <si>
    <t>Vellore Institute of Technology</t>
  </si>
  <si>
    <t>Vellore Institute of Technology (Vellore, Tamil Nadu)</t>
  </si>
  <si>
    <t>AutoCAD, MS Office,MS Project,revit,staad.pro,Plaxis 3D</t>
  </si>
  <si>
    <t>Elegant Infra Developers | Site Intern | Ghaziabad | Dec 2025 | Apr 2026 | 17 Weeks</t>
  </si>
  <si>
    <t>P26700510</t>
  </si>
  <si>
    <t>Aiswarya</t>
  </si>
  <si>
    <t>Ajith</t>
  </si>
  <si>
    <t>Aiswarya Ajith</t>
  </si>
  <si>
    <t>aiswajith@gmail.com</t>
  </si>
  <si>
    <t>P26700510@student.nicmar.ac.in</t>
  </si>
  <si>
    <t>English,Hindi,Malayalam ,Tamil</t>
  </si>
  <si>
    <t>Vlogging,Singing,Content Creation</t>
  </si>
  <si>
    <t>Ajith SL</t>
  </si>
  <si>
    <t>Bank Employee</t>
  </si>
  <si>
    <t>Priya K Nair</t>
  </si>
  <si>
    <t xml:space="preserve">Priyadham NRWA A6/2 , Sastha Nagar, Kunnapuzha , Opposite sreekanta Sastha Temple , Aramada PO , Thiruvananthapuram , Kerala </t>
  </si>
  <si>
    <t>Kendriya Vidyalaya Pangode</t>
  </si>
  <si>
    <t>CBSE Kerala</t>
  </si>
  <si>
    <t>LBS INSTITUTE OF TECHNOLOGY FOR WOMEN</t>
  </si>
  <si>
    <t>AutoCAD,ETABS,STAAD.Pro,MS Office,MS Project</t>
  </si>
  <si>
    <t>Public Works Department Kerala | Site Supervision Trainee | Thiruvananthapuram | Jun 2025 | Jun 2025 | 2 Weeks</t>
  </si>
  <si>
    <t>P26700571</t>
  </si>
  <si>
    <t>yadlapalli</t>
  </si>
  <si>
    <t>varshitha</t>
  </si>
  <si>
    <t>Yadlapalli Varshitha</t>
  </si>
  <si>
    <t>vedavarshitha0374@gmail.com</t>
  </si>
  <si>
    <t>P26700571@student.nicmar.ac.in</t>
  </si>
  <si>
    <t>30-Jul-2003</t>
  </si>
  <si>
    <t>english,telugu,tamil,malayalam,hindi</t>
  </si>
  <si>
    <t xml:space="preserve">watching movies, reading </t>
  </si>
  <si>
    <t>yadlapalli nageswara rao</t>
  </si>
  <si>
    <t>farmer</t>
  </si>
  <si>
    <t>yadlapalli madhuri devi</t>
  </si>
  <si>
    <t>2-189-1
main bazar dronadula</t>
  </si>
  <si>
    <t>Guntur</t>
  </si>
  <si>
    <t>2d-1-16 , gowthami nagar 1st lane , koretipadu</t>
  </si>
  <si>
    <t>bhashyam high school</t>
  </si>
  <si>
    <t>board of secondary education,andhra pradesh</t>
  </si>
  <si>
    <t>bhashyam junior college</t>
  </si>
  <si>
    <t>board of intermediate education, andhra pradesh</t>
  </si>
  <si>
    <t xml:space="preserve">amrita vishwa vidyapeetham </t>
  </si>
  <si>
    <t>amrita school of engineering, coimbatore</t>
  </si>
  <si>
    <t>MS Project, MS Office, AutoCad, Revit, Staad Pro</t>
  </si>
  <si>
    <t>L&amp;T EDUTECH  | Internship Trainee | Chennai | Jun 2024 | Jul 2024 | 1 Weeks
L&amp;T EDUTECH | Internship Trainee | Chennai | Jul 2023 | Aug 2023 | 1 Weeks</t>
  </si>
  <si>
    <t>Concreting Techniques and Practices
Safety for Professionals
Building Information Modeling
Deep Excavation and Tunnels
Hydropower Structures
Design of Structural Steel Members</t>
  </si>
  <si>
    <t>P26701134</t>
  </si>
  <si>
    <t xml:space="preserve">Parikshit </t>
  </si>
  <si>
    <t>Pundlik</t>
  </si>
  <si>
    <t>Bhoyar</t>
  </si>
  <si>
    <t>Parikshit  Pundlik Bhoyar</t>
  </si>
  <si>
    <t>bhrparikshit@gmail.com</t>
  </si>
  <si>
    <t>P26701134@student.nicmar.ac.in</t>
  </si>
  <si>
    <t xml:space="preserve">Sports,Sketching ,Music </t>
  </si>
  <si>
    <t>Pundlik Bhoyar</t>
  </si>
  <si>
    <t>Priti Bhoyar</t>
  </si>
  <si>
    <t>SBI bank building, Gadchiroli road, Armori</t>
  </si>
  <si>
    <t>Gadchiroli</t>
  </si>
  <si>
    <t>Megapolis Saffron,Phase 3, Hinjewadi</t>
  </si>
  <si>
    <t>School of Scholars</t>
  </si>
  <si>
    <t>CBSE, Gadchiroli,</t>
  </si>
  <si>
    <t>CBSE, Gadchiroli</t>
  </si>
  <si>
    <t xml:space="preserve">Bharati Vidyapeth </t>
  </si>
  <si>
    <t>Bharati Vidyapeeth College of Engineering, Pune</t>
  </si>
  <si>
    <t>MATLAB,Cisco Packet Tracer,Xilinx Vivado,Arduino ,IOT</t>
  </si>
  <si>
    <t>IFB Refrigeration  | Quality Control | Ranjangaon  | Jun 2025 | Jul 2025 | 5 Weeks</t>
  </si>
  <si>
    <t>P26700127</t>
  </si>
  <si>
    <t>Nia</t>
  </si>
  <si>
    <t>Reji</t>
  </si>
  <si>
    <t>Nia Reji Thomas</t>
  </si>
  <si>
    <t>niareji15@gmail.com</t>
  </si>
  <si>
    <t>P26700127@student.nicmar.ac.in</t>
  </si>
  <si>
    <t>30-May-2004</t>
  </si>
  <si>
    <t>Volunteering,Playing badminton,Listening to music,Journaling</t>
  </si>
  <si>
    <t>Reji Thomas</t>
  </si>
  <si>
    <t>Pharmacist</t>
  </si>
  <si>
    <t>Anu Reji Thomas</t>
  </si>
  <si>
    <t>Tc No 4/32 CVRA 17 Kowdiar PO, Trivandrum, 695003</t>
  </si>
  <si>
    <t>Sarvodaya Vidyalaya</t>
  </si>
  <si>
    <t>APJ ABDUL KALAM TECHNOLOGY UNIVERSITY</t>
  </si>
  <si>
    <t>TKM College of Engineering, Kollam</t>
  </si>
  <si>
    <t>AutoCAD,MS Office,Revit</t>
  </si>
  <si>
    <t>Kerala Water Authority | Intern | Aruvikkara | May 2023 | May 2023 | 0 Weeks
Kerala State Housing Board  | Intern | Trivandrum | Jun 2025 | Jun 2025 | 0 Weeks</t>
  </si>
  <si>
    <t>NPTEL Online Certification- Introduction to Civil Engineering Profession
Ragam- Ethical Hacking
VERZEO- AutoCAD Course
TATHVA'22- AutoCAD
AUTODESK- Revit Architecture
UltraTech Cement Limited- Waterproofing and Tiling Solutions</t>
  </si>
  <si>
    <t>P26701099</t>
  </si>
  <si>
    <t>Kapil</t>
  </si>
  <si>
    <t>Gaikwad</t>
  </si>
  <si>
    <t>Kapil Milind Gaikwad</t>
  </si>
  <si>
    <t>kapsg2003@gmail.com</t>
  </si>
  <si>
    <t>P26701099@student.nicmar.ac.in</t>
  </si>
  <si>
    <t>English, Hindi,Marathi,German</t>
  </si>
  <si>
    <t>Acting, Cooking,Music</t>
  </si>
  <si>
    <t>Milind K. Gaikwad</t>
  </si>
  <si>
    <t>Civil Engineer</t>
  </si>
  <si>
    <t>Madhura M. Gaikwad</t>
  </si>
  <si>
    <t>370/1, Tirupati Apartment, Near Sambhav Medico, Bhawani Peth, Pune 411002.</t>
  </si>
  <si>
    <t>St. Vincent's High School, Pune-01</t>
  </si>
  <si>
    <t>Cusrow Wadia Institute of Technology, Pune-01</t>
  </si>
  <si>
    <t>AISSMS College of Engineering, Pune-01</t>
  </si>
  <si>
    <t>Civil 3d</t>
  </si>
  <si>
    <t>UltraTech RMC | Apprentice- Sales Executive | Pune | Sep 2025 | Jun 2026 | 0 Years, 9 Months, 5 Days | 0</t>
  </si>
  <si>
    <t>Millenium Engineers &amp; Contractors | Trainee Intern | Pune | Dec 2024 | Jan 2025 | 4 Weeks</t>
  </si>
  <si>
    <t>P26701105</t>
  </si>
  <si>
    <t xml:space="preserve">S </t>
  </si>
  <si>
    <t>Gopika</t>
  </si>
  <si>
    <t>Krishnan</t>
  </si>
  <si>
    <t>S  Gopika Krishnan</t>
  </si>
  <si>
    <t>sgopikakrishnan333@gmail.com</t>
  </si>
  <si>
    <t>P26701105@student.nicmar.ac.in</t>
  </si>
  <si>
    <t>23-Feb-2004</t>
  </si>
  <si>
    <t>English, Malayalam</t>
  </si>
  <si>
    <t>Music, Reading,travelling</t>
  </si>
  <si>
    <t>R Radhakrishna Pillai</t>
  </si>
  <si>
    <t>Rtd. Central Govt Employee</t>
  </si>
  <si>
    <t>V Sreelatha</t>
  </si>
  <si>
    <t>KRISHNASREE, MSRA-146
OLAYIL, THEVALLY
PO KOLLAM</t>
  </si>
  <si>
    <t>CBSE, Kollam, Kerala</t>
  </si>
  <si>
    <t>Thangal Kunju Musaliar College of Engineering, Kollam, Kerala</t>
  </si>
  <si>
    <t>AutoCAD,MS Excel,MS Project,STAAD,PRIMAVERA</t>
  </si>
  <si>
    <t>Artech Realtors Private Limited | Intern | Thiruvananthapuram, Kerala | May 2023 | May 2023 | 0 Weeks</t>
  </si>
  <si>
    <t>NPTEL SWAYAM
Autodesk Revit Architecture
CAD Workshop
Mix Design</t>
  </si>
  <si>
    <t>P26700308</t>
  </si>
  <si>
    <t xml:space="preserve">Vedant </t>
  </si>
  <si>
    <t xml:space="preserve">Vedant Vedant </t>
  </si>
  <si>
    <t>vedantmalikofficial@gmail.com</t>
  </si>
  <si>
    <t>P26700308@student.nicmar.ac.in</t>
  </si>
  <si>
    <t>15-Oct-2004</t>
  </si>
  <si>
    <t xml:space="preserve">Hindi, English  </t>
  </si>
  <si>
    <t xml:space="preserve">Tennis,Movies </t>
  </si>
  <si>
    <t>Rakesh Kumar</t>
  </si>
  <si>
    <t xml:space="preserve">Anita Devi </t>
  </si>
  <si>
    <t>Govt. Teacher</t>
  </si>
  <si>
    <t>919 Sector 2 Rohtak  (124001) Haryana</t>
  </si>
  <si>
    <t>Rohtak</t>
  </si>
  <si>
    <t>Haryana</t>
  </si>
  <si>
    <t>The Little Shri</t>
  </si>
  <si>
    <t>CBSE  Haryana</t>
  </si>
  <si>
    <t xml:space="preserve">SKY HAWK INTERNATIONAL </t>
  </si>
  <si>
    <t xml:space="preserve">Manipal University Jaipur </t>
  </si>
  <si>
    <t>MS Office ,Cost X ,MS Project</t>
  </si>
  <si>
    <t>JRR Construction (P) Ltd. | Site Engineer  | Shyok valley, Ladakh | Jan 2026 | May 2026 | 20 Weeks</t>
  </si>
  <si>
    <t>P26700279</t>
  </si>
  <si>
    <t>KURUVA TUMBALAM</t>
  </si>
  <si>
    <t>RAGHAVENDRA</t>
  </si>
  <si>
    <t>Kuruva Tumbalam Raghavendra</t>
  </si>
  <si>
    <t>raghavendra8184@gmail.com</t>
  </si>
  <si>
    <t>P26700279@student.nicmar.ac.in</t>
  </si>
  <si>
    <t>02-Jul-2002</t>
  </si>
  <si>
    <t>TELUGU,ENGLISH ,HINDI,KANNADA</t>
  </si>
  <si>
    <t>Chess, Cricket, Listening to music</t>
  </si>
  <si>
    <t>K T VENKATESWARULU</t>
  </si>
  <si>
    <t>K T PADMAVATHI</t>
  </si>
  <si>
    <t>2/229, K.THIMMAPURAM (V), YEMMIGANUR(M), KURNOOL (D), ANDHRA PRADESH -518360</t>
  </si>
  <si>
    <t>Kurnool</t>
  </si>
  <si>
    <t>NARAYANA EM HIGH SCHOOL</t>
  </si>
  <si>
    <t>BOARD OF SECONDARY EDUCATION, ANDHRA PRADESH</t>
  </si>
  <si>
    <t>CIVIL ENGINEERING</t>
  </si>
  <si>
    <t>EAST WEST INSTITUTE OF POLYTECHNIC</t>
  </si>
  <si>
    <t>JAWAHARALAL NEHRU TECHNOLOGICAL UNIVERSITY, KAKINADA</t>
  </si>
  <si>
    <t>VELAGAPUDI RAMAKRISHNA SIDDHARTHA ENGINEERING COLLEGE</t>
  </si>
  <si>
    <t>AutoCAD,MS Project,Excel,STAAD Pro</t>
  </si>
  <si>
    <t>KALAPATARU PROJECTS INTERNATIONAL LIMITED | ENGINEER | HYDERABAD | Jul 2024 | Jun 2026 | 1 Years, 11 Months, 22 Days | 5.02</t>
  </si>
  <si>
    <t>SLV BUILDERS AND DEVELOPERS PVT.LTD | INTERN | VIJAYAYAWADA | May 2023 | Jun 2023 | 3 Weeks
GAMBREL ENGINEERS LLP | INTERN | VIJAYAWADA | Sep 2023 | Sep 2023 | 4 Weeks
STRUCTREE ENGINEERING PVT LTD | TRAINEE | HYDERABAD | Dec 2023 | Apr 2024 | 16 Weeks</t>
  </si>
  <si>
    <t>P26700030</t>
  </si>
  <si>
    <t>Bapu</t>
  </si>
  <si>
    <t>Bachhav</t>
  </si>
  <si>
    <t>Tejas Bapu Bachhav</t>
  </si>
  <si>
    <t>tejasbachhav113@gmail.com</t>
  </si>
  <si>
    <t>P26700030@student.nicmar.ac.in</t>
  </si>
  <si>
    <t>05-Aug-2003</t>
  </si>
  <si>
    <t>Hindi, English, Marathi</t>
  </si>
  <si>
    <t>Travelling, Music,Reading</t>
  </si>
  <si>
    <t>Vanita</t>
  </si>
  <si>
    <t>House No N-41 Ja3/7/6 Sai Baba Chowk Sawata Nagar Cicdo Nashik</t>
  </si>
  <si>
    <t xml:space="preserve">Guru Gobind Singh Public School </t>
  </si>
  <si>
    <t xml:space="preserve">Maharashtra State Board Of Secondary And Higher Secondary Education </t>
  </si>
  <si>
    <t xml:space="preserve">Guru Gobind Singh Polytechnic College Of Engineering </t>
  </si>
  <si>
    <t xml:space="preserve">Gokhale Education Society R. H Sapat Collage Of Enginneering </t>
  </si>
  <si>
    <t>AutoCad,MS Project,Excel</t>
  </si>
  <si>
    <t>P26700286</t>
  </si>
  <si>
    <t>M. Etienne</t>
  </si>
  <si>
    <t>M. Etienne Avinash</t>
  </si>
  <si>
    <t>etienneavinash@gmail.com</t>
  </si>
  <si>
    <t>P26700286@student.nicmar.ac.in</t>
  </si>
  <si>
    <t>16-Feb-2004</t>
  </si>
  <si>
    <t>tamil, english, hindi</t>
  </si>
  <si>
    <t>drums, basketball,travelling</t>
  </si>
  <si>
    <t>Marie Antoine Athisayam</t>
  </si>
  <si>
    <t>Manager</t>
  </si>
  <si>
    <t>Jayakumary Janci</t>
  </si>
  <si>
    <t>126, 3B, pedro canagaraya street, canteen street, 
pondicherry</t>
  </si>
  <si>
    <t>Puducherry</t>
  </si>
  <si>
    <t>Kendriya Vidyalaya no. 2 pondicherry</t>
  </si>
  <si>
    <t>cbse- pondicherry</t>
  </si>
  <si>
    <t xml:space="preserve">Kendriya Vidyalaya no. 2 pondicherry </t>
  </si>
  <si>
    <t xml:space="preserve">puducherry technological university </t>
  </si>
  <si>
    <t>puducherry technological university, pondicherry</t>
  </si>
  <si>
    <t>Autocad, revit,staadpro,MS project</t>
  </si>
  <si>
    <t>jeno maran group | intern | pondicherry | Dec 2023 | Jan 2024 | 0 Weeks
puducherry technological university building division | intern | pondicherry | Jan 2026 | Jan 2026 | 1 Weeks
NBCC | intern | puducherry | Jul 2025 | Jul 2025 | 3 Weeks</t>
  </si>
  <si>
    <t>autocad
revit
LnT- STAADpro</t>
  </si>
  <si>
    <t>P26700381</t>
  </si>
  <si>
    <t>VISALI</t>
  </si>
  <si>
    <t>Visali V</t>
  </si>
  <si>
    <t>P26700381@student.nicmar.ac.in</t>
  </si>
  <si>
    <t xml:space="preserve">ENGLISH,TAMIL </t>
  </si>
  <si>
    <t>READING AND WRITING,SINGING,BADMINTON</t>
  </si>
  <si>
    <t>5500 8664 4044</t>
  </si>
  <si>
    <t>VELMURUGAN P</t>
  </si>
  <si>
    <t>GOVERNMENT EMPLOYEE</t>
  </si>
  <si>
    <t xml:space="preserve">SUSEELA S </t>
  </si>
  <si>
    <t>C-19, PANRUTI STREET
BLOCK-9
NEYVELI TOWNSHIP</t>
  </si>
  <si>
    <t xml:space="preserve">JAWAHAR HR SEC SCHOOL </t>
  </si>
  <si>
    <t>CENTRAL BOARD OF SECONDARY EDUCATION(CBSE) NEYVELI SOUTH ARCOT TN</t>
  </si>
  <si>
    <t>PSG INSTITUTE OF TECHNOLOGY AND APPLIED RESEARCH COIMBATORE TN</t>
  </si>
  <si>
    <t>AUTOCAD,MS OFFICE</t>
  </si>
  <si>
    <t>JOHN BUILDERS &amp; JS PROMOTERS | INTERN | TAMIL NADU | Apr 2024 | Jul 2024 | 12 Weeks
NEYVELI LIGNITE CORPORATION INDIA LIMITED | INTERN | TAMIL NADU | Jul 2023 | Jul 2023 | 3 Weeks</t>
  </si>
  <si>
    <t>Certificate of Membership - ACI</t>
  </si>
  <si>
    <t>P26701125</t>
  </si>
  <si>
    <t>Mitesh</t>
  </si>
  <si>
    <t>Mitesh Mahendra Patil</t>
  </si>
  <si>
    <t>P26701125@student.nicmar.ac.in</t>
  </si>
  <si>
    <t>12-Nov-2001</t>
  </si>
  <si>
    <t>English,Hindi ,Marathi</t>
  </si>
  <si>
    <t>Swimming,badminton,Cricket</t>
  </si>
  <si>
    <t>Mahendra Kamlakar Patil</t>
  </si>
  <si>
    <t xml:space="preserve">Principle </t>
  </si>
  <si>
    <t>Sneha Mahendra Patil</t>
  </si>
  <si>
    <t>F25/02 Sagar Soc CHS Sector 10 Airoli Navi Mumbai</t>
  </si>
  <si>
    <t xml:space="preserve">A Wing 101 Mahavir Galaxy Mulund West </t>
  </si>
  <si>
    <t>St Xavier's high School, Airoli Navi Mumbai</t>
  </si>
  <si>
    <t>Father Agnel Of Engineering College</t>
  </si>
  <si>
    <t>Vashi, Navi Mumbai</t>
  </si>
  <si>
    <t>Datta Meghe College of Engineering, Airoli</t>
  </si>
  <si>
    <t>AutoCAD,Excel</t>
  </si>
  <si>
    <t>Eclerx's | Data Analyst | Airoli Navi Mumbai | May 2025 | Dec 2025 | 0 Years, 7 Months, 10 Days | 2.4
Accenture | Trust &amp; Safety New Associate | Airoli Navi Mumbai | Feb 2026 | Jul 2026 | 0 Years, 4 Months, 15 Days</t>
  </si>
  <si>
    <t>Central Railway Loco Workshop, Parel, Mumbai | Mechanical Engineering Intern | Parel, Mumbai, Maharashtra | Jan 2023 | Feb 2023 | 2 Weeks
CIPET | Software  | ONLINE | Jun 2020 | Jul 2020 | 3 Weeks</t>
  </si>
  <si>
    <t>P26701003</t>
  </si>
  <si>
    <t>Jyotsna</t>
  </si>
  <si>
    <t>Joe</t>
  </si>
  <si>
    <t>Jyotsna Rose Joe</t>
  </si>
  <si>
    <t>jyotsnarosejoe14@gmail.com</t>
  </si>
  <si>
    <t>P26701003@student.nicmar.ac.in</t>
  </si>
  <si>
    <t>14-Sep-2003</t>
  </si>
  <si>
    <t>English ,Malayalam ,Hindi</t>
  </si>
  <si>
    <t>Listening to music,Dance,Athletics,Basketball ,Gym,Art and crafts</t>
  </si>
  <si>
    <t>Joe Joseph</t>
  </si>
  <si>
    <t>Shiny Joe</t>
  </si>
  <si>
    <t>27/2022 C, Rose Villa ,Kochu Kadavanthra,Near Shipyard CISF,Kadavanthra PO,Cochin 20</t>
  </si>
  <si>
    <t>Sacred Heart CMI Public School</t>
  </si>
  <si>
    <t>CBSE, Ernakulam, Kerala</t>
  </si>
  <si>
    <t xml:space="preserve">Christ University </t>
  </si>
  <si>
    <t>Christ University Kengeri Campus,Bangalore,Karnataka</t>
  </si>
  <si>
    <t>Autocad,Sketchup,Lumion,Enscape,Photoshop,Illustrator,GIS,AR/VR Software ,Procreate,Ms Excel,Ms Project</t>
  </si>
  <si>
    <t>Lalichan Zacharias Atelier | Student Intern | Ernakulam,Kerala | Apr 2025 | Sep 2025 | 20 Weeks</t>
  </si>
  <si>
    <t>P26701101</t>
  </si>
  <si>
    <t>KAVYA</t>
  </si>
  <si>
    <t>Kavya M</t>
  </si>
  <si>
    <t>kavyamanoharan015@gmail.com</t>
  </si>
  <si>
    <t>P26701101@student.nicmar.ac.in</t>
  </si>
  <si>
    <t>15-Feb-2003</t>
  </si>
  <si>
    <t>Writing,Dancing,Listening to music,Athletics</t>
  </si>
  <si>
    <t>G MANOHARAN</t>
  </si>
  <si>
    <t>WELDER</t>
  </si>
  <si>
    <t>PP SHYNA</t>
  </si>
  <si>
    <t>GOVERNMENT SERVANT-NURSE</t>
  </si>
  <si>
    <t>GOPA NIVAS,KALLEPADAM PO</t>
  </si>
  <si>
    <t>BHAVANS VIDYA MANDIR, MANNAPRA</t>
  </si>
  <si>
    <t>PALAKKAD, KERALA</t>
  </si>
  <si>
    <t>GOVERNMENT HIGHER SECONDARY SCHOOL, PAZHAYANNUR</t>
  </si>
  <si>
    <t>THRISSUR, KERALA</t>
  </si>
  <si>
    <t>GOVERNMENT ENGINEERING COLLEGE, THRISSUR, KERALA</t>
  </si>
  <si>
    <t>AutoCAD,Autodesk Revit,D5 Render,Adobe Photoshop,MS Excel,MS Project,Adobe Indesign</t>
  </si>
  <si>
    <t>Encasa Arch Studio | Student Intern | Kozhikode | Jun 2024 | Nov 2024 | 20 Weeks</t>
  </si>
  <si>
    <t>P26700038</t>
  </si>
  <si>
    <t xml:space="preserve">Dhanya </t>
  </si>
  <si>
    <t>Sibi</t>
  </si>
  <si>
    <t>Dhanya  Sibi</t>
  </si>
  <si>
    <t>dhanyasibipkd@gmail.com</t>
  </si>
  <si>
    <t>P26700038@student.nicmar.ac.in</t>
  </si>
  <si>
    <t>03-Nov-1999</t>
  </si>
  <si>
    <t>Malayalam,English,Hindi,Tamil</t>
  </si>
  <si>
    <t>Reading, sports</t>
  </si>
  <si>
    <t>Sibi George</t>
  </si>
  <si>
    <t>Beena Sibi</t>
  </si>
  <si>
    <t>Kizhakkeparambil House 
Karimkayam post 
Kizhakkencherry 
Mangalam Dam</t>
  </si>
  <si>
    <t>Palakkad</t>
  </si>
  <si>
    <t xml:space="preserve">Cherupushpam Girls Higher Secondary School </t>
  </si>
  <si>
    <t>Nemmara Boys School, Nemmara</t>
  </si>
  <si>
    <t>Karunya University</t>
  </si>
  <si>
    <t>Christ University</t>
  </si>
  <si>
    <t>Etabs,Autocad,MS office</t>
  </si>
  <si>
    <t>Designtree Consulatants pvt.ltd | Trainee Structural Design Engineer | Bengaluru | Jul 2023 | Apr 2024 | 0 Years, 9 Months, 2 Days | 3.6</t>
  </si>
  <si>
    <t>P26700306</t>
  </si>
  <si>
    <t>MEGAVARSHENI</t>
  </si>
  <si>
    <t>J</t>
  </si>
  <si>
    <t>Megavarsheni J</t>
  </si>
  <si>
    <t>megavarshenij@gmail.com</t>
  </si>
  <si>
    <t>P26700306@student.nicmar.ac.in</t>
  </si>
  <si>
    <t>20-Oct-2003</t>
  </si>
  <si>
    <t>English ,Hindi ,Tamil</t>
  </si>
  <si>
    <t>Dancing ,reading ,Badminton</t>
  </si>
  <si>
    <t>Jegannathan A</t>
  </si>
  <si>
    <t>machine operating executive in Ashok Leyland</t>
  </si>
  <si>
    <t>Bharathi K</t>
  </si>
  <si>
    <t xml:space="preserve">Assistant executive engineer in Tamil Nadu water supply and drainage board </t>
  </si>
  <si>
    <t>No.19, D9 Pragati Apartments, Lock Street, Kotturpuram ,
Chennai-600085</t>
  </si>
  <si>
    <t>St.Patrick's High School ICSE</t>
  </si>
  <si>
    <t>Indian Certificate of secondary Education</t>
  </si>
  <si>
    <t xml:space="preserve">St. Patrick's Anglo Indian Higher Secondary School </t>
  </si>
  <si>
    <t>State Board of School Examinations , Tamil Nadu</t>
  </si>
  <si>
    <t>Vellore Institute of Technology, Chennai</t>
  </si>
  <si>
    <t>AutoCAD ,Revit Architecture  ,BIM,CADSRC,Revit Structure,NavisWork</t>
  </si>
  <si>
    <t>CADS Software India Pvt ltd | Test Engineer | Chennai | Sep 2025 | Jul 2026 | 0 Years, 9 Months, 10 Days | 3.30</t>
  </si>
  <si>
    <t>LARSEN &amp; TOUBRO | Internship Trainee | Chennai | Sep 2023 | Oct 2023 | 5 Weeks</t>
  </si>
  <si>
    <t>AutoCAD
BIM (REVIT Structure, REVIT Architecture)
NavisWork</t>
  </si>
  <si>
    <t>P26700201</t>
  </si>
  <si>
    <t>Banavathu Gopaiah Naik</t>
  </si>
  <si>
    <t>Banavathu Gopaiah Naik .</t>
  </si>
  <si>
    <t>banavathugopaiahnaik@gmail.com</t>
  </si>
  <si>
    <t>P26700201@student.nicmar.ac.in</t>
  </si>
  <si>
    <t>10-Jun-2003</t>
  </si>
  <si>
    <t>Hindi,English,Telugu</t>
  </si>
  <si>
    <t>Reading,Music,Dancing</t>
  </si>
  <si>
    <t>Kala Naik</t>
  </si>
  <si>
    <t>Lakshmi Bai</t>
  </si>
  <si>
    <t>Daily wages</t>
  </si>
  <si>
    <t>3-121/a Domalagundam, Gandiganumala, Bollapali(M), Palnadu(Dt)-522663</t>
  </si>
  <si>
    <t>Palnadu</t>
  </si>
  <si>
    <t>A P RESIDENTIAL (BOYS) SCHOOL,TADIKONDA, GUNTUR DISTRICT</t>
  </si>
  <si>
    <t>BOARD OF SECONDARY EDUCATION ANDHRA PRADESH,INDIA, GUNTUR, ANDHRA PRADESH</t>
  </si>
  <si>
    <t>XPERTS JUNIOR COLLEGE, GUNTUR</t>
  </si>
  <si>
    <t>BOARD OF INTERMEDIATE EDUCATION ANDHRA PRADESH,INDIA, GUNTUR, ANDHRA PRADESH</t>
  </si>
  <si>
    <t>JAWAHARLAL NEHRU TECHNOLOGICAL UNVIERSITY KAKINADA</t>
  </si>
  <si>
    <t>VELAGAPUDI RAMAKRISHNA SIDDHARTHA ENGINEERING COLLEGE, VIJAYAWADA- ANDHARA PRADESH,INDIA</t>
  </si>
  <si>
    <t>AutoCAD,MS project,Excel,PPT</t>
  </si>
  <si>
    <t>Youngone | Junior Officer Civil Engineer | Warangal,Telangana | Apr 2025 | Jun 2026 | 1 Years, 2 Months, 22 Days
Vnorth Constructions | GTE | Hyderabad | Feb 2024 | Mar 2025 | 1 Years, 1 Months, 14 Days</t>
  </si>
  <si>
    <t>Shri Vile Parle Kelavani Mandal NMIMS | Intern | Jadcherla, Hyderabad | May 2023 | Jun 2023 | 4 Weeks</t>
  </si>
  <si>
    <t>P26700061</t>
  </si>
  <si>
    <t>Aaryan</t>
  </si>
  <si>
    <t>Chirlekar</t>
  </si>
  <si>
    <t>Aaryan Anil Chirlekar</t>
  </si>
  <si>
    <t>aaryanchirlekar@gmail.com</t>
  </si>
  <si>
    <t>P26700061@student.nicmar.ac.in</t>
  </si>
  <si>
    <t>19-Aug-2003</t>
  </si>
  <si>
    <t>Tech Exploring,Photography</t>
  </si>
  <si>
    <t>Anil Babu Chirlekar</t>
  </si>
  <si>
    <t>Anita Anil Chirlekar</t>
  </si>
  <si>
    <t>HOUSE NO 8, D Wahal Vilage, Ulwe, RAIGARH, VAHAL,
MAHARASHTRA-410206</t>
  </si>
  <si>
    <t xml:space="preserve">IES JNP VIDYALAYA </t>
  </si>
  <si>
    <t>Maharashtra State Board of Secondary and higher secondary education , Pune , Mumbai Divisional Board</t>
  </si>
  <si>
    <t>Agnel Polytechnic, Vashi</t>
  </si>
  <si>
    <t>Terna Engineering College</t>
  </si>
  <si>
    <t>AutoCaD,MS OFFICE,ETABS,Staad-pro,Watergems,Canva,MSP</t>
  </si>
  <si>
    <t>Public Works Department (PWD), Maharashtra | Intern | Kokan Bhavan, Belapur | Dec 2024 | Dec 2024 | 4 Weeks
PGD PMC | Intern | Lotus Project,Mulund | Jun 2024 | Jul 2024 | 2 Weeks</t>
  </si>
  <si>
    <t>Etabs
Project management 101</t>
  </si>
  <si>
    <t>P26700209</t>
  </si>
  <si>
    <t>Akhil</t>
  </si>
  <si>
    <t>Akhil S</t>
  </si>
  <si>
    <t>pudursakhil@gmail.com</t>
  </si>
  <si>
    <t>P26700209@student.nicmar.ac.in</t>
  </si>
  <si>
    <t>24-Dec-2004</t>
  </si>
  <si>
    <t>GYM,BADMINTON ,TREKKING,CHESS,PHOTOGRAPHY,SUDOKU</t>
  </si>
  <si>
    <t>SARAVANAN A</t>
  </si>
  <si>
    <t>REAL ESTATE BUSSINESS</t>
  </si>
  <si>
    <t>GEETHA</t>
  </si>
  <si>
    <t>79 MAIN ROAD</t>
  </si>
  <si>
    <t>Erode</t>
  </si>
  <si>
    <t>31-c , EB COLONY , SOLAR</t>
  </si>
  <si>
    <t>SJN INTERNATIONAL SCHOOL KALLAR</t>
  </si>
  <si>
    <t>SRI CHAITANYA TECHNO SCHOOL NEELAMBUR COIMBATORE</t>
  </si>
  <si>
    <t>NATIONAL INSTITUTE OF TECHNOLOGY TRICHY</t>
  </si>
  <si>
    <t>AUTOCAD,MS OFFICE,PTV VISSIM,STAAD PRO,SPSS,PYTHON,PLAXIS 3D,MS PROJECT,PRIMAVERA</t>
  </si>
  <si>
    <t>BLUELEAF PROJECT PRIVATE LIMITED | SITE ENGINEER | Chennai | May 2025 | Jul 2025 | 10 Weeks
NIT TRICHY | STUDENT | trichy | Jun 2025 | Nov 2025 | 21 Weeks</t>
  </si>
  <si>
    <t>CBRE PROJECT MANAGEMENT JOB SIMULATION
BLCP REALESTATE JOB SIMULATION</t>
  </si>
  <si>
    <t>P26700173</t>
  </si>
  <si>
    <t>Parthiv</t>
  </si>
  <si>
    <t>PR</t>
  </si>
  <si>
    <t>Parthiv Pr</t>
  </si>
  <si>
    <t>parthivramesh269@gmail.com</t>
  </si>
  <si>
    <t>P26700173@student.nicmar.ac.in</t>
  </si>
  <si>
    <t>23-Oct-2003</t>
  </si>
  <si>
    <t>English , Tamil ,Telugu,Kannada,Malayalam</t>
  </si>
  <si>
    <t>Pet Keeping , Aviculture,Drawing ,Football,Cricket,Marathons,Photography,Videography,Travel</t>
  </si>
  <si>
    <t xml:space="preserve">Ramesh P </t>
  </si>
  <si>
    <t>Employee in Ashok Leyland</t>
  </si>
  <si>
    <t xml:space="preserve">Sujatha P R </t>
  </si>
  <si>
    <t>3/796, 9th main  Street , Bharathi Nagar , Arasanatty , Mookandapalli , Hosur</t>
  </si>
  <si>
    <t>Krishnagiri</t>
  </si>
  <si>
    <t>St Josephs Matriculation Higher Secondary School</t>
  </si>
  <si>
    <t>TAMILNADU STATE BOARD</t>
  </si>
  <si>
    <t xml:space="preserve">Sri Vijay Vidhyalaya </t>
  </si>
  <si>
    <t>Manipal Institute Of Technology</t>
  </si>
  <si>
    <t>Autocad,Etabs,Design Builder,Staad Pro,MSP,Photoshop,MS Office,Lightroom</t>
  </si>
  <si>
    <t>LnT | Intern | Bangalore | Jun 2024 | Jul 2024 | 5 Weeks
CBRE | Intern | Bangalore | Mar 2026 | Jun 2026 | 12 Weeks</t>
  </si>
  <si>
    <t>LnT Intern Certificate
CBRE Internship Certificate
ASCE Certificate
HILTI Workshop
BAI Certificate
Marketing In Digital World_Coursera Certificate
Digital Marketing: Customer Engagement Strategy_Coursera Certificate</t>
  </si>
  <si>
    <t>P26700053</t>
  </si>
  <si>
    <t>Parag</t>
  </si>
  <si>
    <t>Gauri Parag Patil</t>
  </si>
  <si>
    <t>gauriparagpatil@gmail.com</t>
  </si>
  <si>
    <t>P26700053@student.nicmar.ac.in</t>
  </si>
  <si>
    <t>23-Nov-2002</t>
  </si>
  <si>
    <t>Architecture &amp; infrastructure photography,Problem-solving activities &amp; puzzles,3D modelling,Model making</t>
  </si>
  <si>
    <t>Parag Patil</t>
  </si>
  <si>
    <t>Anjali Patil</t>
  </si>
  <si>
    <t>Emilia-204,Nyati Meadows,Wadgaon Sheri, Pune</t>
  </si>
  <si>
    <t xml:space="preserve"> RYAN INTERNATIONAL SCHOOL</t>
  </si>
  <si>
    <t>COUNCIL FOR THE INDIAN SCHOOL CERTIFICATE EXAMINATIONS, Navi Mumbai Maharashtra</t>
  </si>
  <si>
    <t xml:space="preserve">GREENFINGERS GLOBAL SCHOOL KHARGHAR NAVI MUMBAI </t>
  </si>
  <si>
    <t>CENTRAL BOARD OF SECONDARY EDUCATION, Navi Mumbai Maharashtra</t>
  </si>
  <si>
    <t>Dr. Babasaheb Ambedkar Technological University</t>
  </si>
  <si>
    <t>MARATHWADA MITRA MANDAL'S INSTITUTE OF ENVIRONMENTAL AND DESIGN'S COLLEGE OF ARCHITECTURE</t>
  </si>
  <si>
    <t>Autocad,sketchup ,revit,Photoshop,Enscape,Lumion,vray,canva,ms project</t>
  </si>
  <si>
    <t>Studio 55 | Internship | Pune | Jan 2024 | Apr 2024 | 17 Weeks
Rudved Buildtech | Internship | Pune | Jul 2025 | Jan 2026 | 26 Weeks</t>
  </si>
  <si>
    <t>P26700123</t>
  </si>
  <si>
    <t>YASHASAVI</t>
  </si>
  <si>
    <t>CHANGRA</t>
  </si>
  <si>
    <t>Yashasavi Changra</t>
  </si>
  <si>
    <t>yashchangra1@gmail.com</t>
  </si>
  <si>
    <t>P26700123@student.nicmar.ac.in</t>
  </si>
  <si>
    <t>22-Dec-2001</t>
  </si>
  <si>
    <t xml:space="preserve">Cricket </t>
  </si>
  <si>
    <t>Sanjay Rana</t>
  </si>
  <si>
    <t>Senior Mananger (Mechanical Engineer)</t>
  </si>
  <si>
    <t>Ranjna Rana</t>
  </si>
  <si>
    <t>Government Job (Accountant)</t>
  </si>
  <si>
    <t>Opp durga marbles, vill kalehali PO bajaura, teh bhuntar, dist kullu HP- 175125</t>
  </si>
  <si>
    <t>Kullu</t>
  </si>
  <si>
    <t>Himachal Pradesh</t>
  </si>
  <si>
    <t>Our Lady of the Snows High School</t>
  </si>
  <si>
    <t>2003-Apr</t>
  </si>
  <si>
    <t>Dr. Devi Chand DAV Senior Secondary School</t>
  </si>
  <si>
    <t>Vellore Institute of Technology, Chennai Campus</t>
  </si>
  <si>
    <t>AFCONS INFRASTRUTURE LTD | EXECUTION-CIVIL | Tuna Port, Gujarat | Jul 2024 | May 2026 | 1 Years, 10 Months, 6 Days | 4.2</t>
  </si>
  <si>
    <t>P26700068</t>
  </si>
  <si>
    <t>Akshay</t>
  </si>
  <si>
    <t>Venugopal</t>
  </si>
  <si>
    <t>Akshay Venugopal</t>
  </si>
  <si>
    <t>P26700068@student.nicmar.ac.in</t>
  </si>
  <si>
    <t>English, hindi,malayalam,tamil</t>
  </si>
  <si>
    <t>Reading,Traveling,music</t>
  </si>
  <si>
    <t>6109 1562 6436</t>
  </si>
  <si>
    <t>Venugopal t.t</t>
  </si>
  <si>
    <t>Rani Venugopal</t>
  </si>
  <si>
    <t>Thamarassery house, Karattupallikara, Perumbavoor P.O, Ernakulam, Kerala, 683542</t>
  </si>
  <si>
    <t>LUKE MEMORIAL PUB SCH IRINGOLE ERNAKULAM KERALA</t>
  </si>
  <si>
    <t>Central Board of Secondary Education, Ernakulam</t>
  </si>
  <si>
    <t xml:space="preserve"> Guardian Angel English Medium Higher Secondary School</t>
  </si>
  <si>
    <t>Kerala Board of Higher Secondary Education</t>
  </si>
  <si>
    <t>A. P. J. Abdul Kalam Technological University</t>
  </si>
  <si>
    <t>Federal Institute of Science and Technology, Angamaly</t>
  </si>
  <si>
    <t>AutoCAD, MS Project, Revit,Primavera</t>
  </si>
  <si>
    <t>Cubes and squares | Autocad drafter | Kalady | Jun 2024 | Sep 2024 | 14 Weeks | Campus Internship</t>
  </si>
  <si>
    <t>P26703060</t>
  </si>
  <si>
    <t>MohammedAdil</t>
  </si>
  <si>
    <t>MohammedAiyub</t>
  </si>
  <si>
    <t>Shaikh Mohammedadil Mohammedaiyub</t>
  </si>
  <si>
    <t>sheikhadil1277@gmail.com</t>
  </si>
  <si>
    <t>P26703060@student.nicmar.ac.in</t>
  </si>
  <si>
    <t>09-Jun-2006</t>
  </si>
  <si>
    <t>Hindi, English, Gujarati</t>
  </si>
  <si>
    <t>Travelling, cricket, and socializing with friends.</t>
  </si>
  <si>
    <t>Aiyub shaikh</t>
  </si>
  <si>
    <t>Najma Shaikh</t>
  </si>
  <si>
    <t>42/A, Chirag park, bombay hotel, danilimda road</t>
  </si>
  <si>
    <t>Markaz Public School</t>
  </si>
  <si>
    <t xml:space="preserve"> Gujarat Secondary and Higher Secondary Education Board</t>
  </si>
  <si>
    <t>Nelson's High School</t>
  </si>
  <si>
    <t>2023-Mar</t>
  </si>
  <si>
    <t>JG University</t>
  </si>
  <si>
    <t>JG University Ahmedabad</t>
  </si>
  <si>
    <t>Finance</t>
  </si>
  <si>
    <t>MS Office ,MS Excel</t>
  </si>
  <si>
    <t>21 Days PPT With AI Micro Course
Excel</t>
  </si>
  <si>
    <t>P26702019</t>
  </si>
  <si>
    <t>Nita</t>
  </si>
  <si>
    <t>Sam</t>
  </si>
  <si>
    <t>Daniel</t>
  </si>
  <si>
    <t>Nita Sam Daniel</t>
  </si>
  <si>
    <t>nita9sdc@gmail.com</t>
  </si>
  <si>
    <t>P26702019@student.nicmar.ac.in</t>
  </si>
  <si>
    <t>09-Sep-2001</t>
  </si>
  <si>
    <t>English,Malayalam,Tamil ,Hindi</t>
  </si>
  <si>
    <t>Art &amp;Crafts,Event Organising,Community Building,Live Urban Sketching,Digital Illustrations</t>
  </si>
  <si>
    <t>C. Samuel Daniel</t>
  </si>
  <si>
    <t>Accountant</t>
  </si>
  <si>
    <t>Jessy Thomas</t>
  </si>
  <si>
    <t>Flat 2C, B'Canti River Park, Kanjirampara P.O, Maruthankuzhi, Thiruvananthapuram</t>
  </si>
  <si>
    <t>Christ Nagar Higher Secondary School</t>
  </si>
  <si>
    <t>ICSE Kerala</t>
  </si>
  <si>
    <t>ISC Kerala</t>
  </si>
  <si>
    <t>College of Architecture Trivandrum- Kerala</t>
  </si>
  <si>
    <t>Autocad,Sketchup,D5 Render,MS Project,MS Excel,Adobe Photoshop</t>
  </si>
  <si>
    <t>JCJR Partnership | Junior Architect | Thiruvananthapuram, Kerala | Jun 2024 | Aug 2025 | 1 Years, 1 Months, 12 Days | 1.8
Caelome Spaces | Junior Architect | Bangalore | Aug 2025 | May 2026 | 0 Years, 9 Months, 6 Days | 3</t>
  </si>
  <si>
    <t>JCJR Partnership | Intern Architect | Thiruvananthapuram, Keralam | Aug 2022 | Jan 2023 | 20 Weeks</t>
  </si>
  <si>
    <t>1 Million Prompters
Voice of Customer
Swiss Indian Classroom project
Nature-based Solutions for Disaster and Climate Resilience
Architectural Journalism
TRICULT-Team Lead</t>
  </si>
  <si>
    <t>P26701052</t>
  </si>
  <si>
    <t xml:space="preserve">Atharva </t>
  </si>
  <si>
    <t xml:space="preserve">Prashant </t>
  </si>
  <si>
    <t>Nagpurkar</t>
  </si>
  <si>
    <t>Atharva  Prashant  Nagpurkar</t>
  </si>
  <si>
    <t>Atharvanagpurkar0@gmail.com</t>
  </si>
  <si>
    <t>P26701052@student.nicmar.ac.in</t>
  </si>
  <si>
    <t>03-Feb-1999</t>
  </si>
  <si>
    <t>Married</t>
  </si>
  <si>
    <t>Hindi , English ,Marathi</t>
  </si>
  <si>
    <t>Music,Gaming,Swimming</t>
  </si>
  <si>
    <t>Prashant Nagpurkar</t>
  </si>
  <si>
    <t>Buissness , Farming</t>
  </si>
  <si>
    <t>Shubhada Nagpurkar</t>
  </si>
  <si>
    <t>58, Gangapuri Shree Ganesha Apartment Wai , Tal Wai , Dist Satara 412803</t>
  </si>
  <si>
    <t>Dravid Highschool Wai</t>
  </si>
  <si>
    <t xml:space="preserve">Maharashtra State Board of Secondary &amp; Higher Secondary Education </t>
  </si>
  <si>
    <t>2014-Mar</t>
  </si>
  <si>
    <t>Kisan Veer Mahavidyalaya</t>
  </si>
  <si>
    <t>Zeal Polytechnic Pune</t>
  </si>
  <si>
    <t>Padmabhooshan Vasantdada Patil Institute of Technology</t>
  </si>
  <si>
    <t>Autocad ,staad pro,Excel</t>
  </si>
  <si>
    <t>SR developers | Jr. Engineer  | Wai | Jul 2021 | Jan 2022 | 0 Years, 6 Months, 29 Days | 1.2
Archway Estate | Jr. Engineer  | Pune | Feb 2022 | Aug 2024 | 2 Years, 5 Months, 20 Days | 2.64
Goel Ganga Development | Junior Engineer | Pune | Aug 2024 | Sep 2025 | 1 Years, 0 Months, 22 Days | 3.24
Nyati Builder PVT . LTD | Jr. Engineer  | Pune | Sep 2025 | Jun 2026 | 0 Years, 9 Months, 10 Days | 3.78</t>
  </si>
  <si>
    <t>STAAD Pro
Autocad</t>
  </si>
  <si>
    <t>P26700322</t>
  </si>
  <si>
    <t>Nevin</t>
  </si>
  <si>
    <t>Nevin Reji</t>
  </si>
  <si>
    <t>nevinreji26@gmail.com</t>
  </si>
  <si>
    <t>P26700322@student.nicmar.ac.in</t>
  </si>
  <si>
    <t>26-May-2001</t>
  </si>
  <si>
    <t xml:space="preserve">English,Hindi,malayalam </t>
  </si>
  <si>
    <t xml:space="preserve">Reading,Travelling ,Photography </t>
  </si>
  <si>
    <t xml:space="preserve">School Teacher </t>
  </si>
  <si>
    <t>Annakutty PJ</t>
  </si>
  <si>
    <t>School Teacher</t>
  </si>
  <si>
    <t>Elanjimattathil, Koilery, Payyampally P.O</t>
  </si>
  <si>
    <t>Wayanad</t>
  </si>
  <si>
    <t>Elanjimattathil, Koilery, Payyampally P.O, Wayanad, Kerala</t>
  </si>
  <si>
    <t>SCHSS Payyampally</t>
  </si>
  <si>
    <t>SHHSS Dwaraka</t>
  </si>
  <si>
    <t>Board of Higher Secondary Examinations, Kerala</t>
  </si>
  <si>
    <t>Rajiv Gandhi Institute of Technology, Kottayam</t>
  </si>
  <si>
    <t>AutoCAD,MS Project,Primavera</t>
  </si>
  <si>
    <t>Kerakoll India Pvt. Ltd. | Engineer - Technical Services, Kerala &amp; Tamil Nadu | Kerala &amp; Tamil Nadu | Aug 2023 | Jun 2026 | 2 Years, 10 Months, 23 Days | 7.43</t>
  </si>
  <si>
    <t>P26700422</t>
  </si>
  <si>
    <t>Barath</t>
  </si>
  <si>
    <t>Barath M</t>
  </si>
  <si>
    <t>P26700422@student.nicmar.ac.in</t>
  </si>
  <si>
    <t>26-Apr-2004</t>
  </si>
  <si>
    <t>English,Hindi,Malayalam,Tamil,Kannmada</t>
  </si>
  <si>
    <t>Basketball,Movie,Anime</t>
  </si>
  <si>
    <t>K G Maheswaran</t>
  </si>
  <si>
    <t>Civil Servant</t>
  </si>
  <si>
    <t>Jayasree R</t>
  </si>
  <si>
    <t>Sree, 17, 3rd Cross, Vekateshwara Layout, Munnekolala, Marathahalli, Bagalore-560037</t>
  </si>
  <si>
    <t>KV ASC Centre, Bangalore</t>
  </si>
  <si>
    <t>CBSE, Bangalore</t>
  </si>
  <si>
    <t>VTU</t>
  </si>
  <si>
    <t>BMS College of Engineering, Bangalore</t>
  </si>
  <si>
    <t>AutoCAD, Revit,StaadPro,Etabs</t>
  </si>
  <si>
    <t>Kempegowda International Airport Limited  | Intern | Bangalore | Jul 2025 | Aug 2025 | 4 Weeks
Synergasia BE-Nex Pvt Ltd, InCoBAN | Intern | Bangalore | Jan 2026 | Apr 2026 | 14 Weeks</t>
  </si>
  <si>
    <t>P26701064</t>
  </si>
  <si>
    <t>Saakshi</t>
  </si>
  <si>
    <t xml:space="preserve">Shivaprakash </t>
  </si>
  <si>
    <t xml:space="preserve">Saakshi Shivaprakash </t>
  </si>
  <si>
    <t>saakshi.p07@gmail.com</t>
  </si>
  <si>
    <t>P26701064@student.nicmar.ac.in</t>
  </si>
  <si>
    <t>07-Apr-2001</t>
  </si>
  <si>
    <t>English ,Hindi,Kannada</t>
  </si>
  <si>
    <t>Paining ,Digital art/ Illustrations,Writing,Sketching,Upcycling and crafts</t>
  </si>
  <si>
    <t>Shivaprakash Goudar</t>
  </si>
  <si>
    <t xml:space="preserve">Deputy General Manager </t>
  </si>
  <si>
    <t>LIG 74, opposite Karanja quarters, KHB colony, Bidar 585401</t>
  </si>
  <si>
    <t>Bidar</t>
  </si>
  <si>
    <t>Indian School Sohar, Sultanate of Oman.</t>
  </si>
  <si>
    <t>Central Board of Secondary Education, Indian School Sohar, Sultanate of Oman.</t>
  </si>
  <si>
    <t>Indian School Sohar, Sultanate of Oman</t>
  </si>
  <si>
    <t>Visvesvaraya Technological University (VTU), RV College of Architecture, Bangalore</t>
  </si>
  <si>
    <t>RV College of Architecture, Bangalore</t>
  </si>
  <si>
    <t>Autocad ,Ms office,MS project,Revit,Rhino,Adobe Photoshop,Adobe Illustrator,Adobe InDesign</t>
  </si>
  <si>
    <t>Urbansky Developers PVT LTD | Architect | Hyderabad  | Jul 2024 | May 2026 | 1 Years, 10 Months, 27 Days | 4.968</t>
  </si>
  <si>
    <t>Bhumiputa Architecture  | Intern | Bangalore  | Jan 2024 | May 2024 | 20 Weeks | Campus Internship</t>
  </si>
  <si>
    <t>Winner - Solar Decathelon India.
Urbanscripts_ArchitectureLive!</t>
  </si>
  <si>
    <t>P26700352</t>
  </si>
  <si>
    <t>ABISHEK</t>
  </si>
  <si>
    <t>VANNAN M</t>
  </si>
  <si>
    <t>Abishek Vannan M</t>
  </si>
  <si>
    <t>abishekvannanpersonal@gmail.com</t>
  </si>
  <si>
    <t>P26700352@student.nicmar.ac.in</t>
  </si>
  <si>
    <t>13-Jul-2004</t>
  </si>
  <si>
    <t>English,Tamil,Hindi</t>
  </si>
  <si>
    <t>Dance,Editing,Movies</t>
  </si>
  <si>
    <t>MANIVANNAN K</t>
  </si>
  <si>
    <t>Regional Transport Officer</t>
  </si>
  <si>
    <t>LATHA M</t>
  </si>
  <si>
    <t>Plot No A44, TWAD Colony,
Marthangulam, Alagar Kovil Main Road, Madurai - 625014</t>
  </si>
  <si>
    <t>Madurai</t>
  </si>
  <si>
    <t>MAHATMA MONTESSORI CBSE SCHOOL</t>
  </si>
  <si>
    <t>CBSE , Madurai</t>
  </si>
  <si>
    <t>KUMARAGURU COLLEGE OF TECHNOLOGY , Coimbatore</t>
  </si>
  <si>
    <t>AutoCAD,MS Office,MS Excel,Primavera P6,STAAD Pro</t>
  </si>
  <si>
    <t>Sai Constructions | Site Engineer at G+2 Residential Building | Madurai | Nov 2024 | Dec 2024 | 2 Weeks</t>
  </si>
  <si>
    <t>AutoCAD
Project Management
Generative AI for Everyone</t>
  </si>
  <si>
    <t>P26700544</t>
  </si>
  <si>
    <t>Sinha</t>
  </si>
  <si>
    <t>Anushka Sinha</t>
  </si>
  <si>
    <t>anushkasinha79991@gmail.com</t>
  </si>
  <si>
    <t>P26700544@student.nicmar.ac.in</t>
  </si>
  <si>
    <t>20-Dec-2000</t>
  </si>
  <si>
    <t>Bengali,engligh,hindi</t>
  </si>
  <si>
    <t>Writing, Sports,Music,Reading</t>
  </si>
  <si>
    <t>Amitava Sinha</t>
  </si>
  <si>
    <t>Sarmistha Sinha</t>
  </si>
  <si>
    <t>Purbapara, South Laskarpur, Rajpur Sonarpur (M), Kolkata-700153</t>
  </si>
  <si>
    <t>South 24 Parganas</t>
  </si>
  <si>
    <t>25/1, N.I.A. Post Office,
Balewadi, Pune – 411 045,
Maharashtra, India</t>
  </si>
  <si>
    <t>The BSS School</t>
  </si>
  <si>
    <t>2004-Apr</t>
  </si>
  <si>
    <t>Delhi Public School, Kolkata</t>
  </si>
  <si>
    <t>Techno India University</t>
  </si>
  <si>
    <t>Autocad, Sketchup,Twinmotion,Lumion,Archicad,Photoshop,Illustrator,MS Office,MS Project, Enscape</t>
  </si>
  <si>
    <t>Living Spaces Kolkata | Junior Architect |  F-39, Ground Floor, Baishnabghata Patuli Twp, Kolkata, West Bengal 700084 | Nov 2024 | Jan 2026 | 1 Years, 2 Months, 25 Days | 2.16</t>
  </si>
  <si>
    <t>Dulal Mukherjee and Associates | Intern Architect | 601, Jodhpur Gardens, Lake Gardens, Kolkata, West Bengal 700045 | Jul 2023 | Dec 2023 | 25 Weeks</t>
  </si>
  <si>
    <t>P26700553</t>
  </si>
  <si>
    <t>Kristilina</t>
  </si>
  <si>
    <t>Kristilina Dutta</t>
  </si>
  <si>
    <t>duttakristilina@gmail.com</t>
  </si>
  <si>
    <t>P26700553@student.nicmar.ac.in</t>
  </si>
  <si>
    <t>15-Mar-2002</t>
  </si>
  <si>
    <t>English , Hindi, Assamese</t>
  </si>
  <si>
    <t xml:space="preserve">Painting ,Travelling ,Listening to Music, Classical Dance ,Reading Novels </t>
  </si>
  <si>
    <t>Narayan Chandra Dutta</t>
  </si>
  <si>
    <t>Retired Election Commission Dept. Employee</t>
  </si>
  <si>
    <t>Rekhamoni Dutta</t>
  </si>
  <si>
    <t xml:space="preserve">GNM Staff Nurse </t>
  </si>
  <si>
    <t>D/o Narayan Chandra Dutta, Singha Doullah Road, Near Namghar, Gayan Gaon , Ward no. - 5, Sibsagar, PO:
Sivasagar, DIST: Sibsagar,
Assam - 785640</t>
  </si>
  <si>
    <t>Sivasagar</t>
  </si>
  <si>
    <t>Assam</t>
  </si>
  <si>
    <t>Kendriya Vidyalaya ONGC Sivasagar</t>
  </si>
  <si>
    <t xml:space="preserve">Assam Science and Technology University </t>
  </si>
  <si>
    <t xml:space="preserve">Jorhat Engineering College, Jorhat , Assam </t>
  </si>
  <si>
    <t>AutoCAD, MS OFFICE  ,MS Excel , MS Project</t>
  </si>
  <si>
    <t>KEC INTERNATIONAL LTD. | ENGINEER  | Bangalore &amp; Goa | Aug 2024 | Jul 2026 | 1 Years, 10 Months, 29 Days | 4</t>
  </si>
  <si>
    <t>P.W.(B&amp;NH) Department , Jorhat - Assam  | Summer Internship Trainee | Jorhat , Assam | Jul 2023 | Jul 2023 | 4 Weeks
Assam Engineering College , Guwahati - Assam  | Academic Internship Trainee | Guwahati, Assam | Aug 2022 | Sep 2022 | 3 Weeks
Silver Lining (A Socio-Economic NGO) | Social Internship Trainee | Sibsagar, Assam | Aug 2021 | Aug 2021 | 4 Weeks</t>
  </si>
  <si>
    <t>P26700064</t>
  </si>
  <si>
    <t>Varun</t>
  </si>
  <si>
    <t>Nemichand</t>
  </si>
  <si>
    <t>Solanki</t>
  </si>
  <si>
    <t>Varun Nemichand Solanki</t>
  </si>
  <si>
    <t>varunsolankishiv@gmail.com</t>
  </si>
  <si>
    <t>P26700064@student.nicmar.ac.in</t>
  </si>
  <si>
    <t>10-Aug-2004</t>
  </si>
  <si>
    <t>Entrepreneurship, Running, Business Research, Cycling, Travelling,Networking,Leadership Activities,Trekking</t>
  </si>
  <si>
    <t>7117 9686 4831</t>
  </si>
  <si>
    <t xml:space="preserve">Sonali </t>
  </si>
  <si>
    <t>47,kiriti heights walvekar nagar Pune satara road Pune - 411009</t>
  </si>
  <si>
    <t>Sardar Dastur Hormazdiar High School</t>
  </si>
  <si>
    <t>SSC Pune/Maharashtra</t>
  </si>
  <si>
    <t>Sou. Venutai Chavan Polytechnic College Pune/Maharashtra</t>
  </si>
  <si>
    <t>Sinhgad College of Engineering Pune/Maharashtra</t>
  </si>
  <si>
    <t>AutoCAD,MSOffice,Google Earth Pro</t>
  </si>
  <si>
    <t>Fidesto | Project Intern | PUNE | Jan 2025 | Jan 2025 | 4 Weeks
Siddhashila | Project Intern | PUNE | Jul 2022 | Aug 2022 | 4 Weeks</t>
  </si>
  <si>
    <t>Career Development College London
Indian Institute Of Information Technology Kota
Proficient in AutoCAD for Civil Engineers and Architects</t>
  </si>
  <si>
    <t>P26700205</t>
  </si>
  <si>
    <t>Pooja</t>
  </si>
  <si>
    <t>Pooja Shekhar</t>
  </si>
  <si>
    <t>pooja.shekhar45@gmail.com</t>
  </si>
  <si>
    <t>P26700205@student.nicmar.ac.in</t>
  </si>
  <si>
    <t>English,Hindi,Malayalamn</t>
  </si>
  <si>
    <t>Reading, Dance,Art</t>
  </si>
  <si>
    <t>Rajashekhar P</t>
  </si>
  <si>
    <t>Jalaja (Late)</t>
  </si>
  <si>
    <t>'Sreenilayam', Kuttamath, P.O Cheruvathur</t>
  </si>
  <si>
    <t>Door No. 28/1765A , Krishnalayam, Methottuthazham</t>
  </si>
  <si>
    <t>Kozhikode</t>
  </si>
  <si>
    <t>Chinmaya Vidyalaya Nileshwar</t>
  </si>
  <si>
    <t>Vijayagiri Public School</t>
  </si>
  <si>
    <t xml:space="preserve">A P J Abdul Kalam Technological University </t>
  </si>
  <si>
    <t>Federal Institute of Science &amp; Technology, Angamaly , Kerala</t>
  </si>
  <si>
    <t>Autocad,MS Office,MS Project ,Quadra</t>
  </si>
  <si>
    <t>HiLITE Builders | Junior Engineer Civil | Kozhikode,Kerala | Dec 2022 | Mar 2024 | 1 Years, 3 Months, 16 Days | 3</t>
  </si>
  <si>
    <t>P26702073</t>
  </si>
  <si>
    <t>Ashwini</t>
  </si>
  <si>
    <t>Rajaram</t>
  </si>
  <si>
    <t>Ashwini Rajaram Patil</t>
  </si>
  <si>
    <t>ashwinipatil186@gmail.com</t>
  </si>
  <si>
    <t>P26702073@student.nicmar.ac.in</t>
  </si>
  <si>
    <t>15-Oct-1998</t>
  </si>
  <si>
    <t>Hindi,Marathi,English</t>
  </si>
  <si>
    <t>Reading</t>
  </si>
  <si>
    <t>Rajaram Dhondiram Patil</t>
  </si>
  <si>
    <t>Uma Rajaram Patil</t>
  </si>
  <si>
    <t>Rajarampuri 10 Th Lane
Plot No.7</t>
  </si>
  <si>
    <t xml:space="preserve">Kolhapur Public School </t>
  </si>
  <si>
    <t>CBSE, Kolhapur</t>
  </si>
  <si>
    <t>2012-May</t>
  </si>
  <si>
    <t>Vivekanand College</t>
  </si>
  <si>
    <t>SSC, Kolhapur</t>
  </si>
  <si>
    <t>Shivaji university</t>
  </si>
  <si>
    <t>D.Y.Patil college of engineering and technology.</t>
  </si>
  <si>
    <t>Autocad,Adobe Photoshop,Revit,Sketchup</t>
  </si>
  <si>
    <t>Vianaar Homes | Junior Architect | Goa | Nov 2023 | Dec 2024 | 1 Years, 1 Months, 20 Days | 3
Vianaar Homes | Senior sales associate | Goa | Dec 2024 | Jun 2025 | 0 Years, 5 Months, 12 Days | 3.6
Skyline Roofing &amp; co.  | Operational Manager  | Goa | Sep 2025 | May 2026 | 0 Years, 8 Months, 30 Days | 3</t>
  </si>
  <si>
    <t>R.K.Asscociates | Intern | Kolhapur | Jul 2020 | Dec 2020 | 24 Weeks
Prabhugoankar &amp; Associates  | Junior Architect | Goa | Oct 2021 | Jul 2022 | 41 Weeks</t>
  </si>
  <si>
    <t>Digital marketing 
Jira
ESG
Corporate Finance 
Preparing Data for Analysis with Microsoft Excel</t>
  </si>
  <si>
    <t>P26700223</t>
  </si>
  <si>
    <t xml:space="preserve">Sheetal </t>
  </si>
  <si>
    <t>Ramdas</t>
  </si>
  <si>
    <t>Gadekar</t>
  </si>
  <si>
    <t>Sheetal  Ramdas Gadekar</t>
  </si>
  <si>
    <t>gadekarsheetal432@gmail.com</t>
  </si>
  <si>
    <t>P26700223@student.nicmar.ac.in</t>
  </si>
  <si>
    <t>25-Feb-2004</t>
  </si>
  <si>
    <t>Reading,Dancing, Travelling</t>
  </si>
  <si>
    <t>Ramdas Eknathrao Gadekar</t>
  </si>
  <si>
    <t>Bussiness</t>
  </si>
  <si>
    <t>Vaishali Ramdas Gadekar</t>
  </si>
  <si>
    <t>Plot No.5, Bhanudas Nagar, Near Bholeshwar Temple, Jowhar Colony, Aurangabad.</t>
  </si>
  <si>
    <t xml:space="preserve">Ryan International School, Aurangabad </t>
  </si>
  <si>
    <t>Council For The Indian School Certificate Examinations, New Delhi</t>
  </si>
  <si>
    <t>Deogiri College</t>
  </si>
  <si>
    <t>Dr. Babasaheb Ambedkar Marathwada University, Aurangabad</t>
  </si>
  <si>
    <t>Government College of Engineering, Aurangabad</t>
  </si>
  <si>
    <t>AutoCAD,Revit Achitechture,Revit MEP</t>
  </si>
  <si>
    <t>P26700332</t>
  </si>
  <si>
    <t>Chaitrashree</t>
  </si>
  <si>
    <t>Chaitrashree R</t>
  </si>
  <si>
    <t>chaitrashree.raghu@gmail.com</t>
  </si>
  <si>
    <t>P26700332@student.nicmar.ac.in</t>
  </si>
  <si>
    <t>10-Aug-2001</t>
  </si>
  <si>
    <t>Music,Photography,Reading,Badmition</t>
  </si>
  <si>
    <t>L G Raghu</t>
  </si>
  <si>
    <t xml:space="preserve">Own Business </t>
  </si>
  <si>
    <t xml:space="preserve">Manjula Raghu </t>
  </si>
  <si>
    <t xml:space="preserve">Homemaker </t>
  </si>
  <si>
    <t>40/1 MIG, 6th main, 1st stage, KHB Colony, Basaveshwaranagar, Bengaluru - 560079</t>
  </si>
  <si>
    <t>National Public School, Yeshwanthpur</t>
  </si>
  <si>
    <t>Central Board of Secondary Education (CBSE), New Delhi</t>
  </si>
  <si>
    <t xml:space="preserve">Deeksha Center for Learning PU College, Kanakpura road </t>
  </si>
  <si>
    <t>Department of Pre-University Education, Bengaluru, Karnataka</t>
  </si>
  <si>
    <t>Visvesvaraya Technological University, Belagavi (VTU)</t>
  </si>
  <si>
    <t>M. S. Ramaiah Institute of Technology, School of Architecture, Bengaluru, Karnataka</t>
  </si>
  <si>
    <t>MS Project,AutoCAD,Sketchup,Revit,Enscape,Adobe Photoshop,MS Excel,MS Power Point,MS Word,Canva</t>
  </si>
  <si>
    <t>Studio GSA | Architect | Bengaluru | Sep 2024 | Sep 2025 | 1 Years, 0 Months, 13 Days | 3</t>
  </si>
  <si>
    <t>Open to Sky Architects | Architectural Intern  | Bengaluru | Jan 2024 | May 2024 | 18 Weeks</t>
  </si>
  <si>
    <t>3D Interior and Exterior design</t>
  </si>
  <si>
    <t>P26700087</t>
  </si>
  <si>
    <t>Zayam</t>
  </si>
  <si>
    <t>Yousuf</t>
  </si>
  <si>
    <t>Zayam Yousuf</t>
  </si>
  <si>
    <t>zayamyousuf04@gmail.com</t>
  </si>
  <si>
    <t>P26700087@student.nicmar.ac.in</t>
  </si>
  <si>
    <t>07-Oct-2004</t>
  </si>
  <si>
    <t>English,Hindi,Kannada,Malayalam</t>
  </si>
  <si>
    <t>Singing,Football</t>
  </si>
  <si>
    <t>Abdul Rahiman</t>
  </si>
  <si>
    <t>Mariyam Nisha</t>
  </si>
  <si>
    <t>1303 Shalimar Liverpool
Bendoorwell
Mangalore</t>
  </si>
  <si>
    <t>Dakshina Kannada</t>
  </si>
  <si>
    <t>St.Theresa's School</t>
  </si>
  <si>
    <t>Indian Certificate of Secondary Education Mangaluru</t>
  </si>
  <si>
    <t>Narayana Junior College Raviryala</t>
  </si>
  <si>
    <t>Telangana State Board of Intermediate Education,Hyderabad</t>
  </si>
  <si>
    <t>Vellore Institute Of Technology, Vellore</t>
  </si>
  <si>
    <t>AutoCAD,Revit,Plaxis 3D,MS Project</t>
  </si>
  <si>
    <t>MFar Constructions  | Planning and scheduling Intern | Bangalore | Jan 2026 | May 2026 | 19 Weeks
Shalimar Realty Holdings | Site Execution | Mangalore | May 2025 | Jul 2025 | 7 Weeks</t>
  </si>
  <si>
    <t>P26700214</t>
  </si>
  <si>
    <t>Amar Deep</t>
  </si>
  <si>
    <t>Singh</t>
  </si>
  <si>
    <t>Amar Deep Singh</t>
  </si>
  <si>
    <t>amardeepsing2003@gmail.com</t>
  </si>
  <si>
    <t>P26700214@student.nicmar.ac.in</t>
  </si>
  <si>
    <t>Hindi, English,Bhojpuri,Marathi</t>
  </si>
  <si>
    <t>Cooking,Playing Cricket &amp; Badminton,Watching Movies &amp; Series</t>
  </si>
  <si>
    <t>Harinder Singh</t>
  </si>
  <si>
    <t>Rubi Singh</t>
  </si>
  <si>
    <t>Radhika Niwas, South Ekauna, Ps-Udwantnagar, Zero Mile, Ara</t>
  </si>
  <si>
    <t>Bhojpur</t>
  </si>
  <si>
    <t>F-506, Mahindra Royale, Nehru Nagar Road, Pimpri, Pimpri Chinchwad. Pune</t>
  </si>
  <si>
    <t>Kendriya Vidyalaya Ara</t>
  </si>
  <si>
    <t>AutoCAD,MS Office,MSP</t>
  </si>
  <si>
    <t>Maharashtra Metro Rail Cooperation Limited | Intern Trainne | Pune | Dec 2024 | Jan 2025 | 4 Weeks
Ishu Contructions | Intern Trainne | Lucknow | Jun 2025 | Jul 2025 | 4 Weeks</t>
  </si>
  <si>
    <t>Tech-Navinya 2026 Project Exhibition &amp; Competition
Autocad 
National  level Model Exhibition - RACHANA</t>
  </si>
  <si>
    <t>P26700404</t>
  </si>
  <si>
    <t>PRAHAST</t>
  </si>
  <si>
    <t>TRPATHI</t>
  </si>
  <si>
    <t>Prahast Trpathi</t>
  </si>
  <si>
    <t>prahastsunny281198@gmail.com</t>
  </si>
  <si>
    <t>P26700404@student.nicmar.ac.in</t>
  </si>
  <si>
    <t>30-Mar-1999</t>
  </si>
  <si>
    <t>Playing Cricket,Movies</t>
  </si>
  <si>
    <t>PIYUSH KANT TRIPATHI</t>
  </si>
  <si>
    <t>Self employed</t>
  </si>
  <si>
    <t>KAVITA TRIPATHI</t>
  </si>
  <si>
    <t>VILL-POST, PANDEYPUR RADHEY</t>
  </si>
  <si>
    <t>Ghazipur</t>
  </si>
  <si>
    <t xml:space="preserve">Kendriya Vidyalaya </t>
  </si>
  <si>
    <t>CBSE MAU/Uttar Pradesh</t>
  </si>
  <si>
    <t>Kendriya Vidyalaya</t>
  </si>
  <si>
    <t>KIIT University</t>
  </si>
  <si>
    <t>Bhubaneshwar/Odisha</t>
  </si>
  <si>
    <t>Global Archer Construction &amp; Engineering | Project Engineer | Republic of Guinea | Sep 2020 | Feb 2022 | 1 Years, 5 Months, 7 Days | 8.40
Rudra Real Estate Pvt. Ltd. | Site Engineer Civil | Kanpur, Uttar pradesh, India | Apr 2022 | Jun 2023 | 1 Years, 2 Months, 0 Days | 3.60
Batipro SA | Project Manager | Republic of Guinea | Jun 2023 | Jun 2024 | 1 Years, 0 Months, 0 Days | 24
Larsen &amp; Toubro | SR. ENGINEER - CIVIL | Khavda, Kutch, Gujrat | Sep 2025 | May 2026 | 0 Years, 8 Months, 3 Days | 8.02</t>
  </si>
  <si>
    <t>MSV International | Intern | Ranchi, Jharkhand | May 2019 | Jun 2019 | 4 Weeks</t>
  </si>
  <si>
    <t>P26700217</t>
  </si>
  <si>
    <t>VARUN</t>
  </si>
  <si>
    <t>NARAYAN</t>
  </si>
  <si>
    <t>RUIKAR</t>
  </si>
  <si>
    <t>Varun Narayan Ruikar</t>
  </si>
  <si>
    <t>vnruikar14@gmail.com</t>
  </si>
  <si>
    <t>P26700217@student.nicmar.ac.in</t>
  </si>
  <si>
    <t>14-Apr-2004</t>
  </si>
  <si>
    <t xml:space="preserve">Travelling and Exploring new Places </t>
  </si>
  <si>
    <t>Narayan Vasantrao Ruikar</t>
  </si>
  <si>
    <t>Ashwini Ruikar</t>
  </si>
  <si>
    <t>Plot no 81 Ruikar Colony Kolhapur 416005</t>
  </si>
  <si>
    <t xml:space="preserve">Dr. D.Y.Patil  Shantiniketan </t>
  </si>
  <si>
    <t xml:space="preserve"> CBSE Kolhapur</t>
  </si>
  <si>
    <t>B.M ROTE JUNIOR COLLEGE,KOLHAPUR</t>
  </si>
  <si>
    <t>MAHARASHTRA STATE BOARD, KOLHAPUR</t>
  </si>
  <si>
    <t>PIMPRI CHINCHWAD COLLEGE OF ENGINEERING PUNE</t>
  </si>
  <si>
    <t>AUTCAD, MSPROJECT,MSOFFICE</t>
  </si>
  <si>
    <t>Harmony Vision  | Site intern  | Kolhapur,Mahrashtra | Jun 2025 | Jun 2025 | 4 Weeks</t>
  </si>
  <si>
    <t>P26700081</t>
  </si>
  <si>
    <t>Arunkumar</t>
  </si>
  <si>
    <t>Govind Giri</t>
  </si>
  <si>
    <t>Arunkumar Govind Giri</t>
  </si>
  <si>
    <t>arunkumargovindgiri9@gmail.com</t>
  </si>
  <si>
    <t>P26700081@student.nicmar.ac.in</t>
  </si>
  <si>
    <t>05-Aug-2001</t>
  </si>
  <si>
    <t>Hindi, English, Telugu, Marathi</t>
  </si>
  <si>
    <t xml:space="preserve">Reading Novel, Dancing, Long Bike rides </t>
  </si>
  <si>
    <t>Narayan Govind Giri</t>
  </si>
  <si>
    <t>Late Yadamma</t>
  </si>
  <si>
    <t>H.No: 3-13-8, Kalalwadi Colony, Subash Road</t>
  </si>
  <si>
    <t>Narayanpet</t>
  </si>
  <si>
    <t>Krishnaveni High School</t>
  </si>
  <si>
    <t>Board of Secondary Education, Telangana</t>
  </si>
  <si>
    <t>Narayan Junior College</t>
  </si>
  <si>
    <t>Telangana State Board of Intermediate Education</t>
  </si>
  <si>
    <t>National Institute of Technology, Calicut</t>
  </si>
  <si>
    <t>National Institute of Technology, Calicut, Kerala</t>
  </si>
  <si>
    <t>AutoCAD Revit SketchUp V-Ray Lumion Project Management Communication Time Management Site Planning Construction Documents Design Thinking Problem Solving Architectural design 3D modeling software Construction materials evaluation Client relationship manag</t>
  </si>
  <si>
    <t>Olympeo Infrastructure | Assistant Manager - Design &amp; Construction | Navi Mumbai | Nov 2024 | Jan 2026 | 1 Years, 2 Months, 2 Days | 3.6</t>
  </si>
  <si>
    <t>Kanan Modi Associates  | Intern Architect | Hyderabad | Jan 2023 | Jun 2023 | 25 Weeks</t>
  </si>
  <si>
    <t xml:space="preserve">Council Of Architecture </t>
  </si>
  <si>
    <t>P26700229</t>
  </si>
  <si>
    <t>Gayathri</t>
  </si>
  <si>
    <t>Gayathri N</t>
  </si>
  <si>
    <t>gayathrinandakumar07@gmail.com</t>
  </si>
  <si>
    <t>P26700229@student.nicmar.ac.in</t>
  </si>
  <si>
    <t>07-Apr-2004</t>
  </si>
  <si>
    <t>Dancing</t>
  </si>
  <si>
    <t>Nandakumar P V</t>
  </si>
  <si>
    <t>Leeja A</t>
  </si>
  <si>
    <t>'Amayattu', Avitanallur PO Naduvannur, Balussery, Kozhikode</t>
  </si>
  <si>
    <t>Gate No.2, NICMAR University, Balewadi Road, Ram Nagar, Baner, Pune, Maharashtra</t>
  </si>
  <si>
    <t>Bharatiya Vidya Bhavan, Chevayur</t>
  </si>
  <si>
    <t>CBSE, Kozhikode</t>
  </si>
  <si>
    <t>MS Excel, MS Project, Primavera, Python, AutoCAD</t>
  </si>
  <si>
    <t>Uralungal Labour Contract Co-operative Society (ULCCS), Kozhikode | Summer Intern | India | Jun 2025 | Jun 2025 | 1 Weeks
Kerala Public Works Department, Special Buildings Subdivision, Kozhikode | Summer Intern | India | May 2025 | May 2025 | 1 Weeks
L&amp;T Edutech, Chennai | Summer Intern | India | Jun 2024 | Jul 2024 | 1 Weeks</t>
  </si>
  <si>
    <t>Principles of Construction Management - NPTEL</t>
  </si>
  <si>
    <t>P26700595</t>
  </si>
  <si>
    <t>ARAVINDA</t>
  </si>
  <si>
    <t>Aravinda K S</t>
  </si>
  <si>
    <t>aravindks1182@gmail.com</t>
  </si>
  <si>
    <t>P26700595@student.nicmar.ac.in</t>
  </si>
  <si>
    <t>11-Aug-2000</t>
  </si>
  <si>
    <t>ENGLISH,HINDI,KANNADA,TELUGU,TAMIL</t>
  </si>
  <si>
    <t>CRICKET,TRAVELLING,LEARNING NEW SKILLS, MEMES CREATING AND MOVIE REVIEW</t>
  </si>
  <si>
    <t>SIDDESH K</t>
  </si>
  <si>
    <t>GOVERNMENT EMPLOYEE (PRINCIPAL)</t>
  </si>
  <si>
    <t>UMA K</t>
  </si>
  <si>
    <t>S/O SIDDESH K, HOUSE NO. 396, 6TH WARD, SRI MARULASIDDESHWARA NILAYA, MARI KOTTURESHWARA BADAVANE, NEAR WATER FILTER UNIT, BEHIND I.B, KOTTURU 583134, KOTTURU TQ, MOB 9481175850</t>
  </si>
  <si>
    <t>Vijayanagara</t>
  </si>
  <si>
    <t>SRI MAHADEVA E M HIGH SCHOOL KOTTURU TQ VIJAYANAGAR DIST</t>
  </si>
  <si>
    <t>KARNATAKA SECONDARY EDUCATION EXAMINATION BOARD, KARNATAKA</t>
  </si>
  <si>
    <t>SIR MV PU COLLEGE, 1 MAIN HADADI ROAD SS NAGAR, DAVANGERE</t>
  </si>
  <si>
    <t>KARNATAKA</t>
  </si>
  <si>
    <t xml:space="preserve"> VISVESVARAYA TECHNOLOGICAL UNIVERSITY, BELAGAVI</t>
  </si>
  <si>
    <t>BANGALORE INSTITUTE OF TECHNOLOGY, BENGALURU</t>
  </si>
  <si>
    <t>PUBLIC WORKS DEPARTMENT (PWD), BANGALORE DIVISION, GOVERNMENT OF KARNATAKA | CIVIL ENGINEERING INTERN | BANGALORE | Aug 2022 | Sep 2022 | 4 Weeks</t>
  </si>
  <si>
    <t>P26700215</t>
  </si>
  <si>
    <t>Sujit</t>
  </si>
  <si>
    <t xml:space="preserve">Ojha </t>
  </si>
  <si>
    <t xml:space="preserve">Vaibhav Sujit Ojha </t>
  </si>
  <si>
    <t>2004vaibhavojha@gmail.com</t>
  </si>
  <si>
    <t>P26700215@student.nicmar.ac.in</t>
  </si>
  <si>
    <t>27-Aug-2004</t>
  </si>
  <si>
    <t>Sports,Gym</t>
  </si>
  <si>
    <t xml:space="preserve">Sujit Ojha </t>
  </si>
  <si>
    <t xml:space="preserve">Suman Ojha </t>
  </si>
  <si>
    <t xml:space="preserve">603/604, Shraddha Mistry Complex, J.B Nagar, Andheri East, Mumbai 400059 </t>
  </si>
  <si>
    <t>Ram Ratna Vidya Mandir</t>
  </si>
  <si>
    <t>CBSE Maharashtra</t>
  </si>
  <si>
    <t>Rajhans Vidyalaya</t>
  </si>
  <si>
    <t xml:space="preserve">CBSE Maharashtra </t>
  </si>
  <si>
    <t xml:space="preserve">NMIMS </t>
  </si>
  <si>
    <t>Mukesh Patel School of Technology Management &amp; Engineering</t>
  </si>
  <si>
    <t>AutoCAD,StadPro</t>
  </si>
  <si>
    <t>MIAL ADANI | Intern | Mumbai | Jun 2025 | Jul 2025 | 4 Weeks
Inchmark Design  Studio by Piplewar Group | Site Supervisor  | Mumbai | Jan 2026 | Apr 2026 | 16 Weeks
Prabhat Associates | Intern | Mumbai | May 2024 | Jul 2024 | 13 Weeks</t>
  </si>
  <si>
    <t>P26700238</t>
  </si>
  <si>
    <t>Siddhesh</t>
  </si>
  <si>
    <t>Sonaje</t>
  </si>
  <si>
    <t>Siddhesh Shrikant Sonaje</t>
  </si>
  <si>
    <t>siddheshsonaje429@gmail.com</t>
  </si>
  <si>
    <t>P26700238@student.nicmar.ac.in</t>
  </si>
  <si>
    <t>21-Oct-2004</t>
  </si>
  <si>
    <t xml:space="preserve">Marathi,Hindi,English </t>
  </si>
  <si>
    <t xml:space="preserve">Music ,badminton ,Basketball ,Drawing </t>
  </si>
  <si>
    <t xml:space="preserve">Plotting and Land developers </t>
  </si>
  <si>
    <t>Prajakta</t>
  </si>
  <si>
    <t xml:space="preserve">Monoday bunglow , Patil coloney 2b , College rd, Nashik </t>
  </si>
  <si>
    <t>Sonaje Siddhesh Shrikant</t>
  </si>
  <si>
    <t>Secondary School Certificate (SSC) Maharashtra/Nashik</t>
  </si>
  <si>
    <t>H.P.T. ARTS &amp; R.Y.K. SCIENCE COLLEGE</t>
  </si>
  <si>
    <t xml:space="preserve"> Higher Secondary Certificate (HSC) Maharashtra/Nashik</t>
  </si>
  <si>
    <t>AISSMS College of Engineering</t>
  </si>
  <si>
    <t>Autocad ,Revit ,Stadpro</t>
  </si>
  <si>
    <t>Elite Infrastructure Pvt . Ltd | Intern | Kothrud , Pune | Dec 2024 | Jan 2025 | 4 Weeks</t>
  </si>
  <si>
    <t>Autocad
Revit</t>
  </si>
  <si>
    <t>P26700274</t>
  </si>
  <si>
    <t>Divyanshu</t>
  </si>
  <si>
    <t>Kamboj</t>
  </si>
  <si>
    <t>Divyanshu Kamboj</t>
  </si>
  <si>
    <t>divyanshukamboj45@gmail.com</t>
  </si>
  <si>
    <t>P26700274@student.nicmar.ac.in</t>
  </si>
  <si>
    <t>06-Jan-2001</t>
  </si>
  <si>
    <t xml:space="preserve">hindi,English ,punjabi </t>
  </si>
  <si>
    <t xml:space="preserve">reading,music ,gardening </t>
  </si>
  <si>
    <t>Jagdeep Kumar</t>
  </si>
  <si>
    <t>Geetanjali</t>
  </si>
  <si>
    <t>darbi,Sirsa,Haryana</t>
  </si>
  <si>
    <t>Sirsa</t>
  </si>
  <si>
    <t>Sawan Public School , Sirsa</t>
  </si>
  <si>
    <t>sawan public school, sirsa</t>
  </si>
  <si>
    <t>chandigarh university</t>
  </si>
  <si>
    <t>university institute of engineering</t>
  </si>
  <si>
    <t>2023-Nov</t>
  </si>
  <si>
    <t>autocad,revit,stadpro</t>
  </si>
  <si>
    <t>P26700122</t>
  </si>
  <si>
    <t>Rishikesavan</t>
  </si>
  <si>
    <t>S P</t>
  </si>
  <si>
    <t>Rishikesavan S P</t>
  </si>
  <si>
    <t>rishikesavan.ce28@gmail.com</t>
  </si>
  <si>
    <t>P26700122@student.nicmar.ac.in</t>
  </si>
  <si>
    <t>28-Feb-2005</t>
  </si>
  <si>
    <t>TAMIL,ENGLISH,MALAYALAM,HINDI</t>
  </si>
  <si>
    <t>Writing poems, travelling, content creation, dancing, public speaking, and being an RJ (Radio Jockey).</t>
  </si>
  <si>
    <t>Senthil Kumar G</t>
  </si>
  <si>
    <t>Building Contractor</t>
  </si>
  <si>
    <t>Padmapriya K</t>
  </si>
  <si>
    <t>Unemployed</t>
  </si>
  <si>
    <t>1/217, Palaniswamy nagar, Malumichampatti</t>
  </si>
  <si>
    <t xml:space="preserve">PMG MATRIC. HIGHER SEC. SCHOOL </t>
  </si>
  <si>
    <t>STATE BOARD OF TAMIL NADU</t>
  </si>
  <si>
    <t>PSG COLLEGE OF TECHNOLOGY</t>
  </si>
  <si>
    <t>AUTOCAD,MS OFFICE,SKETCHUP,STAADPRO,CANVA</t>
  </si>
  <si>
    <t>PUBLIC WORK DEPARTMENT, TAMIL NADU | SITE ENGINEER | COIMBATORE | Dec 2025 | Apr 2026 | 17 Weeks
PSG INDUSTRIAL INSTITUTE | Architectural Draftman | Coimbatore  | May 2025 | Jun 2025 | 4 Weeks</t>
  </si>
  <si>
    <t>P26700447</t>
  </si>
  <si>
    <t>Niranjana</t>
  </si>
  <si>
    <t>Nirmal</t>
  </si>
  <si>
    <t>Niranjana Nirmal</t>
  </si>
  <si>
    <t>niranjananirmal065@gmail.com</t>
  </si>
  <si>
    <t>P26700447@student.nicmar.ac.in</t>
  </si>
  <si>
    <t>09-Apr-2002</t>
  </si>
  <si>
    <t xml:space="preserve">Dancing,Reading,Sketching </t>
  </si>
  <si>
    <t>Nirmal Kumar G</t>
  </si>
  <si>
    <t>Bini S</t>
  </si>
  <si>
    <t>Government Higher Secondary School Teacher</t>
  </si>
  <si>
    <t>Vilayil Puthen Veedu, Kummalloor P.O. Adichannalloor</t>
  </si>
  <si>
    <t>CBSE- Kollam,Kerala</t>
  </si>
  <si>
    <t>NSS HSS Chathannoor</t>
  </si>
  <si>
    <t>TKM College of Engineering, Kollam, Kerala</t>
  </si>
  <si>
    <t>AutoCAD, STAAD.Pro, MS Office(Excel Powerpoint Word), MS Project</t>
  </si>
  <si>
    <t>Smart City Thiruvanathapuram Limited | Civil Engineering Intern- Site Engineering | Thiruvananthapuram | Jul 2024 | Jul 2024 | 1 Weeks
LID &amp; EW Division | Civil Engineering intern | Kollam | May 2023 | May 2023 | 2 Weeks</t>
  </si>
  <si>
    <t>NPTEL Certification- Introduction to Civil Engineering Profession</t>
  </si>
  <si>
    <t>P26700438</t>
  </si>
  <si>
    <t>Gaurav</t>
  </si>
  <si>
    <t>Bhaskar</t>
  </si>
  <si>
    <t>Gaurav Bhaskar Patil</t>
  </si>
  <si>
    <t>patil.gaurav85856@gmail.com</t>
  </si>
  <si>
    <t>P26700438@student.nicmar.ac.in</t>
  </si>
  <si>
    <t>20-Feb-2001</t>
  </si>
  <si>
    <t xml:space="preserve">Music,Reading,Travelling,Movies </t>
  </si>
  <si>
    <t>Bhaskar Patil</t>
  </si>
  <si>
    <t>Manisha Patil</t>
  </si>
  <si>
    <t>3rd Floor, Room No.110, Byculla Old Police Line, Hansraj Lane,Byculla East</t>
  </si>
  <si>
    <t>Antonio De Souza High School</t>
  </si>
  <si>
    <t>Guru Nanak Khalsa College of Arts, Commerce and Science</t>
  </si>
  <si>
    <t>M.H. Saboo SIddik College of Engineering, Mumbai</t>
  </si>
  <si>
    <t>MS Office,Autocad 2D,Revit-Architecture,Etabs,Bluebeam Revu,Safe</t>
  </si>
  <si>
    <t>KPM Engineering | Junior Structural Design Engineer | Mumbai | Dec 2022 | Jun 2026 | 3 Years, 6 Months, 4 Days | 7</t>
  </si>
  <si>
    <t xml:space="preserve">Revit Architecture,Autocad 2D,Civil 3D 
Staad Pro </t>
  </si>
  <si>
    <t>P26703004</t>
  </si>
  <si>
    <t>Pasumarthi</t>
  </si>
  <si>
    <t>Vani Venkata Ramadevi</t>
  </si>
  <si>
    <t>Pasumarthi Vani Venkata Ramadevi</t>
  </si>
  <si>
    <t>ramapasumarthi308@gmail.com</t>
  </si>
  <si>
    <t>P26703004@student.nicmar.ac.in</t>
  </si>
  <si>
    <t>17-Sep-2003</t>
  </si>
  <si>
    <t>Telugu,English</t>
  </si>
  <si>
    <t xml:space="preserve">Travelling,Gardening,Cooking </t>
  </si>
  <si>
    <t>Pasumarthi Venkateswararao</t>
  </si>
  <si>
    <t>Pasumarthi Venkata Lakshmi</t>
  </si>
  <si>
    <t>3-174 Near Venu Gopala Swami Temple K.Pentapadu Pentapadu Mandalam West Godavari Andhra Pradesh</t>
  </si>
  <si>
    <t>West Godavari</t>
  </si>
  <si>
    <t>Z.P.P.High School</t>
  </si>
  <si>
    <t>Board Of Secondary Education ,  Andhra Pradesh</t>
  </si>
  <si>
    <t>Aditya Junior College</t>
  </si>
  <si>
    <t>Board Of Intermediate Education , Andhra Pradesh</t>
  </si>
  <si>
    <t>Jawaharlal Nehru Technological University Kakinada</t>
  </si>
  <si>
    <t>Sasi Institute Of Technology And Engineering , Tadepalligudem ,Andhra Pradesh</t>
  </si>
  <si>
    <t>MS Excel,SQL,Python,HTML,CSS,JS</t>
  </si>
  <si>
    <t>Tightrope Software Technologies | Intern - ASP.NET Developer | Hyderabad | May 2025 | May 2026 | 55 Weeks</t>
  </si>
  <si>
    <t>P26700579</t>
  </si>
  <si>
    <t>SIVABALAN</t>
  </si>
  <si>
    <t>Sivabalan S</t>
  </si>
  <si>
    <t>sivabalans3939@gmail.com</t>
  </si>
  <si>
    <t>P26700579@student.nicmar.ac.in</t>
  </si>
  <si>
    <t>18-Jul-2005</t>
  </si>
  <si>
    <t>Travelling,Video Editing ,Listen to Music</t>
  </si>
  <si>
    <t>SENTHILKUMAR</t>
  </si>
  <si>
    <t>VANITHA</t>
  </si>
  <si>
    <t>3/137,south car street,
Thiruvadanai,Ramanathapuram,Tamil Nadu,623407</t>
  </si>
  <si>
    <t>Ramanathapuram</t>
  </si>
  <si>
    <t>RAJAN MATRICULATION SCHOOL</t>
  </si>
  <si>
    <t>STATE BOARD OF SCHOOL EXAMINATION,TAMILNADU</t>
  </si>
  <si>
    <t>INFANT JESUS MATRICULATION SCHOOL</t>
  </si>
  <si>
    <t>STATE BOARD OF EXAMINATION,TAMILNADU</t>
  </si>
  <si>
    <t>THIAGARAJAR COLLEGE OF ENGINEERING,MADURAI</t>
  </si>
  <si>
    <t>AutoCAD,MS office,MS Project,Primavera,STAAD Pro</t>
  </si>
  <si>
    <t>PWD | INTERNSHIP TRAINEE | MADURAI,TAMIL NADU | May 2024 | Jun 2024 | 3 Weeks
THIAGARAJAR COLLEGE | Internship Trainee  | Madurai,Tamil Nadu | Nov 2024 | Dec 2024 | 1 Weeks</t>
  </si>
  <si>
    <t>P26701057</t>
  </si>
  <si>
    <t>Aniket</t>
  </si>
  <si>
    <t xml:space="preserve">Dattarao </t>
  </si>
  <si>
    <t>Aniket Dattarao  Jadhav</t>
  </si>
  <si>
    <t>aniketjadhav2457@gmail.com</t>
  </si>
  <si>
    <t>P26701057@student.nicmar.ac.in</t>
  </si>
  <si>
    <t>07-May-2004</t>
  </si>
  <si>
    <t xml:space="preserve">Hindi English Marathi </t>
  </si>
  <si>
    <t>Playing Badminton and Watching web series</t>
  </si>
  <si>
    <t>Dattarao Jadhav</t>
  </si>
  <si>
    <t>Meera Jadhav</t>
  </si>
  <si>
    <t xml:space="preserve">Narendra Dham Society Katpur Road Baseshware chowk Latur </t>
  </si>
  <si>
    <t>Silver Akshay Swapnagri Society Jijamata Chowk Akurdi</t>
  </si>
  <si>
    <t xml:space="preserve">R.N,Motegaonkar Public School Latur </t>
  </si>
  <si>
    <t>State Board Of Maharashtra   ( Latur ,Maharashtra)</t>
  </si>
  <si>
    <t>Chhat Shahu Junior College Nitur Latur</t>
  </si>
  <si>
    <t>State Board Of Maharashtra Latur</t>
  </si>
  <si>
    <t xml:space="preserve">Savitribai Phule  Pune University </t>
  </si>
  <si>
    <t xml:space="preserve">D.Y. Patil College Of Engineering Akurdi </t>
  </si>
  <si>
    <t>Analytical Thinking &amp; Problem Solving | Data Analysis &amp; Insight Generation | Business &amp; Operations Analysis | Process Review &amp; Improvement | Research &amp; Structured Reporting | Project &amp; Deliverable Management | Client Communication &amp; Presentation |  Risk &amp;</t>
  </si>
  <si>
    <t>Mahalaxmi Construction And Developers  | Site Engineer  | Washim | Jun 2025 | Aug 2025 | 10 Weeks
Preet Pramotors Ravet  | Site Engineer  | Ravet  | Jan 2025 | Feb 2025 | 4 Weeks</t>
  </si>
  <si>
    <t>P26700403</t>
  </si>
  <si>
    <t>BHUPESH</t>
  </si>
  <si>
    <t>Bhupesh R</t>
  </si>
  <si>
    <t>bhupesh3718@gmail.com</t>
  </si>
  <si>
    <t>P26700403@student.nicmar.ac.in</t>
  </si>
  <si>
    <t>18-Oct-2004</t>
  </si>
  <si>
    <t>Tamil, English ,Hindi</t>
  </si>
  <si>
    <t>Driving,Cricket,Music</t>
  </si>
  <si>
    <t>Ramakrishnan M</t>
  </si>
  <si>
    <t>Meena R</t>
  </si>
  <si>
    <t>2/709 Vivekanathar 10th Street, S.R.Nagar South, Andipalayam, Tiruppur</t>
  </si>
  <si>
    <t>KIDS CLUB MATRIC HR SEC SCHOOL TIRUPPUR</t>
  </si>
  <si>
    <t>STATE BOARD OF SCHOOL EXAMINATIONS, TAMILNADU</t>
  </si>
  <si>
    <t xml:space="preserve">KPR Institute of Engineering and Technology, Coimbatore, Tamil Nadu </t>
  </si>
  <si>
    <t>MILLENIUM DEVELOPER | Civil Engineering Intern | Tiruppur, Tamil Nadu | Jan 2024 | Feb 2024 | 2 Weeks
Municipal Administration And Water Supply Department - Tiruppur City | Civil Engineering Intern | Tiruppur, Tamil Nadu | Jul 2024 | Jul 2024 | 2 Weeks
CASTLE DESIGNS &amp; CONSTRUCTIONS | Civil Engineering Intern | Tiruppur, Tamil Nadu | Mar 2026 | May 2026 | 6 Weeks</t>
  </si>
  <si>
    <t>Integrated Approach to Building Services - L&amp;T EduTech 
A Professional’s Approach to Law and Ethics - L&amp;T EduTech
Engineering Graphics and Design - L&amp;T EduTech
IT Primer - L&amp;T EduTech
Engineering Geology - NPTEL
Air Pollution and Control - NPTEL
Introduction to Cybersecurity - Cisco Networking Academy</t>
  </si>
  <si>
    <t>P26700002</t>
  </si>
  <si>
    <t>Aditya Sreeram</t>
  </si>
  <si>
    <t>Dharmavaram</t>
  </si>
  <si>
    <t>Aditya Sreeram Dharmavaram</t>
  </si>
  <si>
    <t>adityasreeram08@gmail.com</t>
  </si>
  <si>
    <t>P26700002@student.nicmar.ac.in</t>
  </si>
  <si>
    <t>29-Aug-2003</t>
  </si>
  <si>
    <t>Telugu,Hindi,English,Kannada</t>
  </si>
  <si>
    <t>Reading,Movies,Music,Exploring AI,Basketball,Fitness,Meditation &amp; Shambhavi Kriya,Volunteering</t>
  </si>
  <si>
    <t>D Prabhakar</t>
  </si>
  <si>
    <t>Retired MEO</t>
  </si>
  <si>
    <t>D Rupavani</t>
  </si>
  <si>
    <t>11/629 GDS Street</t>
  </si>
  <si>
    <t>Kadapa</t>
  </si>
  <si>
    <t>Nirmala English Medium High School</t>
  </si>
  <si>
    <t>Board Of Secondary Education Andhra Pradesh</t>
  </si>
  <si>
    <t>Board Of Intermediate Education Andhra Pradesh</t>
  </si>
  <si>
    <t>JNTUA, Ananthapuramu</t>
  </si>
  <si>
    <t>KSRM College Of Engineering Andhra Pradesh</t>
  </si>
  <si>
    <t>AutoCAD,MS Office,MS Project,Agisoft Metashape,Sketchup</t>
  </si>
  <si>
    <t>MEIL (EPPL Payroll) | Project Planning &amp; Coordination – Civil(GET) | Bagalkot, Karnataka | Jun 2024 | Aug 2025 | 1 Years, 1 Months, 24 Days | 2.39</t>
  </si>
  <si>
    <t>L &amp; T -Buildings &amp; Factories | Project Intern | Hyderabad-Telangana | Sep 2023 | Oct 2023 | 3 Weeks</t>
  </si>
  <si>
    <t>NPTEL-Municipal Solid Waste Management
NPTEL-Introduction to Internet of Things
Excel-Microsoft Excel course Beginner to Expert 2023 
AutoCAD-2D Workshop</t>
  </si>
  <si>
    <t>P26700520</t>
  </si>
  <si>
    <t>Pravin</t>
  </si>
  <si>
    <t>Rajurkar</t>
  </si>
  <si>
    <t>Abhijeet Pravin Rajurkar</t>
  </si>
  <si>
    <t>abhijeetrajurkar2004@gmail.com</t>
  </si>
  <si>
    <t>P26700520@student.nicmar.ac.in</t>
  </si>
  <si>
    <t>10-Jul-2004</t>
  </si>
  <si>
    <t>Music , Roleplay,Acting,sports</t>
  </si>
  <si>
    <t>Pravin Mahadeo Rajurkar</t>
  </si>
  <si>
    <t>Government Employe</t>
  </si>
  <si>
    <t>Vandana Pravin Rajurkar</t>
  </si>
  <si>
    <t>Patwari Colony Near Telephone Office Beside Church Wani</t>
  </si>
  <si>
    <t>Yavatmal</t>
  </si>
  <si>
    <t>Lions English Medium School Wani</t>
  </si>
  <si>
    <t>Wani Public School</t>
  </si>
  <si>
    <t xml:space="preserve">DR Babasaheb Ambedkar Marathwada University, Chhatrapati SambhajiNagar </t>
  </si>
  <si>
    <t>Government College Of Engineering Chhatrapati SambhajiNagar</t>
  </si>
  <si>
    <t>Land Surevy ,Scheduling, MS Project,Autocad,MS Office,Excel</t>
  </si>
  <si>
    <t>Government College Of Engineering Chatrapati Sambhajinagar (Aurangabad) | Student | Chatrapati SambhajiNagar (Aurangabad) | Sep 2025 | Dec 2025 | 14 Weeks</t>
  </si>
  <si>
    <t>Enhancing Soft Skill and personality 
Construction Foundation 
RYLA
TMT Workshop
BE10x</t>
  </si>
  <si>
    <t>P26701128</t>
  </si>
  <si>
    <t>Amish</t>
  </si>
  <si>
    <t>Umar</t>
  </si>
  <si>
    <t>Amish Umar</t>
  </si>
  <si>
    <t>amishumar8@gmail.com</t>
  </si>
  <si>
    <t>P26701128@student.nicmar.ac.in</t>
  </si>
  <si>
    <t>07-Mar-1997</t>
  </si>
  <si>
    <t>Cricket,Badminton,Volleyball</t>
  </si>
  <si>
    <t>Md Aquil Umar</t>
  </si>
  <si>
    <t>Rana Nishat</t>
  </si>
  <si>
    <t>Quazi Nagar, Near Church, Phulwarisharif, Patna</t>
  </si>
  <si>
    <t>St Karen's Sec School PO Danapur Cantt Patna BR</t>
  </si>
  <si>
    <t>C.B.S.E Patna, Bihar</t>
  </si>
  <si>
    <t>2012-Apr</t>
  </si>
  <si>
    <t>DAV Public School BSEB Colony</t>
  </si>
  <si>
    <t>DIT University</t>
  </si>
  <si>
    <t>DIT University Dehradun, Uttrakhand</t>
  </si>
  <si>
    <t>2019-Nov</t>
  </si>
  <si>
    <t>MS Office,MS Project,Primavera,Programming Languages,Full stack Web Development</t>
  </si>
  <si>
    <t>HCL Technologies Ltd. | Software Engineer | Lucknow | Feb 2021 | Jul 2023 | 2 Years, 5 Months, 29 Days | 2.85
Capanicus | Frontend Engineer | Mohali, Punjab | Feb 2024 | Aug 2025 | 1 Years, 6 Months, 30 Days | 3</t>
  </si>
  <si>
    <t>P26701033</t>
  </si>
  <si>
    <t>Vibhuti</t>
  </si>
  <si>
    <t>Vinayak</t>
  </si>
  <si>
    <t>Vibhuti Vinayak Deshmukh</t>
  </si>
  <si>
    <t>deshmukh.vibhuti30@gmail.com</t>
  </si>
  <si>
    <t>P26701033@student.nicmar.ac.in</t>
  </si>
  <si>
    <t>Travelling,Dancing</t>
  </si>
  <si>
    <t>6300 1533 5806</t>
  </si>
  <si>
    <t>Vinayak Deshmukh</t>
  </si>
  <si>
    <t>Employee</t>
  </si>
  <si>
    <t>Maya Deshmukh</t>
  </si>
  <si>
    <t>Lords apartment, Flat no. 9, Shriram Society, Warje, Pune</t>
  </si>
  <si>
    <t>Abhinava Vidyalaya High School</t>
  </si>
  <si>
    <t>Kalmadi Shamrao Junior College</t>
  </si>
  <si>
    <t>Dr. Bhanuben Nanavati College of Architecture Pune</t>
  </si>
  <si>
    <t>AutoCAD, Sketchup, Photoshop, Revit, MS Excel, MS PowerPoint, MS Project</t>
  </si>
  <si>
    <t>5th Column | Architectural Intern | Vadodara, Gujarat | Jun 2025 | Oct 2025 | 19 Weeks</t>
  </si>
  <si>
    <t>P26701002</t>
  </si>
  <si>
    <t>Abhinandan</t>
  </si>
  <si>
    <t>Jha</t>
  </si>
  <si>
    <t>Abhinandan Jha</t>
  </si>
  <si>
    <t>jhanicholson50@gmail.com</t>
  </si>
  <si>
    <t>P26701002@student.nicmar.ac.in</t>
  </si>
  <si>
    <t>10-Oct-2002</t>
  </si>
  <si>
    <t xml:space="preserve">Reading, Anime, Sports, eSports, Movies,Music </t>
  </si>
  <si>
    <t>Pran Gopal Jha</t>
  </si>
  <si>
    <t>Government employee</t>
  </si>
  <si>
    <t>Sanhita Jha</t>
  </si>
  <si>
    <t>Sambhava Niwas, Lane 1, Lake Garden, Ghorapir, Malda</t>
  </si>
  <si>
    <t>Malda</t>
  </si>
  <si>
    <t>St. Michael,s School</t>
  </si>
  <si>
    <t>Siliguri, West Bengal</t>
  </si>
  <si>
    <t>2011-Mar</t>
  </si>
  <si>
    <t>Pailan World School</t>
  </si>
  <si>
    <t>Kolkata, West Bengal</t>
  </si>
  <si>
    <t>Techno International Newtown</t>
  </si>
  <si>
    <t>MS Office, MATLAB, DaVinci Resolve,C,C++,Python,Java</t>
  </si>
  <si>
    <t>Lauritz Knudsen | Engineering Trainee | Kolkata | Jul 2024 | Aug 2024 | 3 Weeks</t>
  </si>
  <si>
    <t>Ethics in Engineering Practice
Developing Soft Skills and Personality
The Joy of Computing using Python</t>
  </si>
  <si>
    <t>P26700658</t>
  </si>
  <si>
    <t>Kailas</t>
  </si>
  <si>
    <t xml:space="preserve">Khanapure </t>
  </si>
  <si>
    <t xml:space="preserve">Tejas Kailas Khanapure </t>
  </si>
  <si>
    <t>Tejaskhanapure2@gmail.com</t>
  </si>
  <si>
    <t>P26700658@student.nicmar.ac.in</t>
  </si>
  <si>
    <t>24-May-2004</t>
  </si>
  <si>
    <t xml:space="preserve">Marathi ,  hindi , english </t>
  </si>
  <si>
    <t xml:space="preserve">Travelling , exploring new places ,Music,Learning Forex and crypto </t>
  </si>
  <si>
    <t xml:space="preserve">Kailas khanapure </t>
  </si>
  <si>
    <t>Secretary In DCC Bank latur</t>
  </si>
  <si>
    <t xml:space="preserve">Smita khanapure </t>
  </si>
  <si>
    <t>Guruganga niwas sutmil road latur</t>
  </si>
  <si>
    <t xml:space="preserve">Yes R living pg 1 wakad , pune </t>
  </si>
  <si>
    <t xml:space="preserve">Raja narayanlal lahoti english school latur </t>
  </si>
  <si>
    <t xml:space="preserve">CBSE board Latur , Maharashtra </t>
  </si>
  <si>
    <t xml:space="preserve">Vishveshwarayya  Abhiyantriki Padvika  Mahavidyalay, Almala,  Ausa , Maharashtra </t>
  </si>
  <si>
    <t xml:space="preserve">Savitribai phule pune University </t>
  </si>
  <si>
    <t xml:space="preserve">AISSMS College of Engineering pune , Maharashtra </t>
  </si>
  <si>
    <t>Ms Office,  sketchup</t>
  </si>
  <si>
    <t>Shri balaji siddhi developers  | Tarinee | Pune | Dec 2024 | Jan 2025 | 5 Weeks</t>
  </si>
  <si>
    <t>P26700196</t>
  </si>
  <si>
    <t>Abhinav</t>
  </si>
  <si>
    <t>Awasthi</t>
  </si>
  <si>
    <t>Abhinav Awasthi</t>
  </si>
  <si>
    <t>abhinavawasthi932@gmail.com</t>
  </si>
  <si>
    <t>P26700196@student.nicmar.ac.in</t>
  </si>
  <si>
    <t>Music,Binge Watching,travelling</t>
  </si>
  <si>
    <t>Mr Dilip Kumar Awasthi</t>
  </si>
  <si>
    <t>Mrs Shradha Awasthi</t>
  </si>
  <si>
    <t>80A-101 New Colony Chaugurji</t>
  </si>
  <si>
    <t>Etawah</t>
  </si>
  <si>
    <t xml:space="preserve">St.Mary's Inter College </t>
  </si>
  <si>
    <t>CBSE Etawah UP</t>
  </si>
  <si>
    <t>St.Mary's Inter College</t>
  </si>
  <si>
    <t>Vellore Institute of Technology Vellore Tamil Nadu</t>
  </si>
  <si>
    <t>Electrical &amp; Electronics Engineering</t>
  </si>
  <si>
    <t>AutoCAD,MS OFFICE,MS PROJECT</t>
  </si>
  <si>
    <t>Uttar Pradesh Power Co-operation Transmission Limited | Electrical Engineer | Kanpur, Uttar Pradesh | Aug 2023 | Sep 2023 | 4 Weeks
Mondelez International | Electrical Engineering Intern | Ludhiana, Punjab | Oct 2023 | Nov 2023 | 4 Weeks</t>
  </si>
  <si>
    <t>P26700446</t>
  </si>
  <si>
    <t>Ashay</t>
  </si>
  <si>
    <t>Vinay</t>
  </si>
  <si>
    <t>Mahajan</t>
  </si>
  <si>
    <t>Ashay Vinay Mahajan</t>
  </si>
  <si>
    <t>ashayvmahajan0108@gmail.com</t>
  </si>
  <si>
    <t>P26700446@student.nicmar.ac.in</t>
  </si>
  <si>
    <t>01-Aug-2001</t>
  </si>
  <si>
    <t>Playing Sports</t>
  </si>
  <si>
    <t>Vinay Laxmanrao Mahajan</t>
  </si>
  <si>
    <t>Kirti Vinay Mahajan</t>
  </si>
  <si>
    <t>Ward No 2, Main Road, Khaparkheda, Nagpur</t>
  </si>
  <si>
    <t>131,Baji Prabhu Nagar, Nagpur</t>
  </si>
  <si>
    <t>Modern School</t>
  </si>
  <si>
    <t>CBSE - Nagpur, Maharashtra</t>
  </si>
  <si>
    <t>2007-Apr</t>
  </si>
  <si>
    <t>Dinanath Jr College</t>
  </si>
  <si>
    <t>Maharashtra State Board Higher Secondary and Higher Secondary Education- Nagpur</t>
  </si>
  <si>
    <t>Dharampeth Polytechnic</t>
  </si>
  <si>
    <t>MSBTE- Nagpur</t>
  </si>
  <si>
    <t>Dr. D.Y. Patil Institute Of Technology - Pune</t>
  </si>
  <si>
    <t>Staad Pro ,AutoCAD,Excel</t>
  </si>
  <si>
    <t>Preeteee Builder | Civil Engineer | Nagpur | Nov 2024 | Jun 2026 | 1 Years, 7 Months, 16 Days | 2.34</t>
  </si>
  <si>
    <t>Marsh McLennan | Intern - Knowledge Management | Mumbai | Jan 2024 | Oct 2024 | 41 Weeks
Yashada Reality Group | Civil Engineer | Pune | Jan 2023 | Feb 2023 | 4 Weeks</t>
  </si>
  <si>
    <t>Bentley Staad PRO
Pune Construction Engineering Research Foundation</t>
  </si>
  <si>
    <t>P26700519</t>
  </si>
  <si>
    <t>Mahima</t>
  </si>
  <si>
    <t>Balagopal</t>
  </si>
  <si>
    <t>Mahima Balagopal</t>
  </si>
  <si>
    <t>mahimabalagopal@gmail.com</t>
  </si>
  <si>
    <t>P26700519@student.nicmar.ac.in</t>
  </si>
  <si>
    <t>01-May-2001</t>
  </si>
  <si>
    <t>ENGLISH , MALAYALAM,HINDI,TAMIL</t>
  </si>
  <si>
    <t>MOVIES , CHESS ,BADMINTON,MUSIC,PHOTOGRAPHY</t>
  </si>
  <si>
    <t>N BALAGOPAL</t>
  </si>
  <si>
    <t>UN EMPLOYED</t>
  </si>
  <si>
    <t>VEENA M S</t>
  </si>
  <si>
    <t>LIFE INSURANCE ADVISOR</t>
  </si>
  <si>
    <t xml:space="preserve">Balu House, KP 2/64 ,SRA-119 Muttada TVM-25
</t>
  </si>
  <si>
    <t>NAVAJEEVAN BETHANY VIDYALAYA , NALANCHIRA , THIRUVANANTHAPURAM , KERALA</t>
  </si>
  <si>
    <t>CBSE , KERALA</t>
  </si>
  <si>
    <t>St JOHNS MODEL HSS , NALANCHIRA, THIRUVANANTHAPURAM, KERALA</t>
  </si>
  <si>
    <t>HIGHER SECONDARY EDUCATION , KERALA</t>
  </si>
  <si>
    <t>LBS INSTITUTE OF TECHNICAL FOR WOMEN , POOJAPPURA, TRIVANDRUM</t>
  </si>
  <si>
    <t>AUTOCAD, SKETCHUP,REVIT,STAAD,PRIMAVERA,LUMION,D5 RENDER,NAVISWORKS.</t>
  </si>
  <si>
    <t>BRIHAD BUILDERS | CIVIL ENGINEER , OPERATING MANAGER | TRIVANDRUM | Jan 2025 | Oct 2025 | 0 Years, 9 Months, 30 Days | 1.8
STEP GLOBAL CORPORATE SOLUTIONS LLC | JUNIOR ENGINEER | KOLLAM | Apr 2024 | Dec 2024 | 0 Years, 8 Months, 17 Days | 1.44</t>
  </si>
  <si>
    <t>ARCITE BUILDERS AND INNOVATORS | SITE ENGINEER TRAINEE | KOLLAM, KERALA | Aug 2023 | Feb 2024 | 27 Weeks</t>
  </si>
  <si>
    <t>REVIT ARCHITECTURE
AUTOCAD
AUTOCAD USER CERTIFICATE
BIM 360
REVIT STRUCTURE
NAVISWORKS
REVIT FOR ARCHITECTURE
PRIMAVERA
CERTIFIED CINSTRUCTION SITE ENGINEER
DIPLOMA FOR QA/QC IN CIVIL ENGINEERING
DIPLOMA IN MEASUREMENT AND COST ESTIMATION
SKETCHUP</t>
  </si>
  <si>
    <t>P26700312</t>
  </si>
  <si>
    <t>Chandana</t>
  </si>
  <si>
    <t>GD</t>
  </si>
  <si>
    <t>Chandana Gd</t>
  </si>
  <si>
    <t>chandugd8@gmail.com</t>
  </si>
  <si>
    <t>P26700312@student.nicmar.ac.in</t>
  </si>
  <si>
    <t>09-Aug-2001</t>
  </si>
  <si>
    <t>Kannada, english, hindi</t>
  </si>
  <si>
    <t>Gardening</t>
  </si>
  <si>
    <t>Dhananjaya GT</t>
  </si>
  <si>
    <t>Assistant Engineer IN BBMP</t>
  </si>
  <si>
    <t>Chaitra S</t>
  </si>
  <si>
    <t>#195 2nd main syndicate bank layout herohalli Bangalore 91</t>
  </si>
  <si>
    <t>The great eastern international public school</t>
  </si>
  <si>
    <t>CBSE Bangalore</t>
  </si>
  <si>
    <t>Vidyaniketan PU College</t>
  </si>
  <si>
    <t>State Board Bangalore</t>
  </si>
  <si>
    <t>Vishvesvaraya technological university</t>
  </si>
  <si>
    <t>Dr Ambedkar Institute of Technology, Bangalore</t>
  </si>
  <si>
    <t>Auto CAD,MS Office, 3DS MAX,REVIT ARCHITECTURE,MS PROJECT</t>
  </si>
  <si>
    <t>Mecadez  Core Technologies Private Limited | project co-ordinator | Bangalore | Sep 2023 | Apr 2025 | 1 Years, 7 Months, 19 Days | 3
Team for you | quality engineer | Bangalore | May 2025 | May 2026 | 1 Years, 0 Months, 28 Days | 3.96</t>
  </si>
  <si>
    <t>Mecadez core technologies private limited | intern | Bengaluru | Sep 2022 | Sep 2022 | 4 Weeks</t>
  </si>
  <si>
    <t>Auto Cad ,Revit Architecture,  3DS Max</t>
  </si>
  <si>
    <t>P26700427</t>
  </si>
  <si>
    <t>G V</t>
  </si>
  <si>
    <t>Rahul G V</t>
  </si>
  <si>
    <t>gvrahul20@gmail.com</t>
  </si>
  <si>
    <t>P26700427@student.nicmar.ac.in</t>
  </si>
  <si>
    <t>20-Sep-2004</t>
  </si>
  <si>
    <t>Badminton,Photography,Travelling</t>
  </si>
  <si>
    <t>Vasudevan G</t>
  </si>
  <si>
    <t>Prabha V</t>
  </si>
  <si>
    <t>300, Annasalai, Thavittupalayam, Anthiyur, Erode(Dt)-638501, Tamilnadu.</t>
  </si>
  <si>
    <t>Adharsh Vidhyalaya Public School</t>
  </si>
  <si>
    <t>PSG College of Technology, Coimbatore, Tamilnadu</t>
  </si>
  <si>
    <t>MS Excel, MS Project, AutoCAD, STAAD.Pro, QGIS</t>
  </si>
  <si>
    <t>Anusamm Infra LLP | Civil Engineering Intern | Coimbatore, Tamilnadu | Dec 2025 | Apr 2026 | 17 Weeks</t>
  </si>
  <si>
    <t>P26700228</t>
  </si>
  <si>
    <t>Mishita</t>
  </si>
  <si>
    <t>Chowdhury</t>
  </si>
  <si>
    <t>Mishita Chowdhury</t>
  </si>
  <si>
    <t>mishitachowdhury@gmail.com</t>
  </si>
  <si>
    <t>P26700228@student.nicmar.ac.in</t>
  </si>
  <si>
    <t>30-Dec-2002</t>
  </si>
  <si>
    <t>English,Hindi,Bengali,Assamese</t>
  </si>
  <si>
    <t>Painting, Classical Dance</t>
  </si>
  <si>
    <t>Mridul Chowdhury</t>
  </si>
  <si>
    <t>Govt. Service</t>
  </si>
  <si>
    <t>Sutapa Chowdhury</t>
  </si>
  <si>
    <t>West Maligaon, Rly. Qr. No. 60/A, Guwahati, Assam.</t>
  </si>
  <si>
    <t>Kamrup Metropolitan</t>
  </si>
  <si>
    <t>301(A), Gajendra Apartment, Vijaya Complex, Survey, Beltola, Guwahati, Assam.</t>
  </si>
  <si>
    <t>K.V. Maligaon, Guwahati.</t>
  </si>
  <si>
    <t>CBSE ,Guwahati, Assam</t>
  </si>
  <si>
    <t>SBOA Public School</t>
  </si>
  <si>
    <t>CBSE, Guwahati, Assam</t>
  </si>
  <si>
    <t>Kalinga Institute of Industrial Technology</t>
  </si>
  <si>
    <t>Kalinga Institute of Industrial Technology, Bhubaneswar, Odisha.</t>
  </si>
  <si>
    <t>MS Excel, MS Office, Marshall mix design,Python</t>
  </si>
  <si>
    <t>Structurax Infra | Operations Executive  | Tezpur, Assam. | Jun 2025 | Jun 2026 | 1 Years, 0 Months, 26 Days | 2.4</t>
  </si>
  <si>
    <t>Central Road Research Institute (CRRI), New Delhi. | Research Scholar | New Delhi | Jul 2024 | Feb 2025 | 28 Weeks
Indian Railway, Govt. of India | Intern | Guwahati, Assam | Jun 2023 | Jul 2023 | 4 Weeks
Public Health Engineering Department, Govt. of Assam. | Intern | Guwahati, Assam | May 2023 | Jun 2023 | 4 Weeks</t>
  </si>
  <si>
    <t>Six sigma and the organisation (Advanced)
Excel skills for business : Essentials
Introduction to AI
Discover the art of Prompting
Programming for everybody (Getting strated with python)
Use AI responsibly
(BCG) Strategy consulting job simulation</t>
  </si>
  <si>
    <t>P26700183</t>
  </si>
  <si>
    <t xml:space="preserve">MANDULA </t>
  </si>
  <si>
    <t>SYAM</t>
  </si>
  <si>
    <t>SUNDAR</t>
  </si>
  <si>
    <t>Mandula  Syam Sundar</t>
  </si>
  <si>
    <t>syamsundarmandula2003@gmail.com</t>
  </si>
  <si>
    <t>P26700183@student.nicmar.ac.in</t>
  </si>
  <si>
    <t>18-Jan-2003</t>
  </si>
  <si>
    <t>English,Telugu,Hindi</t>
  </si>
  <si>
    <t>Reading,Watching Movies,Dance,Travelling,Trecking</t>
  </si>
  <si>
    <t>MANDULA SANKARARAO</t>
  </si>
  <si>
    <t>MANDULA SRIDEVI</t>
  </si>
  <si>
    <t>D.No-2-43,
Sai Nagar Colony,
G.Sigadam(Vill&amp;Mandal)</t>
  </si>
  <si>
    <t>AP MODEL SCHOOL,G SIGADAM,SRIKAKULAM</t>
  </si>
  <si>
    <t>BOARD OF SECONDARY EDUCATION,G SIGADAM/ANDHRA PRADESH</t>
  </si>
  <si>
    <t>RAJIV GANDHI UNIVERSITY OF KNOWLEDGE TECHNOLOGIES</t>
  </si>
  <si>
    <t>RGUKT</t>
  </si>
  <si>
    <t>RAJIV GANDHI UNIVERSITY OF KNOWLEDGE TECHNOLOGIES, SRIKAKULAM/ANDHRA PRADESH</t>
  </si>
  <si>
    <t>AutoCAD,MS PROJECT,Advance Excel,Ms Office,Estimation and Costing</t>
  </si>
  <si>
    <t>GEOCLAD LLP | Drone Operation Executive | Tirupathi | May 2024 | Feb 2025 | 0 Years, 9 Months, 27 Days | 4.02
Ramky Infrastructure Limited | Graduate Engineering Trainee-Projects | Mumbai | Mar 2025 | Apr 2026 | 1 Years, 1 Months, 27 Days | 2.4</t>
  </si>
  <si>
    <t>Spatial Hawk | DGPS &amp; Drone Surveyor | Hyderabad | Jul 2023 | Feb 2024 | 30 Weeks</t>
  </si>
  <si>
    <t>Drone Pilot Certificate</t>
  </si>
  <si>
    <t>P26700052</t>
  </si>
  <si>
    <t>Soumadeep</t>
  </si>
  <si>
    <t>Dey</t>
  </si>
  <si>
    <t>Modak</t>
  </si>
  <si>
    <t>Soumadeep Dey Modak</t>
  </si>
  <si>
    <t>soumadeepdey.100@gmail.com</t>
  </si>
  <si>
    <t>P26700052@student.nicmar.ac.in</t>
  </si>
  <si>
    <t>21-Nov-2001</t>
  </si>
  <si>
    <t>English, Hindi, Bengali</t>
  </si>
  <si>
    <t>Consultancy,Planning,Business Development,Contracts</t>
  </si>
  <si>
    <t>Basudeb Dey Modak</t>
  </si>
  <si>
    <t>Retired Government Employee</t>
  </si>
  <si>
    <t>Pratima Dey Modak</t>
  </si>
  <si>
    <t>1st Floor, Joy Guru Fruit Center, Opp. Lal Bazar Traffic Post, Lal Bazar More</t>
  </si>
  <si>
    <t>Bankura</t>
  </si>
  <si>
    <t>Assembly of God Church School</t>
  </si>
  <si>
    <t>Indian Certificate of Secondary Education, West Bengal</t>
  </si>
  <si>
    <t>Central Academy</t>
  </si>
  <si>
    <t>Central Board of Secondary Education, Kota</t>
  </si>
  <si>
    <t>Jadavpur University</t>
  </si>
  <si>
    <t>Jadavpur University, Kolkata</t>
  </si>
  <si>
    <t>AutoCAD,Staad Pro,MS OFFICE,MS Project,Naviworks</t>
  </si>
  <si>
    <t>Tata Consulting Engineers | Senior Engineer | Kolkata | Aug 2024 | Jun 2026 | 1 Years, 10 Months, 24 Days | 6.02</t>
  </si>
  <si>
    <t>Power BI for Begineers</t>
  </si>
  <si>
    <t>P26700596</t>
  </si>
  <si>
    <t>IRUDAYA SAHAANI</t>
  </si>
  <si>
    <t>Irudaya Sahaani M</t>
  </si>
  <si>
    <t>irudayasahaani2002@gmail.com</t>
  </si>
  <si>
    <t>P26700596@student.nicmar.ac.in</t>
  </si>
  <si>
    <t>12-Sep-2002</t>
  </si>
  <si>
    <t>TAMIL,ENGLISH</t>
  </si>
  <si>
    <t>Maintain physical fitness,Gaining information related to nutrition</t>
  </si>
  <si>
    <t>I J MADHURENDRAN</t>
  </si>
  <si>
    <t>LIC DEVELOPMENT OFFICER</t>
  </si>
  <si>
    <t>IRUDAYA 3 305 B
TOWN RAILWAY NAGAR B BLOCK
KRISHNANKOIL  NAGERCOIL</t>
  </si>
  <si>
    <t>ST.JOSEPH'S.MAT.HR.SEC.SCHOOL</t>
  </si>
  <si>
    <t>NAGERCOIL, KANYAKUMARI DISTRICT, TAMILNADU</t>
  </si>
  <si>
    <t>ALPHONSA.MAT.HR.SEC.SCHOOL</t>
  </si>
  <si>
    <t xml:space="preserve"> ANNA UNIVERSITY </t>
  </si>
  <si>
    <t>THIAGARAJAR COLLEGE OF ENGINEERING, MADURAI, TAMILNADU</t>
  </si>
  <si>
    <t>AUTO CAD</t>
  </si>
  <si>
    <t>P26700443</t>
  </si>
  <si>
    <t>Chata</t>
  </si>
  <si>
    <t>Ch</t>
  </si>
  <si>
    <t>Geethika</t>
  </si>
  <si>
    <t>Chata Ch Geethika</t>
  </si>
  <si>
    <t>geethikamay31@gmail.com</t>
  </si>
  <si>
    <t>P26700443@student.nicmar.ac.in</t>
  </si>
  <si>
    <t>31-May-2002</t>
  </si>
  <si>
    <t>English,Hindi ,Telugu</t>
  </si>
  <si>
    <t>Crocheting</t>
  </si>
  <si>
    <t>Chata Haranadh</t>
  </si>
  <si>
    <t>Chata Uma Maheswari</t>
  </si>
  <si>
    <t>1-76,THEERTHAMPADU, VENKATAGIRI, TIRUPATI</t>
  </si>
  <si>
    <t xml:space="preserve">Chinmaya Hari Hara Vidyalaya </t>
  </si>
  <si>
    <t>Board of Secondary Education, Ellayapalli, Andhra Pradesh</t>
  </si>
  <si>
    <t>S.V.Govt.Polytechnical, Tirupathi, Andhra Pradesh</t>
  </si>
  <si>
    <t>SRI VENKATESWARA UNIVERSITY</t>
  </si>
  <si>
    <t>Sri Venkateswara University College of Engineering</t>
  </si>
  <si>
    <t>AutoCAD,MS Office,Rapida software</t>
  </si>
  <si>
    <t>Cube Highways and Technology Private Limited | Engineer | Hyderabad | Sep 2024 | Jul 2026 | 1 Years, 9 Months, 9 Days | 4.19</t>
  </si>
  <si>
    <t>Tirupati Urban Development Authority (TUDA) | Intern | Tirupati | Jan 2024 | Apr 2024 | 13 Weeks
Cube Highways Technologies Private Limited | Intern | Hyderabad | Jul 2024 | Sep 2024 | 11 Weeks</t>
  </si>
  <si>
    <t>NPTEL - Soft Skills
NPTEL - Leadership and Team Effectiveness
NPTEL - Integrated Marketing Communication
NPTEL - Urban Governance and Development Management
NPTEL - Interior Design</t>
  </si>
  <si>
    <t>P26700116</t>
  </si>
  <si>
    <t xml:space="preserve">Aleena Mariya </t>
  </si>
  <si>
    <t>Mariya</t>
  </si>
  <si>
    <t>Jojo</t>
  </si>
  <si>
    <t>Aleena Mariya  Mariya Jojo</t>
  </si>
  <si>
    <t>aleenamariyajojo@gmail.com</t>
  </si>
  <si>
    <t>P26700116@student.nicmar.ac.in</t>
  </si>
  <si>
    <t>28-Oct-2003</t>
  </si>
  <si>
    <t xml:space="preserve">English,Hindi,Malayalam,Tamil </t>
  </si>
  <si>
    <t>Dancing ,Badminton</t>
  </si>
  <si>
    <t>Mangaly Ittera Jojo</t>
  </si>
  <si>
    <t>Jophy Thomas</t>
  </si>
  <si>
    <t>Nurse</t>
  </si>
  <si>
    <t>Mangaly House , Thuravoor P.O, Angamaly,Ernakulam,Kerala</t>
  </si>
  <si>
    <t>Auxilium School ,Kidangoor, Ernakulam</t>
  </si>
  <si>
    <t>ICSE Ernakulam Kerala</t>
  </si>
  <si>
    <t>Vimala Matha HSS</t>
  </si>
  <si>
    <t>DHSE Kerala</t>
  </si>
  <si>
    <t>Federal Institute of Science and Technology</t>
  </si>
  <si>
    <t>MS Office,MS PRoject,QGIS,HECHMS,AUTOCAD</t>
  </si>
  <si>
    <t>MAR SLEEVA medicity palai | Intern as Site Engineer | Pala ,Kerala | Jun 2025 | Jun 2025 | 1 Weeks
MAG TECH ENGINEERS &amp; CONTRACTORS | Intern as Site Supervisor | Thrissur | Feb 2024 | Feb 2024 | 0 Weeks</t>
  </si>
  <si>
    <t>AutoCAD 
Advanced Geomatics Engineering NPTEL</t>
  </si>
  <si>
    <t>P26700336</t>
  </si>
  <si>
    <t>Kodam</t>
  </si>
  <si>
    <t>Nikhil</t>
  </si>
  <si>
    <t>Kodam Nikhil</t>
  </si>
  <si>
    <t>nikhilkodam2002@gmail.com</t>
  </si>
  <si>
    <t>P26700336@student.nicmar.ac.in</t>
  </si>
  <si>
    <t>10-Nov-2002</t>
  </si>
  <si>
    <t>Travelling,Photography,New Technologies</t>
  </si>
  <si>
    <t>Kodam Rajesham</t>
  </si>
  <si>
    <t>Kodam Roja</t>
  </si>
  <si>
    <t>5-10, Chandrampeta, Sircilla</t>
  </si>
  <si>
    <t>Rajanna Sircilla</t>
  </si>
  <si>
    <t>Celestial High School</t>
  </si>
  <si>
    <t>SRRS Govt Polytechnic, Telangana</t>
  </si>
  <si>
    <t>Jawaharlal Nehru Technological University Hyderabad</t>
  </si>
  <si>
    <t>Geethanjali College of Engineering and Technology, Telangana</t>
  </si>
  <si>
    <t>AutoCAD,Revit,STAAD.Pro,SketchUp,Ms office,Ms Project</t>
  </si>
  <si>
    <t>Kalpataru Projects International Limited | Graduate Engineer Trainee | Hyderabad | Jul 2025 | Jun 2026 | 0 Years, 11 Months, 9 Days | 4.5</t>
  </si>
  <si>
    <t>VKK Constructions | Intern | Hyderabad | May 2024 | May 2024 | 3 Weeks
HV Constructions | Intern | Hyderabad | May 2023 | Jun 2023 | 4 Weeks
Town Planning Department, Municipal Corporation  | Trainee | Rajanna Sircilla | Aug 2021 | Jan 2022 | 23 Weeks</t>
  </si>
  <si>
    <t>Sketch Up
Building Design Modelling and Analysis
AutoCAD</t>
  </si>
  <si>
    <t>P26701123</t>
  </si>
  <si>
    <t>Viren</t>
  </si>
  <si>
    <t>Wanekar</t>
  </si>
  <si>
    <t>Viren Wanekar</t>
  </si>
  <si>
    <t>viren.wanekar@gmail.com</t>
  </si>
  <si>
    <t>P26701123@student.nicmar.ac.in</t>
  </si>
  <si>
    <t>19-Aug-2000</t>
  </si>
  <si>
    <t>English ,hindi,marathi</t>
  </si>
  <si>
    <t>Trekking,Fitness</t>
  </si>
  <si>
    <t>N-1,C-329, Cidco</t>
  </si>
  <si>
    <t>Stepping Stones High School</t>
  </si>
  <si>
    <t xml:space="preserve">CBSE </t>
  </si>
  <si>
    <t>Vidhydham Science Jr College</t>
  </si>
  <si>
    <t>Vishwakarma Institute of Technology Pune</t>
  </si>
  <si>
    <t>MS Project,Project Planning &amp; Scheduling,Advanced MS Excel,Engineering Project Management,MS Office,Agile Project Management</t>
  </si>
  <si>
    <t>Qualys Security Pvt Ltd | Software Engineer | Baner, Pune | Aug 2023 | May 2025 | 1 Years, 9 Months, 13 Days | 7.2</t>
  </si>
  <si>
    <t>Qualys Security Pvt Ltd | Site Reliabilty Engineer | Baner,Pune | Feb 2023 | Jul 2023 | 25 Weeks | Campus Internship</t>
  </si>
  <si>
    <t>P26700099</t>
  </si>
  <si>
    <t>Christina</t>
  </si>
  <si>
    <t>Elangbam</t>
  </si>
  <si>
    <t>Christina Elangbam</t>
  </si>
  <si>
    <t>christy65004@gmail.com</t>
  </si>
  <si>
    <t>P26700099@student.nicmar.ac.in</t>
  </si>
  <si>
    <t>06-May-2004</t>
  </si>
  <si>
    <t>Hindi, English, Meitei</t>
  </si>
  <si>
    <t>Music, Writing, Singing, Badmiton</t>
  </si>
  <si>
    <t>Elangbam Charles Singh</t>
  </si>
  <si>
    <t xml:space="preserve">Retired, Medical Store Manager </t>
  </si>
  <si>
    <t>Kalpana Soram</t>
  </si>
  <si>
    <t>Deputy Inspetor of Schools</t>
  </si>
  <si>
    <t>Bamon Kampu, Maiyai Leikai, Imphal East, Manipur</t>
  </si>
  <si>
    <t>Imphal East</t>
  </si>
  <si>
    <t>Manipur</t>
  </si>
  <si>
    <t>Kendriya Vidyalaya, Lamphelpat Imphal</t>
  </si>
  <si>
    <t>CBSE, Manipur</t>
  </si>
  <si>
    <t>Vellore Institute of Technology, Chennai , Tamil Nadu</t>
  </si>
  <si>
    <t>AutoCAD, MS Project, Revit, StaadPro</t>
  </si>
  <si>
    <t>P26700602</t>
  </si>
  <si>
    <t>AADHI</t>
  </si>
  <si>
    <t>SUBRAMANIYAM S</t>
  </si>
  <si>
    <t>Aadhi Subramaniyam S</t>
  </si>
  <si>
    <t>aadhiksamidurai@gmail.com</t>
  </si>
  <si>
    <t>P26700602@student.nicmar.ac.in</t>
  </si>
  <si>
    <t>12-May-2002</t>
  </si>
  <si>
    <t>TAMIL, ENGLISH, HINDI</t>
  </si>
  <si>
    <t>Gardening, Hiking,Exploring Routes,Listening music,Games</t>
  </si>
  <si>
    <t>K SAMIDURAI</t>
  </si>
  <si>
    <t>PRIVATE</t>
  </si>
  <si>
    <t>S UMAMAHESWARI</t>
  </si>
  <si>
    <t>5/202 - 38, Santhosh Garden, Madathur Pirivu, Udumalpet</t>
  </si>
  <si>
    <t>LOURDE MATHA CONVENT MATRIC. HR. SEC. SCHOOL, TAMILNADU</t>
  </si>
  <si>
    <t>GREEN PARK MATRIC. HR. SEC. SCHOOL, TAMILNADU</t>
  </si>
  <si>
    <t>KUMARAGURU COLLEGE OF TECHNOLOGY</t>
  </si>
  <si>
    <t>AutoCAD,MS OFFICE,STAAD Pro,Primevera,MSP</t>
  </si>
  <si>
    <t>CAP PROJECT X (NESTIFY) | JUNIOR SITE ENGINEER | BENGALURU | Apr 2024 | Oct 2024 | 0 Years, 5 Months, 24 Days | 2.4</t>
  </si>
  <si>
    <t>P26700593</t>
  </si>
  <si>
    <t>TUSHAR</t>
  </si>
  <si>
    <t>RAMESH</t>
  </si>
  <si>
    <t>TULSHIGIRIWAR</t>
  </si>
  <si>
    <t>Tushar Ramesh Tulshigiriwar</t>
  </si>
  <si>
    <t>tulshigiriwartushar@gmail.com</t>
  </si>
  <si>
    <t>P26700593@student.nicmar.ac.in</t>
  </si>
  <si>
    <t>MARATHI,HINDI,ENGLISH</t>
  </si>
  <si>
    <t>GAMEING ,Videography and Editography</t>
  </si>
  <si>
    <t>6382 7311 9986</t>
  </si>
  <si>
    <t xml:space="preserve">BUSINESS </t>
  </si>
  <si>
    <t>SARITA</t>
  </si>
  <si>
    <t>INDIRA NAGAR WARD NO.4,AHERI BYEPASS ROAD AHERI.</t>
  </si>
  <si>
    <t>REPUBLIC ENGLISH MEDIUM SCHOOL,AHERI</t>
  </si>
  <si>
    <t>MAHARASHTRA STATE BOARD OF SECONDARY AND HIGHER SECONDARY EDUCATION,PUNE</t>
  </si>
  <si>
    <t xml:space="preserve">CIVIL ENGINEERING </t>
  </si>
  <si>
    <t>GOVERNMENT POLYTECHNIC GADCHIROLI</t>
  </si>
  <si>
    <t>RASHTRASANT TUKADOJI MAHARAJ NAGPUR UNIVERSITY,NAGPUR</t>
  </si>
  <si>
    <t>GH RAISONI COLLEGE OF ENGINEERING AND MANAGEMENT,NAGPUR</t>
  </si>
  <si>
    <t xml:space="preserve">AUTOCAD,REVIT,STAAD PRO,MS Project </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</si>
  <si>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</si>
  <si>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 AutoCAD</t>
  </si>
  <si>
    <t>P26700190</t>
  </si>
  <si>
    <t>SANIKA</t>
  </si>
  <si>
    <t>RAJAN</t>
  </si>
  <si>
    <t>MORE</t>
  </si>
  <si>
    <t>Sanika Rajan More</t>
  </si>
  <si>
    <t>sanikamore457@gmail.com</t>
  </si>
  <si>
    <t>P26700190@student.nicmar.ac.in</t>
  </si>
  <si>
    <t>08-May-2003</t>
  </si>
  <si>
    <t>Travel &amp; Exploring New Places,Architectural Photography,Content Creation,Digital Sketching,Design &amp; 3DVisualization</t>
  </si>
  <si>
    <t>RAJAN LAXMAN MORE</t>
  </si>
  <si>
    <t>RACHANA RAJAN MORE</t>
  </si>
  <si>
    <t>B/201, Siddhi Building, Devyani no.02, near shakti nagar, dahisar east, mumbai 400068.</t>
  </si>
  <si>
    <t>VPM’s Vidya Mandir Dahisar</t>
  </si>
  <si>
    <t xml:space="preserve">Nirmala Memorial Foundation College of Commerce and Science </t>
  </si>
  <si>
    <t xml:space="preserve">L.S Raheja School of Architecture </t>
  </si>
  <si>
    <t xml:space="preserve">L.S. Raheja School of Architecture, Mumbai, Maharashtra </t>
  </si>
  <si>
    <t>AutoCad,SketchUp,Enscape,Adobe Photoshop,MS Project,Microsoft Excel,Microsoft Word,Microsoft Power Point,Lumion,Qgis,Canva,Autodesk Sketchbook</t>
  </si>
  <si>
    <t>DesignScale-BMC Liaison Architect | Jr. Architect | Charni Road, Mumbai | Jul 2025 | Feb 2026 | 0 Years, 7 Months, 13 Days | 1.8</t>
  </si>
  <si>
    <t>Kreative Dimensions | Intern Architect | Malad, Mumbai | Nov 2023 | Mar 2024 | 19 Weeks</t>
  </si>
  <si>
    <t xml:space="preserve">Earthquake Resistant Architecture &amp; Passive Design Elective
Construction Management Elective
AI Tools Workshop
DTP
MSCIT
Truss Making • Wattle &amp; Daub • Rammed Earth • Brick Bond &amp; Brick Arch • Bamboo Joints Workshop at Bhoomija Creations, Pattambi, Kerala, </t>
  </si>
  <si>
    <t>P26700371</t>
  </si>
  <si>
    <t>Shrawani</t>
  </si>
  <si>
    <t>Shrawani Bharat Bhosale</t>
  </si>
  <si>
    <t>bhosaleshrawani99@gmail.com</t>
  </si>
  <si>
    <t>P26700371@student.nicmar.ac.in</t>
  </si>
  <si>
    <t>24-Nov-2002</t>
  </si>
  <si>
    <t>Drawing, Dancing,Travelling</t>
  </si>
  <si>
    <t>Lt. Bharat Ganpat Bhosale</t>
  </si>
  <si>
    <t>Shilpa Bharat Bhosale</t>
  </si>
  <si>
    <t>Pimpalwadi, Tal- Phaltan, Dist- Satara</t>
  </si>
  <si>
    <t>Mahalunge, Pune</t>
  </si>
  <si>
    <t>B.J. English Medium School, Phaltan</t>
  </si>
  <si>
    <t>Maharashtra State Board of Secondary and Higher Secondary Education (MSBSHSE), Satara</t>
  </si>
  <si>
    <t>Government Polytechnic Karad, Karad</t>
  </si>
  <si>
    <t>All India Shri Shivaji Memorial Society's College of Engineering, Pune</t>
  </si>
  <si>
    <t>AutoCAD, MS Office,Edificius-CAD, Edificius-BIM</t>
  </si>
  <si>
    <t>S. N. Joshi Consultants Pvt. Ltd. | Design Engineer - Plumbing and Fire Fighting | Pune | Jun 2024 | Jul 2026 | 2 Years, 0 Months, 24 Days | 4.25</t>
  </si>
  <si>
    <t>Modak Construction | Intern Trainee | Pune | Dec 2022 | Jan 2023 | 4 Weeks</t>
  </si>
  <si>
    <t>SAP01 Training Program 
Revit
Placement Coordinator</t>
  </si>
  <si>
    <t>P26700601</t>
  </si>
  <si>
    <t>Manda</t>
  </si>
  <si>
    <t>Rajesh Manda</t>
  </si>
  <si>
    <t>mandarajesh535@gmail.com</t>
  </si>
  <si>
    <t>P26700601@student.nicmar.ac.in</t>
  </si>
  <si>
    <t>09-May-2003</t>
  </si>
  <si>
    <t xml:space="preserve">Telugu,Hindi ,English </t>
  </si>
  <si>
    <t>Cooking ,Travelling ,Music</t>
  </si>
  <si>
    <t>Dhanunjay manda</t>
  </si>
  <si>
    <t>Madhavi manda</t>
  </si>
  <si>
    <t>2-41, Kantathmakur, Nadikuda, Hanumankonda. Pin-506391</t>
  </si>
  <si>
    <t>Hanamkonda</t>
  </si>
  <si>
    <t>Vignan High school</t>
  </si>
  <si>
    <t>Secondary School Certificate, Telangana</t>
  </si>
  <si>
    <t>Diploma in Civil Engineerting</t>
  </si>
  <si>
    <t>VMR polytechnic college, Rampur</t>
  </si>
  <si>
    <t>Anurag University</t>
  </si>
  <si>
    <t>Anurag University, Hyderabad</t>
  </si>
  <si>
    <t>AutoCAD,Microsoft project ,Staad.pro,Matlab ,Ms office</t>
  </si>
  <si>
    <t xml:space="preserve">Kalpataru Projects International Limited  | Graduate engineer trainee | Hyderabad | Jul 2025 | Jun 2026 | 0 Years, 11 Months, 9 Days | 4.5 </t>
  </si>
  <si>
    <t>Mission Bhagiratha, Government of Telangana | Civil engineering intern | Karimnagar | Apr 2024 | May 2024 | 4 Weeks</t>
  </si>
  <si>
    <t>P26700120</t>
  </si>
  <si>
    <t xml:space="preserve">Suryawanshi  </t>
  </si>
  <si>
    <t>Janhavi</t>
  </si>
  <si>
    <t>Subhash</t>
  </si>
  <si>
    <t>Suryawanshi   Janhavi Subhash</t>
  </si>
  <si>
    <t>janhusurya22803@gmail.com</t>
  </si>
  <si>
    <t>P26700120@student.nicmar.ac.in</t>
  </si>
  <si>
    <t>22-Aug-2003</t>
  </si>
  <si>
    <t xml:space="preserve">Traveling,Driving, Music </t>
  </si>
  <si>
    <t>3744 2826 4194</t>
  </si>
  <si>
    <t>Subhash Dangal Suryawanshi</t>
  </si>
  <si>
    <t>Vaishali Subhash Suryawanshi</t>
  </si>
  <si>
    <t>59, Suyog Nagar Wadibhokar Road, Infront of Dinbandhu Hostel, Deopur, Dhule</t>
  </si>
  <si>
    <t>Jai Hind High School, Dhule, Maharashtra</t>
  </si>
  <si>
    <t>Maharashtra  State Board, Pune</t>
  </si>
  <si>
    <t>Zulal Bhilajirao Patil College, Dhule, Maharashtra</t>
  </si>
  <si>
    <t>Dr. Babasaheb Ambedkar Technological University Lonere-Raigad, Maharashtra</t>
  </si>
  <si>
    <t>Shri Vile Parle Kelvani Mandal Institute Of Technology, Dhule, Maharashtra</t>
  </si>
  <si>
    <t>Auto Cad ,3Ds Max, Revit, STAADPRO</t>
  </si>
  <si>
    <t>Laxmi Construction | Intern | Dhule, Maharashtra | Aug 2025 | Jan 2026 | 26 Weeks</t>
  </si>
  <si>
    <t>P26700144</t>
  </si>
  <si>
    <t>Pranavi</t>
  </si>
  <si>
    <t>Pasumarty</t>
  </si>
  <si>
    <t>Pranavi Pasumarty</t>
  </si>
  <si>
    <t>pasumartypranavi06@gmail.com</t>
  </si>
  <si>
    <t>P26700144@student.nicmar.ac.in</t>
  </si>
  <si>
    <t>19-Jun-2002</t>
  </si>
  <si>
    <t>English, Hindi,Telugu</t>
  </si>
  <si>
    <t>Reading, Music,debate</t>
  </si>
  <si>
    <t>R V R Pasumarty</t>
  </si>
  <si>
    <t xml:space="preserve">Retired </t>
  </si>
  <si>
    <t>Pasumarty Santamani</t>
  </si>
  <si>
    <t>Flat no. 505, MVV Ozone apartments, Madhuravada</t>
  </si>
  <si>
    <t>St. Joseph's School</t>
  </si>
  <si>
    <t xml:space="preserve">Central Board of Education </t>
  </si>
  <si>
    <t xml:space="preserve">Bhavan's Bhagwandas Purohit Vidya Mandir </t>
  </si>
  <si>
    <t xml:space="preserve">Symbiosis International University </t>
  </si>
  <si>
    <t xml:space="preserve">Symbiosis School of Planning, Architecture and Design, Nagpur </t>
  </si>
  <si>
    <t>Autocad, MS Office,MS Project,Revit,Sketchup,lumion</t>
  </si>
  <si>
    <t>Akshay Kaul and Associates | Architecture design Intern | New Delhi | Jan 2025 | May 2025 | 21 Weeks
Fore Studios | Architecture Design Intern  | Nagpur | May 2024 | Jul 2024 | 7 Weeks</t>
  </si>
  <si>
    <t xml:space="preserve">Awarded the best contextual response in Design Degree show 2026 </t>
  </si>
  <si>
    <t>P26700525</t>
  </si>
  <si>
    <t xml:space="preserve">Puneeth </t>
  </si>
  <si>
    <t>L</t>
  </si>
  <si>
    <t>Puneeth  L</t>
  </si>
  <si>
    <t>thirsatpuneeth@gmail.com</t>
  </si>
  <si>
    <t>P26700525@student.nicmar.ac.in</t>
  </si>
  <si>
    <t>15-Dec-2000</t>
  </si>
  <si>
    <t>English,kannada,Hindi,Telugu</t>
  </si>
  <si>
    <t>Music,Dance,Poetry,READING NOVELS,SINGING</t>
  </si>
  <si>
    <t>LAKSHMAN</t>
  </si>
  <si>
    <t>GOVT EMPLOYEE</t>
  </si>
  <si>
    <t>LATE SHANTHAVVA</t>
  </si>
  <si>
    <t>NIL</t>
  </si>
  <si>
    <t xml:space="preserve">NO 37/2 BWSSB QUATRESS 1ST A MAIN 3RD D CROSS KASTURI NAGAR </t>
  </si>
  <si>
    <t>SRI KUMARANS ENGLISH HIGH SCHOOL</t>
  </si>
  <si>
    <t>Karnataka Secondary education examination board , Bengalore, karnataka</t>
  </si>
  <si>
    <t>INDIAN ACADEMY PRE UNIVERSITY COLLEGE</t>
  </si>
  <si>
    <t>DEPARTMENT OF PRE UNIVERSITY EDUCATION, BANGALORE,KARNATAKA</t>
  </si>
  <si>
    <t>VISVESWARAIAH TECHNOLOGICAL UNIVERSITY</t>
  </si>
  <si>
    <t>CMR INSTITUTE OF TECHNOLOGY , BANGALORE , KARNATAKA</t>
  </si>
  <si>
    <t>AutoCAD 2D ,autocad3d,MS Office,3DSMAX,RevitArchitecture,Qgis</t>
  </si>
  <si>
    <t>Pioneer Constructions | Site Engineer  | Konanakunte, Bengaluru | Nov 2024 | Mar 2026 | 1 Years, 3 Months, 17 Days | 3.5</t>
  </si>
  <si>
    <t>Padma Constructions  | Site Engineer | AECS LAYOUT, BANGALORE  | Feb 2023 | Mar 2023 | 4 Weeks</t>
  </si>
  <si>
    <t>Masters in Civil Cad</t>
  </si>
  <si>
    <t>P26700376</t>
  </si>
  <si>
    <t>BHOOMA</t>
  </si>
  <si>
    <t>SIDDARTHA</t>
  </si>
  <si>
    <t>Bhooma Siddartha</t>
  </si>
  <si>
    <t>siddarthabhooma@gmail.com</t>
  </si>
  <si>
    <t>P26700376@student.nicmar.ac.in</t>
  </si>
  <si>
    <t>13-Jun-2004</t>
  </si>
  <si>
    <t>Telugu,English,Hindi,Kannada</t>
  </si>
  <si>
    <t>Sports,Home Tutor</t>
  </si>
  <si>
    <t>Bhooma Narsimulu</t>
  </si>
  <si>
    <t>Bhooma Sangamani</t>
  </si>
  <si>
    <t>Agriculture Worker</t>
  </si>
  <si>
    <t>Village: Tekur Mandal: Nyalkal District: Sangareddy</t>
  </si>
  <si>
    <t>Z P High School, Nyalkal</t>
  </si>
  <si>
    <t>Board Of Secondary Education, Telangana</t>
  </si>
  <si>
    <t>K B R Engineering College, Telangana</t>
  </si>
  <si>
    <t>Jawaharlal Nehru Technological University Hyderabad, Telangana</t>
  </si>
  <si>
    <t>B V Raju Institute of Technology, Telangana</t>
  </si>
  <si>
    <t>MS Excel,Auto cad,QGIS Basics,PTV VISSIM,Staad.pro,Revit,Primavera P6,Open Roads,Kane pave</t>
  </si>
  <si>
    <t>Sattva Group | Engineer | Hyderabad | May 2025 | Jun 2026 | 1 Years, 0 Months, 22 Days | 3.7</t>
  </si>
  <si>
    <t>Membership Certificate – Indian Concrete Institute (ICI).
Building Information Modeling (BIM) Using Revit – Training Certification – Eduplus.
Event Coordinator Certification – Department of Civil Engineering, B V Raju Institute of Technology (BVRIT).
Total Station Survey Training Certification – Department of Civil Engineering, B V Raju Institute of Technology (BVRIT).
Computer-Aided Building Drawing Using AutoCAD – Training Certification.
Hands-on Training in Transportation Software – Department of Civil Engineering, Mahindra University.
Primavera P6 Training Certification – Department of Civil Engineering, in association with EduCADD Training Institute.</t>
  </si>
  <si>
    <t>P26700174</t>
  </si>
  <si>
    <t>Swathy</t>
  </si>
  <si>
    <t>Swathy B Nair</t>
  </si>
  <si>
    <t>swathyn324@gmail.com</t>
  </si>
  <si>
    <t>P26700174@student.nicmar.ac.in</t>
  </si>
  <si>
    <t>27-Nov-2002</t>
  </si>
  <si>
    <t>Malayalam ,English</t>
  </si>
  <si>
    <t>Crafts And Arts</t>
  </si>
  <si>
    <t>B Biju</t>
  </si>
  <si>
    <t>R Jayalekshmi</t>
  </si>
  <si>
    <t>Kaleekkal Swaroop Bhavan Edavattom Vellimon PO Perinad Kollam Kerala 691511</t>
  </si>
  <si>
    <t>Vimala Hridaya H S S For Girls Pattathanam Kollam</t>
  </si>
  <si>
    <t>Government of Kerala General Educational Department, Kerala</t>
  </si>
  <si>
    <t xml:space="preserve">Government Higher Secondary School Perinad </t>
  </si>
  <si>
    <t>Government Of Kerala Board Of Higher Secondary Examinations, Kerala</t>
  </si>
  <si>
    <t>TKM Institute Of Technology , Kerala</t>
  </si>
  <si>
    <t>AutoCAD,Revit,Primavera,StaadPRO,SketchUP,Lumion,Diploma for QA/QC ,Diploma in Measurement and Cost Engineering,Navisworks,BIM 360,Planswift,Revit Structural,Insight</t>
  </si>
  <si>
    <t>Arcite Educational Solutions PVT LTD | Industry Relations And Placement - Lead | Kollam, Kerala | Feb 2025 | Jun 2026 | 1 Years, 4 Months, 14 Days | 1.8</t>
  </si>
  <si>
    <t>Step Global Corporate Solutions LLC | Civil Engineer Trainee | KOLLAM | Jun 2024 | Jan 2025 | 32 Weeks</t>
  </si>
  <si>
    <t>AutoCAD 
Revit
Primavera
Lumion
Measurement and Cost Engineering
QA/QC
SketchUP
Revit Structure
BIM 360
Naviswork
StaadPro</t>
  </si>
  <si>
    <t>P26700362</t>
  </si>
  <si>
    <t>SAHIL</t>
  </si>
  <si>
    <t xml:space="preserve">LAXMIKANT </t>
  </si>
  <si>
    <t xml:space="preserve">PATIL </t>
  </si>
  <si>
    <t xml:space="preserve">Sahil Laxmikant  Patil </t>
  </si>
  <si>
    <t>patilsahil868@gmail.com</t>
  </si>
  <si>
    <t>P26700362@student.nicmar.ac.in</t>
  </si>
  <si>
    <t>06-Dec-2001</t>
  </si>
  <si>
    <t>Drawing,Playing Cricket,Reading Books</t>
  </si>
  <si>
    <t xml:space="preserve">LAXMIKANT PATIL </t>
  </si>
  <si>
    <t xml:space="preserve">Delivery </t>
  </si>
  <si>
    <t xml:space="preserve">SUNITA PATIL </t>
  </si>
  <si>
    <t>120, Sakhare Chawl, Azad Road, Vile Parle (East).</t>
  </si>
  <si>
    <t xml:space="preserve">St. Xavier's High School </t>
  </si>
  <si>
    <t>Maharashtra State Board of Secondary and Higher Education</t>
  </si>
  <si>
    <t xml:space="preserve">Government Polytechnic Mumbai </t>
  </si>
  <si>
    <t xml:space="preserve">Mumbai University </t>
  </si>
  <si>
    <t xml:space="preserve">Saraswati College of Engineering </t>
  </si>
  <si>
    <t>AutoCAD, Revit, Tekla</t>
  </si>
  <si>
    <t>Dr. Kelkar Design Engineers Pvt. Ltd. | BIM Structural Modeler  | Mumbai Suburban | Jun 2024 | Jun 2026 | 2 Years, 0 Months, 6 Days | 5.8</t>
  </si>
  <si>
    <t>P26700092</t>
  </si>
  <si>
    <t>Kshiti</t>
  </si>
  <si>
    <t>Sudhakar</t>
  </si>
  <si>
    <t>Salunkhe</t>
  </si>
  <si>
    <t>Kshiti Sudhakar Salunkhe</t>
  </si>
  <si>
    <t>kshitisalunkhe2001@gmail.com</t>
  </si>
  <si>
    <t>P26700092@student.nicmar.ac.in</t>
  </si>
  <si>
    <t>11-Feb-2001</t>
  </si>
  <si>
    <t>Marathi, Hindi, English</t>
  </si>
  <si>
    <t>Playing Badminton,Carrom</t>
  </si>
  <si>
    <t>Sudhakar Parshuram Salunkhe</t>
  </si>
  <si>
    <t>Swati Sudhakar Salunkhe</t>
  </si>
  <si>
    <t>At/Post- Khambale, Tal- Vaibhavwadi, Dist- Sindhudurg</t>
  </si>
  <si>
    <t>Abhinav Vidhya Mandir English Medium School Sonali</t>
  </si>
  <si>
    <t>Government Polytechnic Mumbai</t>
  </si>
  <si>
    <t>A. P. Shah Institute of Technology, Thane</t>
  </si>
  <si>
    <t>TBC, Proest,Bluebeam revu, Autocad,MS Project</t>
  </si>
  <si>
    <t>Araco Engineering India Pvt ltd | Estimator and assistant Reviewer  | Thane | Oct 2023 | Jun 2026 | 2 Years, 8 Months, 7 Days | 6.7</t>
  </si>
  <si>
    <t>P26700367</t>
  </si>
  <si>
    <t>Pradip</t>
  </si>
  <si>
    <t>Khanvilkar</t>
  </si>
  <si>
    <t>Omkar Pradip Khanvilkar</t>
  </si>
  <si>
    <t>omkarkhanvilkar08@gmail.com</t>
  </si>
  <si>
    <t>P26700367@student.nicmar.ac.in</t>
  </si>
  <si>
    <t>07-Mar-2002</t>
  </si>
  <si>
    <t>Playing Games,Cricket</t>
  </si>
  <si>
    <t>Pradip Yashwant Khanvilkar</t>
  </si>
  <si>
    <t xml:space="preserve">Pranavi Pradip Khanvilkar </t>
  </si>
  <si>
    <t>Jaikar wadi, FN G38, S.M. road, Opp. Wadala bridge, Wadala East</t>
  </si>
  <si>
    <t>I.E.S. V.N.Sule Guruji English Medium school</t>
  </si>
  <si>
    <t>Maharashtra State board of secondary and hinger secondary education</t>
  </si>
  <si>
    <t>Government Polytechnic Mumbai, Maharashtra</t>
  </si>
  <si>
    <t>Saraswati College of Engineering</t>
  </si>
  <si>
    <t>AutoCAD, MS Office,ETABS,STAADPRO,SAFE,RCDC,REVIT,TEKLA STRUCTURES, Microsoft Project</t>
  </si>
  <si>
    <t>Dr. Kelkar Designs Pvt. Ltd | Structural Design Engineer | Mumbai | Feb 2024 | Jul 2026 | 2 Years, 5 Months, 5 Days | 6.6</t>
  </si>
  <si>
    <t>P26700321</t>
  </si>
  <si>
    <t>Sushilkumar</t>
  </si>
  <si>
    <t>Babasaheb</t>
  </si>
  <si>
    <t>Sushilkumar Babasaheb Jadhav</t>
  </si>
  <si>
    <t>sushilkumarjadhav2001@gmail.com</t>
  </si>
  <si>
    <t>P26700321@student.nicmar.ac.in</t>
  </si>
  <si>
    <t>27-Oct-2001</t>
  </si>
  <si>
    <t>Kannada, English, Hindi</t>
  </si>
  <si>
    <t>playing football, cricket, carrom , reading books ,learn new skills</t>
  </si>
  <si>
    <t>Babasaheb Ganapati Jadhav</t>
  </si>
  <si>
    <t>Vijayalaxmi Bababsaheb Jadhav</t>
  </si>
  <si>
    <t>Kakhanadaki , Tq: Babaleswar, Dist</t>
  </si>
  <si>
    <t xml:space="preserve">Vijayapura </t>
  </si>
  <si>
    <t>ACT Sharada Public School</t>
  </si>
  <si>
    <t>CBSE, Vijayapura</t>
  </si>
  <si>
    <t>RKM PU College</t>
  </si>
  <si>
    <t>State Syllabus, Vijayapura</t>
  </si>
  <si>
    <t>KLE TECHNOLOGICAL UNIVERSITY, HUBBALLI</t>
  </si>
  <si>
    <t>KLE Dr. MSSCET, BELAGAVI</t>
  </si>
  <si>
    <t>AutoCAD,MS PROJECTS ,REVIT ARCHITECTURE-LOD 300,REVIT STRUCTURE-LOD 300, CIVIL 3D- LOD 300,REVIT MEP-LOD 300,NAVISWORKS - BIM COORDINATION - LOD 350,SKETCHUP,MS OFFICE,LUMION</t>
  </si>
  <si>
    <t>CADD Center | BIM Intern / BIM Trainee` | Bangalore | Sep 2025 | Jun 2026 | 40 Weeks | Campus Internship
BMRCL &amp; PMPL | Student Inten | Bangalore | Feb 2025 | Apr 2025 | 8 Weeks | Campus Internship
root.inc | Student Inten | Belagavi | May 2024 | Jul 2024 | 10 Weeks | Campus Internship
Academor | Student Inten | Belagavi | Apr 2023 | May 2023 | 8 Weeks | Campus Internship</t>
  </si>
  <si>
    <t>CADD Clash, Model Making</t>
  </si>
  <si>
    <t>P26700532</t>
  </si>
  <si>
    <t>Chetan</t>
  </si>
  <si>
    <t>Arunji</t>
  </si>
  <si>
    <t>Nagpure</t>
  </si>
  <si>
    <t>Chetan Arunji Nagpure</t>
  </si>
  <si>
    <t>chetannagpure1999@gmail.com</t>
  </si>
  <si>
    <t>P26700532@student.nicmar.ac.in</t>
  </si>
  <si>
    <t>21-Nov-1999</t>
  </si>
  <si>
    <t>Hindi , English, Marathi</t>
  </si>
  <si>
    <t xml:space="preserve"> Playing Chess,Traveling,Reading</t>
  </si>
  <si>
    <t>Arun Nagpure , At post Ambedkarward Madagi</t>
  </si>
  <si>
    <t>Bhandara</t>
  </si>
  <si>
    <t>Shirinbai Neterwala School</t>
  </si>
  <si>
    <t>Tumsar</t>
  </si>
  <si>
    <t>Government Polytechnic Sakoli</t>
  </si>
  <si>
    <t xml:space="preserve">Auto Cad , MSP,Revit, </t>
  </si>
  <si>
    <t>Abhishek Kiran Gunthewar Civil Engineers and Contractor | Assistant Engineer | Nagpur | Jun 2023 | Sep 2024 | 1 Years, 3 Months, 29 Days | 3</t>
  </si>
  <si>
    <t>AutoCad
Microsoft Project</t>
  </si>
  <si>
    <t>P26700003</t>
  </si>
  <si>
    <t>Sudeep</t>
  </si>
  <si>
    <t>Hemadri</t>
  </si>
  <si>
    <t>Sudeep Sudarshan Hemadri</t>
  </si>
  <si>
    <t>sudeephemadri2003@gmail.com</t>
  </si>
  <si>
    <t>P26700003@student.nicmar.ac.in</t>
  </si>
  <si>
    <t>25-Apr-2003</t>
  </si>
  <si>
    <t>English,hindi,kannada</t>
  </si>
  <si>
    <t>Table tennis,travelling,wildlife photography</t>
  </si>
  <si>
    <t>Vani</t>
  </si>
  <si>
    <t>no.1 beside ABMM hostel shanti colony(s) vidyanagar, Hubli-580021</t>
  </si>
  <si>
    <t>Hubli</t>
  </si>
  <si>
    <t>Smt. Nirmala K Thakkar English Medium High School</t>
  </si>
  <si>
    <t>Karnataka secondary education examination board</t>
  </si>
  <si>
    <t>Vidyanikaten PU Science Collage</t>
  </si>
  <si>
    <t>Department of pre university education</t>
  </si>
  <si>
    <t>KLE Technological University Hubli</t>
  </si>
  <si>
    <t>Hubli, Karnataka</t>
  </si>
  <si>
    <t>Autocad,MS Office,Excel,MS Project,Asta power project,primavera</t>
  </si>
  <si>
    <t>Total Environment Building Systems | Graduate Engineer Trainee | Bengaluru | Aug 2025 | Apr 2026 | 0 Years, 8 Months, 24 Days | 5.5</t>
  </si>
  <si>
    <t>Total-Environment Building Systems Pvt.Ltd | Intern | Bengaluru | Jan 2025 | Jul 2025 | 25 Weeks</t>
  </si>
  <si>
    <t>P26701058</t>
  </si>
  <si>
    <t>srilekha</t>
  </si>
  <si>
    <t>kotha</t>
  </si>
  <si>
    <t>Srilekha Kotha</t>
  </si>
  <si>
    <t>Srilekha.k148@gmail.com</t>
  </si>
  <si>
    <t>P26701058@student.nicmar.ac.in</t>
  </si>
  <si>
    <t>14-Aug-1998</t>
  </si>
  <si>
    <t>Dancing and Art</t>
  </si>
  <si>
    <t>A-</t>
  </si>
  <si>
    <t>2711 1910 5321</t>
  </si>
  <si>
    <t>RAJENDER</t>
  </si>
  <si>
    <t>LINE INSPECTOR , TSNPDCL</t>
  </si>
  <si>
    <t>K SHARADHA</t>
  </si>
  <si>
    <t>H.NO.3-37/19,BANK COLONY, MADHAVANAGAR, PANGRA, NIZAMABAD.</t>
  </si>
  <si>
    <t>Nizamabad</t>
  </si>
  <si>
    <t>KAKATIYA HIGH SCHOOL</t>
  </si>
  <si>
    <t>GOVT.POLYTECHNIC FOR WOMEN</t>
  </si>
  <si>
    <t>NIZAMABAD,TELANGANA</t>
  </si>
  <si>
    <t>2014-Sep</t>
  </si>
  <si>
    <t>JAWAHARLAL NEHRU TECHNOLOGICAL UNIVERSITY</t>
  </si>
  <si>
    <t>HYDERABAD,TELANGANA</t>
  </si>
  <si>
    <t>Autocad,Revit</t>
  </si>
  <si>
    <t>AUTOCAD 2D&amp;3D
REVIT ARCHITECTURE</t>
  </si>
  <si>
    <t>P26700069</t>
  </si>
  <si>
    <t xml:space="preserve">Samrish </t>
  </si>
  <si>
    <t>kumar</t>
  </si>
  <si>
    <t>s</t>
  </si>
  <si>
    <t>Samrish  Kumar S</t>
  </si>
  <si>
    <t>samrishkumar03@gmail.com</t>
  </si>
  <si>
    <t>P26700069@student.nicmar.ac.in</t>
  </si>
  <si>
    <t>03-Feb-2004</t>
  </si>
  <si>
    <t>English,tamil</t>
  </si>
  <si>
    <t xml:space="preserve">cricket,dance,music,fashion,movie </t>
  </si>
  <si>
    <t>Sampath kumar y</t>
  </si>
  <si>
    <t xml:space="preserve">Project manager </t>
  </si>
  <si>
    <t>Priya s s</t>
  </si>
  <si>
    <t>8/12 sollaiyappan st, 2nd lane old washermenpet, chennai 600021</t>
  </si>
  <si>
    <t>St bedes anglo indian higher secondary school</t>
  </si>
  <si>
    <t>St bedes anglo indian higher secondary schoo, Tamilnadu</t>
  </si>
  <si>
    <t>St johns matriculation higher secondary school</t>
  </si>
  <si>
    <t>St johns matriculation higher secondary school,Tamilnadu</t>
  </si>
  <si>
    <t xml:space="preserve">Easwari Engineering College </t>
  </si>
  <si>
    <t>Easwari Engineering College , Tamilnadu</t>
  </si>
  <si>
    <t>AUTOCAAD,MICROSOFTPROJECT,STAADPRO,TEKLA,REVIT,PrimaveraP6</t>
  </si>
  <si>
    <t>PROTHIOUS ENGINEERING SERVICES | GRADUATE ENGINEER TRANIEE | CHENNAI | Jun 2025 | Dec 2025 | 0 Years, 5 Months, 29 Days | 2</t>
  </si>
  <si>
    <t>ALPHA CONSTRUCTIONS  | INTERN AS A SITE ENGINEER | CHENNAI | Dec 2023 | Jan 2024 | 2 Weeks
SREE TIRUMALA CONSTRUCTION  INTERIOR AND BUILDER | INTERN AS A SITE ENGINEER | CHENNAI | May 2024 | Jun 2024 | 2 Weeks</t>
  </si>
  <si>
    <t>INDUSTRIAL TRANING AT ANODE FABRICATORS ,HANDS ON EXPERIENCE IN ADMIXTURES WITH DR FIXIT, WORKED AS A MEMBER AND A PRESIDENT OF INDIAN CONCRETE INSTITUTE</t>
  </si>
  <si>
    <t>P2367022</t>
  </si>
  <si>
    <t>ANSHIKA</t>
  </si>
  <si>
    <t>SRIVASTAVA</t>
  </si>
  <si>
    <t>Anshika Srivastava</t>
  </si>
  <si>
    <t>anshika.kanha1212@gmail.com</t>
  </si>
  <si>
    <t>p2367022@student.nicmar.ac.in</t>
  </si>
  <si>
    <t>12-Dec-2005</t>
  </si>
  <si>
    <t>ENGLISH,HINDI</t>
  </si>
  <si>
    <t>B+ve</t>
  </si>
  <si>
    <t>2461 3366 7532</t>
  </si>
  <si>
    <t>AVINASH SRIVASTAVA</t>
  </si>
  <si>
    <t>FINANCIAL ADVISER</t>
  </si>
  <si>
    <t>NIDHI SRIVASTAVA</t>
  </si>
  <si>
    <t>73,Amrapali Residency Novino Tarsali Road</t>
  </si>
  <si>
    <t>Vadodara</t>
  </si>
  <si>
    <t>KENDRIYA VIDYALAYA MALANJKHAND</t>
  </si>
  <si>
    <t>CBSE MALANJKHAND MADHYA PRADESH</t>
  </si>
  <si>
    <t>Bachelor of Business Management</t>
  </si>
  <si>
    <t>MS Office,Visual studio code,Python,Canva,Adobe illustrator</t>
  </si>
  <si>
    <t>L&amp;T Energy Hydrocarbon - Onshore | Intern in Operations Control  | Vadodara | May 2025 | Jul 2025 | 8 Weeks
UltraTech Cement Limited  | Intern in Brand Building Department  | Bangalore  | May 2026 | Jul 2026 | 8 Weeks</t>
  </si>
  <si>
    <t xml:space="preserve">Martial arts -Karate
Technikala annual fest
Community services
Quench Club Certificate </t>
  </si>
  <si>
    <t>P26700450</t>
  </si>
  <si>
    <t>Sravan</t>
  </si>
  <si>
    <t>Kandipalli</t>
  </si>
  <si>
    <t>Sravan Kumar Kandipalli</t>
  </si>
  <si>
    <t>sravankumar1428@gmail.com</t>
  </si>
  <si>
    <t>P26700450@student.nicmar.ac.in</t>
  </si>
  <si>
    <t>14-May-2002</t>
  </si>
  <si>
    <t>Telugu ,english,hindi</t>
  </si>
  <si>
    <t>Sports,Gym,Exploring</t>
  </si>
  <si>
    <t>Kandipalli Satyanarayana</t>
  </si>
  <si>
    <t>daily laboour</t>
  </si>
  <si>
    <t>Knadipalli Varalakshmi</t>
  </si>
  <si>
    <t>house wife</t>
  </si>
  <si>
    <t>Bartavanipalem, Vepada  Mandalam,V izianagaram</t>
  </si>
  <si>
    <t>kasturinagar, kailasapuram, viskhapatnam</t>
  </si>
  <si>
    <t>Bhashyam public school</t>
  </si>
  <si>
    <t>Board of secondary education Andhra pradesh</t>
  </si>
  <si>
    <t>2017-Jan</t>
  </si>
  <si>
    <t>M.R.A.G.R GOVT POLYTECHNIC -VIZIANAGARAM</t>
  </si>
  <si>
    <t>ANDHRA UNIVERSITY</t>
  </si>
  <si>
    <t>ANIL NEERUKONDA INSTITUTE OF TECHNOLOGY AND SCIENCES,VISAKHAPATNAM,ANDHRA PRADESH</t>
  </si>
  <si>
    <t>AutoCAD,MS Project,Primavera,MS excel,Planswift,MS Word</t>
  </si>
  <si>
    <t>Energetic People Private Limited subsidary of MEIL Ltd,Project-Multi Village drinking Watersupply Scheme ,Yadgir District(MVDWSS)   Client:RDWS &amp; SD, Project Value: 1600 Cr.INR, Project Highlights: Civil Structures: OHTs,ZBTs,ZBR,MBR,IPS,Jack Well,WTP, Pi | GET-Execution and Planning | Karnataka,Yadgir District | Jul 2024 | Sep 2025 | 1 Years, 1 Months, 8 Days | 2.399</t>
  </si>
  <si>
    <t>Quantity Surveying | Entri App
Advanced Excel | Udemy</t>
  </si>
  <si>
    <t>P26700031</t>
  </si>
  <si>
    <t>Sagar</t>
  </si>
  <si>
    <t>Jadhavar</t>
  </si>
  <si>
    <t>Sagar Rajaram Jadhavar</t>
  </si>
  <si>
    <t>Sagarjadhvar206@gmail.com</t>
  </si>
  <si>
    <t>P26700031@student.nicmar.ac.in</t>
  </si>
  <si>
    <t>08-Nov-1997</t>
  </si>
  <si>
    <t>English,marathi,hindi</t>
  </si>
  <si>
    <t>Reading,Documentaries ,Adventure,Travelling</t>
  </si>
  <si>
    <t>Goverment Employee</t>
  </si>
  <si>
    <t>Lilavati</t>
  </si>
  <si>
    <t>Samarth colony ,Kasarwadi Road ,Barshi</t>
  </si>
  <si>
    <t>Bharat Highschool,Jeur</t>
  </si>
  <si>
    <t>MSBSHSE,PUNE</t>
  </si>
  <si>
    <t>MAHARASHTRA VIDYALAYA,BARSHI</t>
  </si>
  <si>
    <t>CIVIL Engineering</t>
  </si>
  <si>
    <t>Bhagwant Institute of Technology ,Barshi</t>
  </si>
  <si>
    <t>Punyashlok Ahilyabai holkar University,Solapur</t>
  </si>
  <si>
    <t>MIT College of Engineering,Barshi</t>
  </si>
  <si>
    <t>AUTO-CAD ,MS PROJECT,EXCEL</t>
  </si>
  <si>
    <t>Project Management - Initiation and Planning
Construction Management Specialization
AI Fundamentals for Non-Data Scientists
Municipal Solid Waste Management in Developing Countries
Renewable Energy and Green Building Entrepreneurship
Mastering bitumen for better roads and innovative applications</t>
  </si>
  <si>
    <t>P26700531</t>
  </si>
  <si>
    <t>CHINMAY</t>
  </si>
  <si>
    <t>DEVENDRA</t>
  </si>
  <si>
    <t>PAWAR</t>
  </si>
  <si>
    <t>Chinmay Devendra Pawar</t>
  </si>
  <si>
    <t>chinmaypawar323@gmail.com</t>
  </si>
  <si>
    <t>P26700531@student.nicmar.ac.in</t>
  </si>
  <si>
    <t>03-Apr-2003</t>
  </si>
  <si>
    <t>HINDI , ENGLISH,MARATHI</t>
  </si>
  <si>
    <t>PLAYING CRICKET,GYM AND FITNESS, TRAVELLING, LISTENING TO MUSIC, PHOTOGRAPHY</t>
  </si>
  <si>
    <t>DEVENDRA RAJARAM PAWAR</t>
  </si>
  <si>
    <t>SMITA DEVENDRA PAWAR</t>
  </si>
  <si>
    <t>PARDESHI PURA NEAR  NAGAR PARISHAD NANDURBAR</t>
  </si>
  <si>
    <t>Nandurbar</t>
  </si>
  <si>
    <t>AR ATLAS SANTOSH NAGAR WAKAD</t>
  </si>
  <si>
    <t>SHROFF HIGHSCHOOL</t>
  </si>
  <si>
    <t>MAHARASHTRA STATE BOARD OF SECONDARY SCHOOL AND HIGHER SECONDARY EDUCATION,PUNE</t>
  </si>
  <si>
    <t>R.C PATEL COLLEGE OF ENGINEERING AND POLYTECHNIC,SHIRPUR</t>
  </si>
  <si>
    <t>VISHWAKARMA INSTITUTE OF INFORMATION TECHNOLOGY ,PUNE, MAHARASHTRA</t>
  </si>
  <si>
    <t>AUTO CAD , MS OFFICE, MS PROJECT , REVIT, STADPRO,3DS MAX,planswift</t>
  </si>
  <si>
    <t xml:space="preserve">DAMAC SHARED SERVICES INDIA LLP | JR. QUANTITY SURVEYOR | PUNE | Mar 2025 | Jun 2026 | 1 Years, 3 Months, 13 Days | 5 </t>
  </si>
  <si>
    <t>SYNERGY VALUERS AND PROJECT CONSULTANTS PVT.LTD | Intern – Valuations &amp; Project Consultancy | pune | Feb 2025 | Mar 2025 | 6 Weeks</t>
  </si>
  <si>
    <t>AutoCAD and STAAD.Pro Certification – 4D Infotech Pvt. Ltd. (April 2024 – July 2024)
Revit 2022: Essential Training for Architecture (Imperial and Metric)
Excel Essential Training (Microsoft 365) – LinkedIn Learning
SketchUp Pro 2024 Essential Training – LinkedIn Learning
E-Poster Presentation Winner / Participant – 53rd Engineers' Day Competition, organized by UltraTech Cement Ltd. and R. C. Patel Polytechnic (September 2020)
Entrepreneurship Awareness Camp (EAC) Certification
2nd Rank in Capstone Project (Diploma in Civil Engineering)
Award of Excellence   Details: Secured Second Rank in Third Year Diploma Civil Engineering during the Winter-21 Examination.
Inter-Collegiate Cricket Achievements &amp; Participations (1) Winner – State-Level Intercollegiate Chhatrapati Shivaji Maharaj Cricket Trophy . (2) 2nd Place – Rajveer Trophy , D. Y. Patil University, Pune. (3) 2nd Place – Zenith’23 State-Level Sport
Awarded the “Best Event Player” certificate by Vishwakarma Institute of Information Technology (VIIT) for demonstrating outstanding performance in Cricket during the academic year 2024–25.</t>
  </si>
  <si>
    <t>P26700071</t>
  </si>
  <si>
    <t>Saunak</t>
  </si>
  <si>
    <t>Ghosh</t>
  </si>
  <si>
    <t>Saunak Ghosh</t>
  </si>
  <si>
    <t>saunak2001@gmail.com</t>
  </si>
  <si>
    <t>P26700071@student.nicmar.ac.in</t>
  </si>
  <si>
    <t>07-Dec-2001</t>
  </si>
  <si>
    <t>Fitness,Football</t>
  </si>
  <si>
    <t>Sujoy Ghosh</t>
  </si>
  <si>
    <t>SUTAPA GHOSH</t>
  </si>
  <si>
    <t>ASSOSIATE PROFESSOR</t>
  </si>
  <si>
    <t>484 Uttar Purba Fartabad, Sunny Valley Apartment, Block 3, Flat -2C, Kolkata- 700084</t>
  </si>
  <si>
    <t>Zolo Townhouse, Block- B2, Room No-408, Survey No-29, 1/2, Patil Nagar, Balewadi, Pune, Maharashtra- 411045</t>
  </si>
  <si>
    <t>South Point High School</t>
  </si>
  <si>
    <t>CBSE, Kolkata, West Bengal</t>
  </si>
  <si>
    <t>Career Point Gurukul School</t>
  </si>
  <si>
    <t>CBSE, Kota, Rajashtan</t>
  </si>
  <si>
    <t>Gandhi Institute of Technology and Management</t>
  </si>
  <si>
    <t>Gandhi Institute of Technology and Management, Visakhapatnam, Andhra Pradesh</t>
  </si>
  <si>
    <t>MS  Project,MS Office,AutoCAD,STAAD.Pro</t>
  </si>
  <si>
    <t>AFCONS Infrastructure Ltd. | Intern- Execution &amp; Planning Department | DMRC Underground Project Dc-07 Site(3573), New Delhi | Sep 2023 | Oct 2023 | 4 Weeks</t>
  </si>
  <si>
    <t>P26700129</t>
  </si>
  <si>
    <t>Santosh</t>
  </si>
  <si>
    <t>Sakpal</t>
  </si>
  <si>
    <t>Sanket Santosh Sakpal</t>
  </si>
  <si>
    <t>sanketsakpal171@gmail.com</t>
  </si>
  <si>
    <t>P26700129@student.nicmar.ac.in</t>
  </si>
  <si>
    <t>12-Dec-1998</t>
  </si>
  <si>
    <t>Marathi,hindi, English</t>
  </si>
  <si>
    <t>Reading, Badminton,Traveling</t>
  </si>
  <si>
    <t>Santosh Sakpal</t>
  </si>
  <si>
    <t>Shaila Sakpal</t>
  </si>
  <si>
    <t>Flat No. 66, Elito grand central building, Pokhran road no. 1, Thane west</t>
  </si>
  <si>
    <t>Sou A.K Joshi Eng. Med. School</t>
  </si>
  <si>
    <t>SSC Mumbai divisional Board, Thane</t>
  </si>
  <si>
    <t>2005-Jun</t>
  </si>
  <si>
    <t xml:space="preserve">B. N. Bandodkar College </t>
  </si>
  <si>
    <t>HSC Mumbai divisional board, Thane</t>
  </si>
  <si>
    <t>Dr. Babasaheb Ambedkar Technological University, lonere</t>
  </si>
  <si>
    <t>DBatu, Lonere, Mangaon, Raigad</t>
  </si>
  <si>
    <t>AutoCAD, MS Office, MS Project, Primavera P6,Power BI</t>
  </si>
  <si>
    <t>Puneet Urban Spaces | Planning Engineer | Thane, Mumbai | Nov 2023 | Jun 2026 | 2 Years, 7 Months, 3 Days | 5.12
Alliance Infra Corp. (Nandivardhan Developers) | Site Engineer | Lower Parel, Mumbai | Jun 2022 | Nov 2023 | 1 Years, 4 Months, 28 Days | 3
Atharva Consulting Engineers | Site Engineer | Thane, Mumbai | Dec 2020 | Jun 2022 | 1 Years, 6 Months, 19 Days | 1.2</t>
  </si>
  <si>
    <t>Larsen &amp; Toubro | Site Engineer | Byculla, Mumbai | Dec 2018 | Jan 2019 | 2 Weeks
Underwater Domain Awareness  Organization | Research intern | Kalina university mumbai &amp; Goa  national Oceanography center | Jun 2019 | Jul 2019 | 5 Weeks</t>
  </si>
  <si>
    <t xml:space="preserve">Microsoft Projects
Primavera P6
AutoCad </t>
  </si>
  <si>
    <t>P26700062</t>
  </si>
  <si>
    <t xml:space="preserve">JOSEPH </t>
  </si>
  <si>
    <t>CYRIAC JOE</t>
  </si>
  <si>
    <t>MATTAM</t>
  </si>
  <si>
    <t>Joseph  Cyriac Joe Mattam</t>
  </si>
  <si>
    <t>josephcyriacjoemattom@gmail.com</t>
  </si>
  <si>
    <t>P26700062@student.nicmar.ac.in</t>
  </si>
  <si>
    <t>30-Sep-1998</t>
  </si>
  <si>
    <t>MALAYALAM,ENGLISH,TAMIL,HINDI</t>
  </si>
  <si>
    <t>TRAVEL,SWIMMING,BIKE RIDING,MUSIC,TREAKING</t>
  </si>
  <si>
    <t>JOEMON JOSEPH</t>
  </si>
  <si>
    <t>AGRICULTURE</t>
  </si>
  <si>
    <t>LICY JOE</t>
  </si>
  <si>
    <t>MATTATHIL MANNULLIL HOUSE, KURIANAD PO, MONIPALLY VIA, KOTTAYAM, KERALA, 686636</t>
  </si>
  <si>
    <t>DE PAUL PUBLIC SCHOOL, KURAVILANGAD,KOTTAYAM, KERALA</t>
  </si>
  <si>
    <t>CENTRAL BOARD OF SECONDARY EDUCATION, DELHI</t>
  </si>
  <si>
    <t>DE PAUL HIGHER SECONDARY SCHOOL, KURAVILANGAD, KOTTAYAM, KERALA</t>
  </si>
  <si>
    <t>GOVERNMENT OF KERALA BOARD OF HIGHER SECONDARY EXAMINATION, THIRUVANATHAPURAM/KERALA</t>
  </si>
  <si>
    <t>UNIVERSITY OF CALICUT</t>
  </si>
  <si>
    <t>GLOBAL INSTITUTE OF ARCHITECTURE, PALAKKAD,KERALA</t>
  </si>
  <si>
    <t>AUTOCAD,LUMION,REVIT,SKETCHUP,EXCEL,WORD,MSPROJECTS,PRIMAVERA,MS OFFICE,AFFINITY,PHOTOSHOP,HANDMODELING,ENDSCAPE,SKETCHING,CRAFTWORK,EVENT PLANNING,EVENT COORDINATION</t>
  </si>
  <si>
    <t>T SQUARE ARCHITECTS | JUNIOR ARCHITECT | CALICUT,KERALA | Aug 2023 | Jul 2024 | 0 Years, 11 Months, 30 Days | 2.52
MINDSCAPE ARCHITECTS | JUNIOR ARCHITECT | KOTTAYAM | Sep 2024 | Mar 2026 | 1 Years, 6 Months, 29 Days | 3.72</t>
  </si>
  <si>
    <t>GLOBAL ARCHITECT AND BUILDERS | INTERN ARCHITECT | UZHAVOOR,KOTTAYAM | Nov 2020 | Jan 2021 | 13 Weeks
SILPI ARCHITECTS | INTERN ARCHITECT | THEVARA,ERNAKULAM | Mar 2022 | Aug 2022 | 19 Weeks</t>
  </si>
  <si>
    <t>COA-THESIS AWARD
KMRL-AWARD
GULF DRAWING
COLLEGE BEST THESIS
UAE ATTESTATION
INDIAN INSTITUTE OF ARCHITECTS- MEMBERSHIP
COUNCIL OF ARCHITECTURE -CERTIFICATE
PRIMAVERA- CADD CENTER</t>
  </si>
  <si>
    <t>P26700057</t>
  </si>
  <si>
    <t>GAUTAM</t>
  </si>
  <si>
    <t>THAKRE</t>
  </si>
  <si>
    <t>Gautam Thakre</t>
  </si>
  <si>
    <t>gautamthakre.official@gmail.com</t>
  </si>
  <si>
    <t>P26700057@student.nicmar.ac.in</t>
  </si>
  <si>
    <t>06-Jan-2003</t>
  </si>
  <si>
    <t>Singing,Playing Guitar</t>
  </si>
  <si>
    <t>PRABHAKAR THAKRE</t>
  </si>
  <si>
    <t>SAVITA THAKRE</t>
  </si>
  <si>
    <t>Guraiya, Chhindwara (M.P.)</t>
  </si>
  <si>
    <t>Chhindwara</t>
  </si>
  <si>
    <t>Madhya Pradesh</t>
  </si>
  <si>
    <t>GOVT H S SCHOOL, GURRIYA CHHINDWARA</t>
  </si>
  <si>
    <t>BOARD OF SECONDARY EDUCATION, MADHYA PRADESH, BHOPAL</t>
  </si>
  <si>
    <t>RAJIV GANDHI PROUDYOGIKI VISHWAVIDYALAYA (RGPV)</t>
  </si>
  <si>
    <t>SAGAR INSTITUTE OF SCIENCE, TECHNOLOGY &amp; RESEARCH</t>
  </si>
  <si>
    <t>AutoCAD,MS Office,SketchUp</t>
  </si>
  <si>
    <t>Maintenance and Repair of Concrete Structures
Wastewater Treatment and Recycling
Construction Management Foundations
MS Excel - Formulas &amp; Functions Beginner to Expert
Communication Skills
Time Management
Project Management - Initiation and Planning by L&amp;T EduTech</t>
  </si>
  <si>
    <t>P26703011</t>
  </si>
  <si>
    <t>Mohd</t>
  </si>
  <si>
    <t>Zaid</t>
  </si>
  <si>
    <t>Ansari</t>
  </si>
  <si>
    <t>Mohd Zaid Ansari</t>
  </si>
  <si>
    <t>ansari.zaid7895@gmail.com</t>
  </si>
  <si>
    <t>P26703011@student.nicmar.ac.in</t>
  </si>
  <si>
    <t>27-Jul-2005</t>
  </si>
  <si>
    <t>Cricket,reading</t>
  </si>
  <si>
    <t>Mohd Paravej Ansari</t>
  </si>
  <si>
    <t>Musarrat Jahan</t>
  </si>
  <si>
    <t>Khurram ali sarai nagina, bijnor</t>
  </si>
  <si>
    <t>Bijnor</t>
  </si>
  <si>
    <t xml:space="preserve">L.R.S Academy </t>
  </si>
  <si>
    <t>Central board of secondary education Nagina/Uttar Pradesh</t>
  </si>
  <si>
    <t>Mahatma Jyotiba Phule Rohilkhand University, Bareilly</t>
  </si>
  <si>
    <t>North India group of higher education</t>
  </si>
  <si>
    <t>Microsoft Excel,Power BI,Inventory Management,Data Analytics,Power Point Presentation,Microsoft Word</t>
  </si>
  <si>
    <t>Data Analytics
Supply Chain Operations
Supply Chain Planning
Supply Chain Sourcing</t>
  </si>
  <si>
    <t>P26700326</t>
  </si>
  <si>
    <t>Akshay Kumar</t>
  </si>
  <si>
    <t>krakshay99@gmail.com</t>
  </si>
  <si>
    <t>P26700326@student.nicmar.ac.in</t>
  </si>
  <si>
    <t>25-Feb-1999</t>
  </si>
  <si>
    <t>Travelling,Physical Training,Cooking</t>
  </si>
  <si>
    <t>Kanhaiya Prasad Diwakar</t>
  </si>
  <si>
    <t>Anita Kumari</t>
  </si>
  <si>
    <t>Sahu Pokhar Lane, Kedar Nath Road, Near Radha Krishna Mandir, Mahammadpur Kazi</t>
  </si>
  <si>
    <t>Muzaffarpur</t>
  </si>
  <si>
    <t>St. Xavier's Jr/Sr School Ramna Muzaffarpur Bihar</t>
  </si>
  <si>
    <t>C.B.S.E</t>
  </si>
  <si>
    <t>RPS Public School Jhapha Muzaffarpur Bihar</t>
  </si>
  <si>
    <t>Biju Patnaik University Of Technology, Odisha</t>
  </si>
  <si>
    <t>Orissa Engineering College</t>
  </si>
  <si>
    <t>MS Office, MS Projects,Primavera</t>
  </si>
  <si>
    <t>Imperial Technical Services | Sr. Engineer | Mumbai | Apr 2023 | Feb 2025 | 1 Years, 9 Months, 20 Days | 3.6
MKSS Infra Engicon Pvt. Ltd. | Site Engineer | Muzaffarpur | Apr 2022 | Nov 2022 | 0 Years, 6 Months, 29 Days | 2.4</t>
  </si>
  <si>
    <t>East Cost Railway | Trainee Engineer | Koraput | May 2018 | Jun 2018 | 4 Weeks
Kalthia Engineering And Construction Ltd. | Trainee Engineer | Nanded | Dec 2018 | Jan 2019 | 4 Weeks</t>
  </si>
  <si>
    <t>Advanced Diploma in Structural Design &amp; Analysis
GATE</t>
  </si>
  <si>
    <t>P26700014</t>
  </si>
  <si>
    <t>Dhanush</t>
  </si>
  <si>
    <t>p</t>
  </si>
  <si>
    <t>Dhanush P</t>
  </si>
  <si>
    <t>dhanush61999@gmail.com</t>
  </si>
  <si>
    <t>P26700014@student.nicmar.ac.in</t>
  </si>
  <si>
    <t>16-Jun-2003</t>
  </si>
  <si>
    <t>English,kannada,telugu,hindi</t>
  </si>
  <si>
    <t xml:space="preserve">travelling ,trekking ,cricket ,swimming,Volleyball ,music,Badminton </t>
  </si>
  <si>
    <t>ParashuRam.R</t>
  </si>
  <si>
    <t xml:space="preserve">Building Contractor </t>
  </si>
  <si>
    <t>Padma.A</t>
  </si>
  <si>
    <t>#81, Sri Manjunatha Nelaya, 2nd floor, 3rd cross, near Annapurneshwari Nagar , GT residency , Bengaluru - 560058</t>
  </si>
  <si>
    <t>Sri Chaitanya Techno School</t>
  </si>
  <si>
    <t xml:space="preserve">Central Board Of Secondary Education, Bengaluru, Karnataka </t>
  </si>
  <si>
    <t>KMWA PU College</t>
  </si>
  <si>
    <t>Department Of Pre-University Education, Bengaluru, Karanataka</t>
  </si>
  <si>
    <t xml:space="preserve">Visvesvaraya Technological University, Belagavi, Karanataka </t>
  </si>
  <si>
    <t>Acharya NRV School Of Architecture</t>
  </si>
  <si>
    <t>BIM Certficate ,NSDC Certficate,Autodesk revit certificate,Bently certficate (4d 5d 6d) (SYNCHRO 4D PRO),Naviswork in BIM and REVIT,4D 5D AND 6D In BIM</t>
  </si>
  <si>
    <t>Aedium Design | Architecture Intern | Halasuru, Bengaluru, Karanataka | Dec 2025 | Apr 2026 | 18 Weeks</t>
  </si>
  <si>
    <t xml:space="preserve">BIM Novatr Course </t>
  </si>
  <si>
    <t>P26700426</t>
  </si>
  <si>
    <t>Joshi</t>
  </si>
  <si>
    <t>Shrirang</t>
  </si>
  <si>
    <t>Prashant</t>
  </si>
  <si>
    <t>Joshi Shrirang Prashant</t>
  </si>
  <si>
    <t>shrirangjoshi72@gmail.com</t>
  </si>
  <si>
    <t>P26700426@student.nicmar.ac.in</t>
  </si>
  <si>
    <t>03-Nov-2003</t>
  </si>
  <si>
    <t>Playing Tabla,Travelling</t>
  </si>
  <si>
    <t>Prashant Joshi</t>
  </si>
  <si>
    <t>Renuka Joshi</t>
  </si>
  <si>
    <t>Ram nagar wardha-442001</t>
  </si>
  <si>
    <t>Wardha</t>
  </si>
  <si>
    <t>Sarthi SkyBay D, Mahalunge,</t>
  </si>
  <si>
    <t>Bharat Dnyan Mandiram Convent</t>
  </si>
  <si>
    <t>SSC Wardha/ Maharashtra</t>
  </si>
  <si>
    <t>Civil and Rural Engineering</t>
  </si>
  <si>
    <t>Acharya Shrimannarayan Pollytechnic- Wardha, Mharashtra</t>
  </si>
  <si>
    <t>Sinhgad College of Engineering Pune</t>
  </si>
  <si>
    <t>AutoCad,Ms office, Revit,Etabs</t>
  </si>
  <si>
    <t>RCC INFRASTRUCTURE CONSULTANTS PVT.LTD | SITE ENGINNER TRANIEE | Nagpur | Jul 2022 | Aug 2022 | 5 Weeks
JANDU CONSTRUCTION INDIA PRIVATE LIMITED | ENGINEER TRANIEE | Wardha | Jan 2025 | Feb 2025 | 4 Weeks</t>
  </si>
  <si>
    <t>Etabs
Autocad, Revit</t>
  </si>
  <si>
    <t>P26700150</t>
  </si>
  <si>
    <t>Gargi</t>
  </si>
  <si>
    <t>Vishwas</t>
  </si>
  <si>
    <t>Laturkar</t>
  </si>
  <si>
    <t>Gargi Vishwas Laturkar</t>
  </si>
  <si>
    <t>gargilaturkar@gmail.com</t>
  </si>
  <si>
    <t>P26700150@student.nicmar.ac.in</t>
  </si>
  <si>
    <t>English Hindi Marathi</t>
  </si>
  <si>
    <t xml:space="preserve">Badminton,Traveling ,Music </t>
  </si>
  <si>
    <t>Vishwas N. Laturkar</t>
  </si>
  <si>
    <t>Vidula V. Laturkar</t>
  </si>
  <si>
    <t>Yoga instructor</t>
  </si>
  <si>
    <t xml:space="preserve">"Samadhan" Ram nager ausa road latur </t>
  </si>
  <si>
    <t xml:space="preserve"> Rajyog Society Baner</t>
  </si>
  <si>
    <t>Shri Keshavraj Vidyalaya Latur</t>
  </si>
  <si>
    <t>SSC Latur Maharashtra</t>
  </si>
  <si>
    <t>Puranmal lahoti government polytechnic latur</t>
  </si>
  <si>
    <t>Sinhagad college of engineering pune maharashtra</t>
  </si>
  <si>
    <t>P26701100</t>
  </si>
  <si>
    <t>Pramod</t>
  </si>
  <si>
    <t>Kardile</t>
  </si>
  <si>
    <t>Rutuja Pramod Kardile</t>
  </si>
  <si>
    <t>rutujakardile6@gmail.com</t>
  </si>
  <si>
    <t>P26701100@student.nicmar.ac.in</t>
  </si>
  <si>
    <t>16-Nov-2001</t>
  </si>
  <si>
    <t xml:space="preserve">English,Marathi,Hindi </t>
  </si>
  <si>
    <t>Music,travelling ,dance</t>
  </si>
  <si>
    <t>Pramod Kardile</t>
  </si>
  <si>
    <t xml:space="preserve">Manisha Kardile </t>
  </si>
  <si>
    <t>Near Patel Highschool, Purnvad Nagar, Ward no.7 , Shrirampur -413709</t>
  </si>
  <si>
    <t>Radhika enclave, Wakad, 411057</t>
  </si>
  <si>
    <t>B.R.K.K. Vidyalaya, Shrirampur</t>
  </si>
  <si>
    <t>Pravara Kanya Vidya Mandir, Loni</t>
  </si>
  <si>
    <t>P.D.V.V.P Institute of technology, Loni</t>
  </si>
  <si>
    <t>Autocad,Ms office,MS project,Excel</t>
  </si>
  <si>
    <t>P26701113</t>
  </si>
  <si>
    <t>Badgujar</t>
  </si>
  <si>
    <t>Piyush</t>
  </si>
  <si>
    <t>Dipak</t>
  </si>
  <si>
    <t>Badgujar Piyush Dipak</t>
  </si>
  <si>
    <t>piyushdbadgujar@gmail.com</t>
  </si>
  <si>
    <t>P26701113@student.nicmar.ac.in</t>
  </si>
  <si>
    <t>17-Dec-2003</t>
  </si>
  <si>
    <t>Hindi,Marathi,Gujarati,English</t>
  </si>
  <si>
    <t>Music,Movies,drawing,Cycling,Travelling</t>
  </si>
  <si>
    <t>Dipak Badgujar</t>
  </si>
  <si>
    <t>Shubhangi D Badgujar</t>
  </si>
  <si>
    <t>A-148 Vallabh Duplex, Nr ravi park, Novino tarsali road Vadodara Gujarat,390009</t>
  </si>
  <si>
    <t xml:space="preserve">BARODA HIGH SCHOOL ONGC </t>
  </si>
  <si>
    <t>Gujarat secondary and higher secondary board, Vadodara,Gujarat</t>
  </si>
  <si>
    <t>BARODA HIGH SCHOOL ONGC</t>
  </si>
  <si>
    <t>Dharamsinh Desai University, Nadiad, Gujarat</t>
  </si>
  <si>
    <t>Dharamsinh Desai Institute of Technology, Nadiad, Gujarat</t>
  </si>
  <si>
    <t>Six Sigma SCM, AI, IoT, Python Programming, PM Tools, CAD, RCA, Problem Solving, Mechanical Fundamentals, IT Foundational Skills ,Machine learning,Excel,Microsoft-MSP</t>
  </si>
  <si>
    <t>MG MOTORS | Graduate Engineering Trainee | Halol,Gujarat | Jul 2025 | Apr 2026 | 0 Years, 9 Months, 29 Days | 7.00</t>
  </si>
  <si>
    <t>SIEMENS ENERGY PVT LTD | Manufacturing Intern | Vadodara Gujarat | May 2024 | Jun 2024 | 6 Weeks
SIEMENS ENERGY PVT LTD | PM,OM,SCM Intern | Vadodara Gujarat | Feb 2025 | Mar 2025 | 7 Weeks</t>
  </si>
  <si>
    <t>Lean Six Sigma-ASCB
 AI &amp; ML Course by Code Unnati Powered by SAP Inc
Getting Started with Enterprise Data Science (IBM) 
Getting Started with Enterprise Grade AI (IBM)
IT Foundation Skills (TCS ION) 
AI Base Camp</t>
  </si>
  <si>
    <t>P26700010</t>
  </si>
  <si>
    <t>Kamalakannan</t>
  </si>
  <si>
    <t>Kamalakannan M</t>
  </si>
  <si>
    <t>kamalakannan110504@gmail.com</t>
  </si>
  <si>
    <t>P26700010@student.nicmar.ac.in</t>
  </si>
  <si>
    <t>Music, Driving,Gym,Cleaning</t>
  </si>
  <si>
    <t>Murugavelan K</t>
  </si>
  <si>
    <t>Buisness</t>
  </si>
  <si>
    <t>Angaiyarkanni K</t>
  </si>
  <si>
    <t>Govt. Health Visitor</t>
  </si>
  <si>
    <t>2/219 New Dharapuram road, North Indra Nagar, Palani</t>
  </si>
  <si>
    <t>Dindigul</t>
  </si>
  <si>
    <t>Velan Vikhass Matriculation Higher Secondary School</t>
  </si>
  <si>
    <t>State of Board Education of Tamilnadu</t>
  </si>
  <si>
    <t>Amrita Vishwa Vidhyapeetham</t>
  </si>
  <si>
    <t>Amrita School of Engineering, Coimabatore</t>
  </si>
  <si>
    <t>AutoCAD,MS Project,Primavera,MS office,Revit,SCIA,STAD Pro,Tekla Tedds,SAFE,SketchUp,Enscape</t>
  </si>
  <si>
    <t>CADS Software and Design Services India Ltd. | Junior Structural Engineer | Coimbatore, Tamilnadu | May 2025 | Mar 2026 | 0 Years, 10 Months, 16 Days | 2.4</t>
  </si>
  <si>
    <t>National Institute of Technology  | Summer internship  | NIT Trichy | Jun 2024 | Jun 2024 | 2 Weeks
Kadai Eswari Ready Mix Concrete | Inplant trainee | Sulur, Tamilnadu | Jan 2023 | Jan 2023 | 0 Weeks
Dalmia Cements | Inplant Trainee | Ariyalur, Tamilnadu | Jul 2023 | Jul 2023 | 0 Weeks
L&amp;T Edutech | Industrial Internship Training  | Chennai, Tamilnadu  | Jul 2023 | Aug 2023 | 1 Weeks</t>
  </si>
  <si>
    <t xml:space="preserve">Concreting Techniques and Practices 
Building Information and Modelling
Bridge Engineering Design Practices 
Design of Structural Steel Members
Precast Members - Systems and Construction 
Sustainable construction of buildings </t>
  </si>
  <si>
    <t>P26700143</t>
  </si>
  <si>
    <t>Niharika</t>
  </si>
  <si>
    <t>Alapati</t>
  </si>
  <si>
    <t>Niharika Alapati</t>
  </si>
  <si>
    <t>niharika.alapati17@gmail.com</t>
  </si>
  <si>
    <t>P26700143@student.nicmar.ac.in</t>
  </si>
  <si>
    <t>17-Dec-2000</t>
  </si>
  <si>
    <t>Painting</t>
  </si>
  <si>
    <t>Alapati Srinagesh</t>
  </si>
  <si>
    <t>Corporate Trainer</t>
  </si>
  <si>
    <t>Narsin Sunitha</t>
  </si>
  <si>
    <t>D-304, MY Space, ADR &amp; Makuta, Bachupally, Hyderabad, 500090.</t>
  </si>
  <si>
    <t>Sri Aurobindo International School</t>
  </si>
  <si>
    <t>Telangana Secondary Board of education</t>
  </si>
  <si>
    <t>Sarath Junior School</t>
  </si>
  <si>
    <t>Vaishnavi School of Architecture and Planning</t>
  </si>
  <si>
    <t>AutoCAD,REVIT,Enscape,Sketchup,MS Office,MS Project</t>
  </si>
  <si>
    <t>Studio KXS | Junior Architect | Hyderabad | Mar 2025 | Aug 2025 | 0 Years, 5 Months, 0 Days | 3</t>
  </si>
  <si>
    <t>Habitat Architects and Planners | Architectural Intern | Hyderabad | Aug 2022 | Jan 2023 | 20 Weeks
Ambient Interiors | Junior Architect  | Hyderabad | Aug 2023 | Mar 2025 | 82 Weeks</t>
  </si>
  <si>
    <t>IGBC AP Associate</t>
  </si>
  <si>
    <t>P26701038</t>
  </si>
  <si>
    <t>Joshua</t>
  </si>
  <si>
    <t>George</t>
  </si>
  <si>
    <t>Sunny</t>
  </si>
  <si>
    <t>Joshua George Sunny</t>
  </si>
  <si>
    <t>joshua.george.sunny098@gmail.com</t>
  </si>
  <si>
    <t>P26701038@student.nicmar.ac.in</t>
  </si>
  <si>
    <t>08-May-2004</t>
  </si>
  <si>
    <t>Reading,Sports,Current Affairs</t>
  </si>
  <si>
    <t>Sunny George</t>
  </si>
  <si>
    <t>Babily Mary Sunny</t>
  </si>
  <si>
    <t>Thannickal House,Vadavathoor PO,Kottayam-686010</t>
  </si>
  <si>
    <t>ST JUDES GLOBAL SCHOOL</t>
  </si>
  <si>
    <t>SFS PUBLIC SCHOOL</t>
  </si>
  <si>
    <t xml:space="preserve"> COLLEGE OF ENGINEERING TRIVANDRUM</t>
  </si>
  <si>
    <t>MS Office,AutoCAD</t>
  </si>
  <si>
    <t>VELLAPALLY CONSTRUCTIONS | SITE ENGINEER | PALA | Jun 2025 | Jun 2025 | 1 Weeks</t>
  </si>
  <si>
    <t>P26700608</t>
  </si>
  <si>
    <t>Wankhade</t>
  </si>
  <si>
    <t>Wankhade Sejal Sunil</t>
  </si>
  <si>
    <t>wankhadesejal0225@gmail.com</t>
  </si>
  <si>
    <t>P26700608@student.nicmar.ac.in</t>
  </si>
  <si>
    <t>25-Jan-2003</t>
  </si>
  <si>
    <t>Travelling,Readiing,Sports</t>
  </si>
  <si>
    <t>Sunil Ramkrishna Wankhade</t>
  </si>
  <si>
    <t>Government Job</t>
  </si>
  <si>
    <t>Usha Sunil Wankhade</t>
  </si>
  <si>
    <t>"US Villa", Kishor Nagar Near Dhiraj General Store, Amravati</t>
  </si>
  <si>
    <t>1701, D wing, Sarthi Skybay, Mahalunge</t>
  </si>
  <si>
    <t xml:space="preserve">Holy Cross Convent English High School </t>
  </si>
  <si>
    <t>Maharashtra State Board of  secondary  and Higher secondary Education</t>
  </si>
  <si>
    <t>Shri Shivaji Science College</t>
  </si>
  <si>
    <t>Savitribai Phule University Pune</t>
  </si>
  <si>
    <t>Sinhgad College of Engineering, Vadgaon Bk, Pune</t>
  </si>
  <si>
    <t>MS Office,MSProject,Autocad,Staadpro</t>
  </si>
  <si>
    <t>Indu Construction  | Site Execution  | Amravati  | Jun 2024 | Dec 2024 | 30 Weeks</t>
  </si>
  <si>
    <t>P26700111</t>
  </si>
  <si>
    <t>B P</t>
  </si>
  <si>
    <t>LIKHIT</t>
  </si>
  <si>
    <t>B P Likhit</t>
  </si>
  <si>
    <t>bplikhit@gmail.com</t>
  </si>
  <si>
    <t>P26700111@student.nicmar.ac.in</t>
  </si>
  <si>
    <t>11-Aug-2001</t>
  </si>
  <si>
    <t>English,Kannada,Hindi,Telugu,tamil</t>
  </si>
  <si>
    <t>Sports,Reading,Travelling</t>
  </si>
  <si>
    <t>B V PARAMESHWARA</t>
  </si>
  <si>
    <t>TRIVENI S</t>
  </si>
  <si>
    <t>2, Pushpagiri  Nilaya, 11th cross, 8th c main, sree ananthnagar phase 1, E city post, Bengaluru 560100</t>
  </si>
  <si>
    <t>JSS PUBLIC SCHOOL</t>
  </si>
  <si>
    <t>STJ PU COLLEGE</t>
  </si>
  <si>
    <t>Department of Pre University Education, Karnataka</t>
  </si>
  <si>
    <t>Bangalore Institute of Technology</t>
  </si>
  <si>
    <t>MS Office, AutoCAD,Revit 3D</t>
  </si>
  <si>
    <t>Chandrika Constructions | Project Engineer | Bangalore | Jun 2023 | Dec 2023 | 0 Years, 6 Months, 14 Days | 1.8
Assetz Property Group | Engineer - QS | Bangalore | Dec 2023 | Jun 2026 | 2 Years, 5 Months, 17 Days | 4.71</t>
  </si>
  <si>
    <t>Projects Cost Management, Estimating, Budgeting and Control.</t>
  </si>
  <si>
    <t>P26701071</t>
  </si>
  <si>
    <t>MD KHUSHNOOD</t>
  </si>
  <si>
    <t>ALAM</t>
  </si>
  <si>
    <t>Md Khushnood Alam</t>
  </si>
  <si>
    <t>khushnoodalam124@gmail.com</t>
  </si>
  <si>
    <t>P26701071@student.nicmar.ac.in</t>
  </si>
  <si>
    <t>24-Jan-2001</t>
  </si>
  <si>
    <t>COOKING,SIGHTSEEING,SOLVING PUZZLES,WATCHING SERIES</t>
  </si>
  <si>
    <t>MD NISHAT ALAM</t>
  </si>
  <si>
    <t>BUSINESSMAN</t>
  </si>
  <si>
    <t>FARIDAH KHATOON</t>
  </si>
  <si>
    <t>Patna City</t>
  </si>
  <si>
    <t>SHAHJAHANABAD APARTMENT, DWARKA SECTOR 11</t>
  </si>
  <si>
    <t>South West Delhi</t>
  </si>
  <si>
    <t>ST. ANNE'S HIGH SCHOOL</t>
  </si>
  <si>
    <t>SATYAM INTERNATIONAL SCHOOL</t>
  </si>
  <si>
    <t>ARYABHATTA KNOWLEDGE UNIVERSITY</t>
  </si>
  <si>
    <t>MACET, PATNA</t>
  </si>
  <si>
    <t>MS OFFICE,AUTOCAD,TEKLA,AVEVAE3D</t>
  </si>
  <si>
    <t>Metron Engineering PVT. LTD. | Site Engineer | Ranchi, Jharkhand | Aug 2022 | Jun 2026 | 3 Years, 10 Months, 22 Days | 4.32</t>
  </si>
  <si>
    <t>Metron Engineering PVT. LTD. | Site Apprentice | Ranchi, Jharkhand | Jun 2021 | Sep 2021 | 9 Weeks</t>
  </si>
  <si>
    <t>Piping Design Engineering
Manufacturing Guidelines for Product Design
Principles of Management
Nature and Properties of Materials
ACE Engineering Academy
Mattra
Summer Training at E &amp; ICT Academy, IIT Kanpur
Internshipwala Careers
Internship on Industrial Machines</t>
  </si>
  <si>
    <t>P26703003</t>
  </si>
  <si>
    <t xml:space="preserve">R B </t>
  </si>
  <si>
    <t>Subashri</t>
  </si>
  <si>
    <t>R B  Subashri</t>
  </si>
  <si>
    <t>subashri197@gmail.com</t>
  </si>
  <si>
    <t>P26703003@student.nicmar.ac.in</t>
  </si>
  <si>
    <t>19-Jul-2005</t>
  </si>
  <si>
    <t>Tamil, Telugu,Hindi,english</t>
  </si>
  <si>
    <t>Watching Podcasts,Sports,Art,Travel,Fitness</t>
  </si>
  <si>
    <t>Ragulasankiruthiyayan</t>
  </si>
  <si>
    <t>Sea Farer</t>
  </si>
  <si>
    <t>Brindha</t>
  </si>
  <si>
    <t>2/1923,Renuka devi nagar, Byepass road, Kanjanayakkanpatti, Aruppukottai</t>
  </si>
  <si>
    <t>Virudhunagar</t>
  </si>
  <si>
    <t>Minerva Public School</t>
  </si>
  <si>
    <t>Central Board Of Secondary Education,Virudhunagar, Tamilnadu</t>
  </si>
  <si>
    <t>Vellore Institute of Technology, Tamilnadu</t>
  </si>
  <si>
    <t>Honours</t>
  </si>
  <si>
    <t>Basics in Powerpoint &amp; Excel</t>
  </si>
  <si>
    <t>Fund Sourcing Techniques
Controllers Job Simulation - Goldman Sachs
Ideathon'24
Wadhwani
YUVA
Economic Times Investing Workshop 
GST Course 2025
Overview of Financial Services &amp; Banking - PNC</t>
  </si>
  <si>
    <t>P26700582</t>
  </si>
  <si>
    <t>Devraj</t>
  </si>
  <si>
    <t xml:space="preserve">Sanjay </t>
  </si>
  <si>
    <t>Navale</t>
  </si>
  <si>
    <t>Devraj Sanjay  Navale</t>
  </si>
  <si>
    <t>P26700582@student.nicmar.ac.in</t>
  </si>
  <si>
    <t>Cricket, swimming, music</t>
  </si>
  <si>
    <t>Sanjay Bhaskar Navale</t>
  </si>
  <si>
    <t xml:space="preserve">Jyoti Sanjay Navale </t>
  </si>
  <si>
    <t>Matoshree bungalow, Vithal nagar, behind shramik mangal karalay, akole bypass, Sangamner-422605</t>
  </si>
  <si>
    <t>Council for the Indian School Certificate Examinations (CISCE), Nashik</t>
  </si>
  <si>
    <t xml:space="preserve">Shramik Junior College </t>
  </si>
  <si>
    <t>maharashtra state board of secondary and higher secondary education, pune</t>
  </si>
  <si>
    <t>savitribai phule pune university</t>
  </si>
  <si>
    <t>PCET'S PCCOE, pune</t>
  </si>
  <si>
    <t>Basics of AutoCAD, MS Office , MS project</t>
  </si>
  <si>
    <t>Mumbai metro rail corportaion limited  | Intern trainee | Mumbai central  | May 2025 | Jun 2025 | 4 Weeks</t>
  </si>
  <si>
    <t>P26700661</t>
  </si>
  <si>
    <t xml:space="preserve">balaji </t>
  </si>
  <si>
    <t>Dhotre</t>
  </si>
  <si>
    <t>Aryan Balaji  Dhotre</t>
  </si>
  <si>
    <t>aryandhotre2024@gmail.com</t>
  </si>
  <si>
    <t>P26700661@student.nicmar.ac.in</t>
  </si>
  <si>
    <t>20-Feb-2004</t>
  </si>
  <si>
    <t xml:space="preserve">hindi,marathi ,english ,marwadi </t>
  </si>
  <si>
    <t xml:space="preserve">music, movies, snooker ,communication </t>
  </si>
  <si>
    <t>balaji dhotre</t>
  </si>
  <si>
    <t xml:space="preserve">optometrist </t>
  </si>
  <si>
    <t>jyoti dhotrer</t>
  </si>
  <si>
    <t>row house no-=8 sachin appt , gopikishan nagar ,jalna</t>
  </si>
  <si>
    <t>Jalna</t>
  </si>
  <si>
    <t xml:space="preserve">St marys high school , jalna </t>
  </si>
  <si>
    <t xml:space="preserve">maharashtra state board of secondary and higher secondary education ,pune </t>
  </si>
  <si>
    <t xml:space="preserve">diploma in civil engineering </t>
  </si>
  <si>
    <t xml:space="preserve">government polytechnic, jalna </t>
  </si>
  <si>
    <t xml:space="preserve">savitribai phule pune university </t>
  </si>
  <si>
    <t xml:space="preserve">All India Shri Shivaji Memorial Society's College of Engineering,pune </t>
  </si>
  <si>
    <t>autocad ,etabs ,communication,entrepreneurship,leadership</t>
  </si>
  <si>
    <t>Smu construction  | Assistant site engineer | Pune | Dec 2025 | Jan 2026 | 3 Weeks</t>
  </si>
  <si>
    <t>P26700350</t>
  </si>
  <si>
    <t>ATHITHA</t>
  </si>
  <si>
    <t>Athitha A</t>
  </si>
  <si>
    <t>athitharanoop004@gmail.com</t>
  </si>
  <si>
    <t>P26700350@student.nicmar.ac.in</t>
  </si>
  <si>
    <t>27-Mar-2004</t>
  </si>
  <si>
    <t>Malayalam, English, Hindi,tamil</t>
  </si>
  <si>
    <t>Reading, Craft Works, Music,Dance</t>
  </si>
  <si>
    <t>Anoop M P</t>
  </si>
  <si>
    <t xml:space="preserve">Area Branch Manager in a Private Company </t>
  </si>
  <si>
    <t>Riji G</t>
  </si>
  <si>
    <t xml:space="preserve">Structural Engineer in a Private Company </t>
  </si>
  <si>
    <t>ANJITHAM PAAREPARAMBIL SNEHA NAGAR - 96 WEST KADUNGALLOOR PO ALUVA ERNAKULAM</t>
  </si>
  <si>
    <t>NAVA NIRMAN PUBLIC SCHOOL</t>
  </si>
  <si>
    <t>NAVA NIRMAN PUBLIC SCHOOL CBSE</t>
  </si>
  <si>
    <t>ST. ANNS HSS</t>
  </si>
  <si>
    <t>ST. ANNS HSS KERALA</t>
  </si>
  <si>
    <t>SCMS SCHOOL OF ENGINEERING AND TECHNOLOGY</t>
  </si>
  <si>
    <t>KERALA</t>
  </si>
  <si>
    <t>AutoCAD, STAAD Pro, MS Excel, ETABS, Surveying, Quantity Estimation</t>
  </si>
  <si>
    <t>ASSOCIATED STRUCTURAL CONSULTANTS | STRUCTURAL MODELING INTERN | Kathrikadavu, Kerala | Jun 2025 | Jun 2025 | 1 Weeks
NICMAR UNIVERSITY OF CONSTRUCTION STUDIES, HYDERABAD | SUMMER SCHOOL PROGRAMME PARTICIPANTS | HYDERABAD, TELENGANA | Jun 2026 | Jun 2026 | 2 Weeks</t>
  </si>
  <si>
    <t>BEST PAPER
ICEC
AI BASED INTERIOR DESIGN
SURVEYING TECHNIQUES
REVIT
NEW IS  
PERSONALITY DEVELOPMENT
DRONE</t>
  </si>
  <si>
    <t>P2367012</t>
  </si>
  <si>
    <t>SHREYA JAISWAL</t>
  </si>
  <si>
    <t>SHYAMASRE</t>
  </si>
  <si>
    <t>JAISWAL</t>
  </si>
  <si>
    <t>Shreya Jaiswal Shyamasre Jaiswal</t>
  </si>
  <si>
    <t>shrej2604@gmail.com</t>
  </si>
  <si>
    <t>p2367012@student.nicmar.ac.in</t>
  </si>
  <si>
    <t>O+ve</t>
  </si>
  <si>
    <t>7396 4131 7218</t>
  </si>
  <si>
    <t>SHYAMASRE JAISWAL</t>
  </si>
  <si>
    <t>MEENA JAISWAL</t>
  </si>
  <si>
    <t>Plot No. 34, Tapovan Road, Behind Sadguru Tower,savedi ,Ahmednagar</t>
  </si>
  <si>
    <t>KENDRIYA VIDYALAYA KARIAPPA ROAD AHMEDNAGAR</t>
  </si>
  <si>
    <t>DR. BALASAHEB VIKHE PATIL JUNIOR COLLEGE</t>
  </si>
  <si>
    <t>MAHARASHTRA STATE BOARD OF SECONDARY AND HIGHER SECONDARY EDUCATION</t>
  </si>
  <si>
    <t>other,Adobe Illustrator,Ms excel,Canva,Lightroom,ms access,Ms powerpoint,Ms word</t>
  </si>
  <si>
    <t>BALGHAR PRAKALPH | SOCIAL WORK INTERN | AHMEDNAGAR, MAHARASHTRA | Jun 2024 | Jun 2024 | 4 Weeks
YES MONEY SERVICES | INTERN  | AHMEDNAGAR, MAHARASHTRA  | May 2025 | Jul 2025 | 8 Weeks
Nagar Properties  | Real estate consultant intern  | Ahilyanagar, Maharashtra  | May 2026 | Jul 2026 | 8 Weeks</t>
  </si>
  <si>
    <t>P26700392</t>
  </si>
  <si>
    <t>M. S.</t>
  </si>
  <si>
    <t>MANAS</t>
  </si>
  <si>
    <t>M. S. Manas</t>
  </si>
  <si>
    <t>msmanas718@gmail.com</t>
  </si>
  <si>
    <t>P26700392@student.nicmar.ac.in</t>
  </si>
  <si>
    <t>27-May-2002</t>
  </si>
  <si>
    <t>ENGLISH,MALAYALAM,TAMIL,HINDI</t>
  </si>
  <si>
    <t>Music,Cricket,Badminton,Movies</t>
  </si>
  <si>
    <t>N. VIJAYAMOHAN</t>
  </si>
  <si>
    <t>SUNEETHI.B</t>
  </si>
  <si>
    <t>Pensioner</t>
  </si>
  <si>
    <t>Jamuna Vilasom Anakottoor Po</t>
  </si>
  <si>
    <t>Government Higher Secondary School Kottarakara</t>
  </si>
  <si>
    <t>Kerala Board of Public Examinations (KBPE), Kottarakara</t>
  </si>
  <si>
    <t>Kerala Board of Higher Secondary Examinations (KBHSE), Kottarakara</t>
  </si>
  <si>
    <t>NSS College of Engineering, Palakkad</t>
  </si>
  <si>
    <t>Hitech Construction | Site Engineer | Palakkad | Jul 2025 | Jun 2026 | 0 Years, 11 Months, 29 Days | 1.8</t>
  </si>
  <si>
    <t>Uralungal Labour Contract Co-operative Society Ltd. (ULCCS)   | Civil Engineering Intern | Kozhikode, Kerala | Oct 2023 | Oct 2023 | 0 Weeks</t>
  </si>
  <si>
    <t>Budget Autodesk Construction doud Learning Center
Electric and Future Mobility organised by Techmaghi
NPTEL in Municipal Solid Waste Management
NIT Ragam Workshop
Engineering Project Management on Alison.</t>
  </si>
  <si>
    <t>P26700356</t>
  </si>
  <si>
    <t>Kurupudi</t>
  </si>
  <si>
    <t>Kurupudi Dinesh</t>
  </si>
  <si>
    <t>P26700356@student.nicmar.ac.in</t>
  </si>
  <si>
    <t>15-May-2004</t>
  </si>
  <si>
    <t>English,Telugu ,Hindi</t>
  </si>
  <si>
    <t>Playing Cricket,movies</t>
  </si>
  <si>
    <t>Kurupudi Raju Babu</t>
  </si>
  <si>
    <t>Daily Wages Worker</t>
  </si>
  <si>
    <t>Kurupudi Ganga Bhavani</t>
  </si>
  <si>
    <t>4-93, Pothuraju peta, Pedapudi Mandalam, Gandredu Village, 533344</t>
  </si>
  <si>
    <t>Aditya(EM) HS, G. Mamidada, East Godavari District</t>
  </si>
  <si>
    <t>Board of Secondary Education, Andhra Pradesh, Amaravati</t>
  </si>
  <si>
    <t>Sri Gayatri Womens Degree College, Chandramampalli (V), Peddapuram (M), Kakinada District</t>
  </si>
  <si>
    <t>Andhra Pradesh Open School Society, Amaravati</t>
  </si>
  <si>
    <t>Govt. Polytechnic, Vijayawada, Andhra Pradesh</t>
  </si>
  <si>
    <t>Jawaharlal Nehru Technological University, Kakinada</t>
  </si>
  <si>
    <t>Prasad V. Potluri Siddhartha Institute of Technology, Vijayawada</t>
  </si>
  <si>
    <t>AutoCAD,REVIT,STAADPRO,ETABS,PRIMAVERA,Concrete Mix Design,Msp</t>
  </si>
  <si>
    <t>SRM University | Research Intern | Amaravati, Andhra Pradesh | Nov 2025 | Jun 2026 | 30 Weeks
D.C.S PROJECTS | Civil Engineering Intern | vijayawada | May 2024 | Jun 2024 | 3 Weeks
D.C.S PROJECTS | Civil Engineering Trainee | vijayawada | Dec 2022 | May 2023 | 25 Weeks</t>
  </si>
  <si>
    <t>Sustainable Engineering Concepts and life Cycle Analysis
Green Building &amp; Sustainable Construction
Revit Architecture
Dipolma in civil CADD
STAAD PRO AND ETABS 
Advanced total station</t>
  </si>
  <si>
    <t>P26701026</t>
  </si>
  <si>
    <t>Atharva</t>
  </si>
  <si>
    <t>Bangude</t>
  </si>
  <si>
    <t>Atharva Kailas Bangude</t>
  </si>
  <si>
    <t>atharvabangude.work@gmail.com</t>
  </si>
  <si>
    <t>P26701026@student.nicmar.ac.in</t>
  </si>
  <si>
    <t>Playing Video Games,Cricket</t>
  </si>
  <si>
    <t>Kailas Bangude</t>
  </si>
  <si>
    <t>Working Professional</t>
  </si>
  <si>
    <t>Rupali Bangude</t>
  </si>
  <si>
    <t>Flat No 405, Parineeta Society, Lane No 5B, Right Bhusari Colony, Kothrud, Pune</t>
  </si>
  <si>
    <t>P Jog High School</t>
  </si>
  <si>
    <t>SCC, Pune/Maharashtra</t>
  </si>
  <si>
    <t>Eklavya Shikshan Sanstha, Pune/Maharashtra</t>
  </si>
  <si>
    <t>Savitri Bai Phule University Pune</t>
  </si>
  <si>
    <t>Sinhgad Collage of Engineering</t>
  </si>
  <si>
    <t>Autocad,Revit,Naviswork,MS Projects,MS Office,Etabs,StaddPro,Advanced Excel</t>
  </si>
  <si>
    <t>Merlin Bhingarwala Developers LLP | Junior Engineer | Baner, Pune | Jun 2025 | Jun 2026 | 1 Years, 0 Months, 24 Days | 2.64</t>
  </si>
  <si>
    <t>Samishthi Techno Services | Trainee | Kothrud, Pune | Aug 2021 | Sep 2021 | 5 Weeks</t>
  </si>
  <si>
    <t>Structural Design 
Complete BIM Engineering [ ARCH, STRU ]</t>
  </si>
  <si>
    <t>P26700146</t>
  </si>
  <si>
    <t>Suresh</t>
  </si>
  <si>
    <t>Hunashikatti</t>
  </si>
  <si>
    <t>Shilpa Suresh Hunashikatti</t>
  </si>
  <si>
    <t>hunashikattishilpa@gmail.com</t>
  </si>
  <si>
    <t>P26700146@student.nicmar.ac.in</t>
  </si>
  <si>
    <t>27-Nov-2001</t>
  </si>
  <si>
    <t>Kannada English Hindi</t>
  </si>
  <si>
    <t>Listening music</t>
  </si>
  <si>
    <t>WARD NO. 6 VTC RABAKAVI
PO . GALAGALI
TALUK  BILAGI</t>
  </si>
  <si>
    <t>Bagalkot</t>
  </si>
  <si>
    <t>THUNGALA ENGLISH MEDIUM HIGH SCHOOL JAMAKHANDI</t>
  </si>
  <si>
    <t>Bagalkot, Karnataka</t>
  </si>
  <si>
    <t>TUNGAL SCIENCE PU COLLEGE , VIJAYAPUR</t>
  </si>
  <si>
    <t>Vijayapur, Karnataka</t>
  </si>
  <si>
    <t>KLE TECHNOLOGICAL UNIVERSITY , HUBLI</t>
  </si>
  <si>
    <t>BVB COLLEGE OF ENGINEERING AND TECHNOLOGY, HUBLI, KARNATAKA</t>
  </si>
  <si>
    <t>SHRIYA PROPERTIES | Site Engineer | Hubballi | Jan 2024 | Mar 2024 | 8 Weeks</t>
  </si>
  <si>
    <t>NCC CERTIFICATE</t>
  </si>
  <si>
    <t>P26703027</t>
  </si>
  <si>
    <t>Shreya</t>
  </si>
  <si>
    <t>Shreya .</t>
  </si>
  <si>
    <t>shreyaamiishra@gmail.com</t>
  </si>
  <si>
    <t>P26703027@student.nicmar.ac.in</t>
  </si>
  <si>
    <t>28-Mar-2004</t>
  </si>
  <si>
    <t>Travelling, Cooking,Reading</t>
  </si>
  <si>
    <t>Ram Pravesh</t>
  </si>
  <si>
    <t>Govt. employee</t>
  </si>
  <si>
    <t>Rani Devi</t>
  </si>
  <si>
    <t>Kachchi pakki muzaffarpur</t>
  </si>
  <si>
    <t>Dav public school</t>
  </si>
  <si>
    <t>CBSE ,MUZAFFARPUR/BIHAR</t>
  </si>
  <si>
    <t>RESONANCE INTERNATIONAL SCHOOL</t>
  </si>
  <si>
    <t xml:space="preserve">BRABU </t>
  </si>
  <si>
    <t>SNS COLLEGE , MUZAFFARPUR/BIHAR</t>
  </si>
  <si>
    <t>Bachelor of Science (Honours) (B.Sc. Hons.)</t>
  </si>
  <si>
    <t>2024-Dec</t>
  </si>
  <si>
    <t>MS office , Advance Spreadsheet Modelling</t>
  </si>
  <si>
    <t>S K FINANCE LIMITED | Finance Intern | Jaipur, Rajasthan | May 2025 | Jul 2025 | 13 Weeks
JustInteriors (Maahiyansh Pvt. Ltd.)  | Management Cordinator | Ahmedabad , gujrat | Mar 2026 | Jun 2026 | 13 Weeks
sushil sharma&amp;co | Management trainee | Muzaffarpur,Bihar | Dec 2024 | Mar 2025 | 17 Weeks</t>
  </si>
  <si>
    <t>Marketing foundation
Corporate foundation
Content marketing foundation
Professional communication
Build personal brand with tech &amp; ai
professional communication phase -2
Infosys - capital markets
Technical analysis workshop
Appreciation certificate</t>
  </si>
  <si>
    <t>P26701016</t>
  </si>
  <si>
    <t xml:space="preserve">Rajendra </t>
  </si>
  <si>
    <t>Swaraj Rajendra  Patil</t>
  </si>
  <si>
    <t>swrajpatil982@gmail.com</t>
  </si>
  <si>
    <t>P26701016@student.nicmar.ac.in</t>
  </si>
  <si>
    <t>20-May-2003</t>
  </si>
  <si>
    <t xml:space="preserve">Learning and self improvement, Self-Discovery through Reading. Philosophical Inquiry. </t>
  </si>
  <si>
    <t xml:space="preserve">483853629790 </t>
  </si>
  <si>
    <t xml:space="preserve">Government servant </t>
  </si>
  <si>
    <t>Varco city, dhanamgaon road near vadhwani science college, Yavatmal 445001</t>
  </si>
  <si>
    <t xml:space="preserve">Vivekanand vidyalay, Yavatmal </t>
  </si>
  <si>
    <t xml:space="preserve">Secondary and higher secondary education </t>
  </si>
  <si>
    <t xml:space="preserve">Diploma in civil engineering </t>
  </si>
  <si>
    <t xml:space="preserve">Government collage of polytechnic, bramhapuri </t>
  </si>
  <si>
    <t>Savitribai Phule university, Pune</t>
  </si>
  <si>
    <t xml:space="preserve">Sinhagad collage of engineering , Pune, Maharashtra </t>
  </si>
  <si>
    <t>AutoCad, Revit,Sketchup</t>
  </si>
  <si>
    <t>Asian Paints Ltd  | Application engineer.  | Pune | Oct 2025 | May 2026 | 0 Years, 7 Months, 10 Days | 3.68
Urbanroof pvt. Ltd  | Site Engineer  | Pune | Feb 2025 | Oct 2025 | 0 Years, 7 Months, 18 Days | 2.4</t>
  </si>
  <si>
    <t>P26700437</t>
  </si>
  <si>
    <t>THANUSH</t>
  </si>
  <si>
    <t>KUMAR M V</t>
  </si>
  <si>
    <t>Thanush Kumar M V</t>
  </si>
  <si>
    <t>thanushkumar2122003@gmail.com</t>
  </si>
  <si>
    <t>P26700437@student.nicmar.ac.in</t>
  </si>
  <si>
    <t>02-Dec-2003</t>
  </si>
  <si>
    <t>Cricket,Music,Photography,Travelling</t>
  </si>
  <si>
    <t>VIJAYAKUMAR V M</t>
  </si>
  <si>
    <t>Proprietor</t>
  </si>
  <si>
    <t>K GOWRI</t>
  </si>
  <si>
    <t>Plot 2/9 Flat 2A , G S Nagar , Nakerrar Street, Ramapuram, Chennai 89</t>
  </si>
  <si>
    <t>Vani Vidyalaya Senior Secondary School</t>
  </si>
  <si>
    <t>CBSE , Chennai</t>
  </si>
  <si>
    <t>Sri Sivasubramaniya Nadar College of Engineering (SSN), Chennai</t>
  </si>
  <si>
    <t>Autocad, Staad pro,Q-Gis</t>
  </si>
  <si>
    <t>Sameera Dexor | Junior Engineer | Chennai | May 2025 | Oct 2025 | 0 Years, 5 Months, 20 Days | 2.64
Olympia Tech park Private limited | Assistant Engineer | Chennai | Nov 2025 | Jun 2026 | 0 Years, 7 Months, 2 Days | 3</t>
  </si>
  <si>
    <t>Larsen and Toubro | Intern | Chennai | Jul 2023 | Aug 2023 | 1 Weeks
SSN College of Engineering | Simulation of Flood Hazard Prioritizing Critical Sub-Catchment Area – A Study on Thamirabarani River Basin, Tirunelveli | Chennai | Apr 2024 | Mar 2025 | 50 Weeks
Larsen and Toubro | Intern | Chennai | Jun 2024 | Jul 2024 | 4 Weeks</t>
  </si>
  <si>
    <t>P26700107</t>
  </si>
  <si>
    <t>ANNA</t>
  </si>
  <si>
    <t>MARIA</t>
  </si>
  <si>
    <t>JOY</t>
  </si>
  <si>
    <t>Anna Maria Joy</t>
  </si>
  <si>
    <t>annamaria522004@gmail.com</t>
  </si>
  <si>
    <t>P26700107@student.nicmar.ac.in</t>
  </si>
  <si>
    <t>05-Feb-2004</t>
  </si>
  <si>
    <t>ENGLISH,MALAYALAM,TAMIL</t>
  </si>
  <si>
    <t>SPORTS, ART,JOURNALLING ,VOLUNTEERING</t>
  </si>
  <si>
    <t>JOY PAUL</t>
  </si>
  <si>
    <t>SUPERVISOR</t>
  </si>
  <si>
    <t>SIJI JOSEPH</t>
  </si>
  <si>
    <t>TAILOR</t>
  </si>
  <si>
    <t>PUTHUSSERY HOUSE CHERAI P.O, ERNAKULAM , KERALA</t>
  </si>
  <si>
    <t>ST AUGUSTINES GHSS KUZHUPPILLY</t>
  </si>
  <si>
    <t>GOVERNMENT OF KERALA</t>
  </si>
  <si>
    <t>SAHODARAN MEMORIAL H.S.S CHERAI</t>
  </si>
  <si>
    <t xml:space="preserve">APJ ABDUL KALAM TECHNOLOGICAL UNIVERSITY </t>
  </si>
  <si>
    <t>RAJIV GANDHI INSTITUTE OF TECHNOLOGY KOTTAYAM</t>
  </si>
  <si>
    <t xml:space="preserve">MS office , MS project, </t>
  </si>
  <si>
    <t>AZIRA STRUCTURES | PROJECT COORDINATOR | KERALA | Jan 2026 | Jun 2026 | 25 Weeks</t>
  </si>
  <si>
    <t>P26700186</t>
  </si>
  <si>
    <t>Ruhela</t>
  </si>
  <si>
    <t>Siddharth Ruhela</t>
  </si>
  <si>
    <t>siddharthruhela1998@gmail.com</t>
  </si>
  <si>
    <t>P26700186@student.nicmar.ac.in</t>
  </si>
  <si>
    <t>09-Nov-1998</t>
  </si>
  <si>
    <t>Badminton</t>
  </si>
  <si>
    <t>Ravi Kumar</t>
  </si>
  <si>
    <t>273, Lumbini Apartments, Kaushambi</t>
  </si>
  <si>
    <t>A1- 506, Mahalunge Riviera, Mahalunge Nande Road</t>
  </si>
  <si>
    <t>Sun valley  internation School</t>
  </si>
  <si>
    <t>Jamia Millia Islamia</t>
  </si>
  <si>
    <t>2014-Aug</t>
  </si>
  <si>
    <t>Delhi Technological University</t>
  </si>
  <si>
    <t>AutoCAD, MS Office,MS Project,Primavera</t>
  </si>
  <si>
    <t>Fidesto Projects Pvt. Ltd. | Sr. Engineer-  Projects | Pune | Jul 2022 | May 2026 | 3 Years, 10 Months, 26 Days | 3.6</t>
  </si>
  <si>
    <t>Urvashi Engineering | Site Engineer | Gurugram | Nov 2017 | Feb 2020 | 120 Weeks</t>
  </si>
  <si>
    <t>P26700165</t>
  </si>
  <si>
    <t xml:space="preserve">Aadil </t>
  </si>
  <si>
    <t>Mustafa</t>
  </si>
  <si>
    <t>Mujawar</t>
  </si>
  <si>
    <t>Aadil  Mustafa Mujawar</t>
  </si>
  <si>
    <t>adilmustafamujawar@gmail.com</t>
  </si>
  <si>
    <t>P26700165@student.nicmar.ac.in</t>
  </si>
  <si>
    <t xml:space="preserve">Hindi , English , Marathi </t>
  </si>
  <si>
    <t xml:space="preserve">Football , Reading books , Dancing </t>
  </si>
  <si>
    <t>Mustafa Allabakash Mujawar</t>
  </si>
  <si>
    <t xml:space="preserve">Engineer </t>
  </si>
  <si>
    <t>Tabbasum</t>
  </si>
  <si>
    <t xml:space="preserve">House wife </t>
  </si>
  <si>
    <t>Row House no -2, e Near shivaji School, gajanan vihar, Latur, Latur,
Maharashtra - 413512</t>
  </si>
  <si>
    <t xml:space="preserve">Podar International School, Latur </t>
  </si>
  <si>
    <t xml:space="preserve">Central Board Of Secondary Education,Maharashtra </t>
  </si>
  <si>
    <t>2010-Jan</t>
  </si>
  <si>
    <t xml:space="preserve">Vishweshwarayya Abhiyantriki Padvika Mahavidyalaya ,Latur ,Maharashtra </t>
  </si>
  <si>
    <t xml:space="preserve">GH Raisoni Pune , Maharashtra </t>
  </si>
  <si>
    <t>AutoCad ,Ms office</t>
  </si>
  <si>
    <t>Shri Satyasai Baba Infra Ventures PVT, Latur  | Assistant Quality Assurance Engineer  | Latur, Maharashtra  | May 2025 | Dec 2025 | 30 Weeks</t>
  </si>
  <si>
    <t>P26700327</t>
  </si>
  <si>
    <t>Gazal</t>
  </si>
  <si>
    <t>Gazal Gupta</t>
  </si>
  <si>
    <t>gazal6122@gmail.com</t>
  </si>
  <si>
    <t>P26700327@student.nicmar.ac.in</t>
  </si>
  <si>
    <t>06-Dec-2002</t>
  </si>
  <si>
    <t>Travelling,Art, Dancing</t>
  </si>
  <si>
    <t>Girdhari Lal Gupta</t>
  </si>
  <si>
    <t>Electrical Consultant - NWR Railway</t>
  </si>
  <si>
    <t>Sarika Singhal</t>
  </si>
  <si>
    <t>Principal - Govt. School, Jaipur</t>
  </si>
  <si>
    <t>B-106, Anukampa Residency, Shanti Nagar, Durgapura, Jaipur, Rajasthan, 302018</t>
  </si>
  <si>
    <t>Jaipur</t>
  </si>
  <si>
    <t>Rukmani Birla Modern High School</t>
  </si>
  <si>
    <t>CBSE, Jaipur</t>
  </si>
  <si>
    <t>Visveswaraiah Technological University</t>
  </si>
  <si>
    <t>RV College of Architecture, Karnataka</t>
  </si>
  <si>
    <t>Adobe Suite, AutoCad, Revit,Sketchup, D5, Lumion,MS Office</t>
  </si>
  <si>
    <t>MAITHEL &amp; ASSOCIATES ARCHITECTS | Intern Architect | Jaipur | Dec 2024 | Apr 2025 | 19 Weeks</t>
  </si>
  <si>
    <t>P26700305</t>
  </si>
  <si>
    <t>NAVEENRAJ</t>
  </si>
  <si>
    <t>Naveenraj P</t>
  </si>
  <si>
    <t>naveenraj2823@gmail.com</t>
  </si>
  <si>
    <t>P26700305@student.nicmar.ac.in</t>
  </si>
  <si>
    <t>23-Nov-2000</t>
  </si>
  <si>
    <t>Photography, Listening to music, Editing, Shuttlecock, Cricket</t>
  </si>
  <si>
    <t>PRABHAKARAN</t>
  </si>
  <si>
    <t>MERCHANT</t>
  </si>
  <si>
    <t>SUGUNADEVI</t>
  </si>
  <si>
    <t xml:space="preserve">HOUSE WIFE </t>
  </si>
  <si>
    <t>18/31
SIVA MURUGAN COLONY, DINDIGUL</t>
  </si>
  <si>
    <t>MSP SOLAINADAR MEMORIAL HIGHER SECONDARY SCHOOL</t>
  </si>
  <si>
    <t>STATE BOARD OF TAMILNADU</t>
  </si>
  <si>
    <t>SRI KRISHNA COLLEGE OF TECHNOLOGY, COIMBATORE</t>
  </si>
  <si>
    <t>PRIMAVERA,AUTOCADD,3DS MAX,STAAD PRO</t>
  </si>
  <si>
    <t>LARSEN &amp; TOUBRO | PLANNING | CHENNAI | Oct 2022 | Mar 2026 | 3 Years, 5 Months, 20 Days | 8.4</t>
  </si>
  <si>
    <t>AUTOCADD
PRIMAVERA
NPTEL</t>
  </si>
  <si>
    <t>P26700237</t>
  </si>
  <si>
    <t>Shaktheeswaran</t>
  </si>
  <si>
    <t>Shaktheeswaran R</t>
  </si>
  <si>
    <t>march16032004@gmail.com</t>
  </si>
  <si>
    <t>P26700237@student.nicmar.ac.in</t>
  </si>
  <si>
    <t>16-Mar-2004</t>
  </si>
  <si>
    <t>Tamil, English</t>
  </si>
  <si>
    <t>Music,Athletics</t>
  </si>
  <si>
    <t>S Raja Chidambaram</t>
  </si>
  <si>
    <t>Manager in Aqua Right drinking water company</t>
  </si>
  <si>
    <t>R Sathya Priya</t>
  </si>
  <si>
    <t>No.77, South car street, Near HDFC Bank, Thuraiyur</t>
  </si>
  <si>
    <t>Sowdambikaa Matric Boys Higher Secondary School</t>
  </si>
  <si>
    <t>Tamil Nadu State Board of secondary education</t>
  </si>
  <si>
    <t>Tamil Nadu State Board of higher secondary education</t>
  </si>
  <si>
    <t>Amrita School of Engineering, Tamil Nadu</t>
  </si>
  <si>
    <t>Autocad,Pyrosim,Visual inspection,Rebound hammer test,Thermography</t>
  </si>
  <si>
    <t>DLF | GET | Gurugram | Jul 2025 | Jun 2026 | 0 Years, 11 Months, 29 Days | 7.1</t>
  </si>
  <si>
    <t>NIT Trichy | Intern | Tiruchirappalli | Jun 2024 | Jul 2024 | 6 Weeks</t>
  </si>
  <si>
    <t>P26700406</t>
  </si>
  <si>
    <t>Ibad</t>
  </si>
  <si>
    <t xml:space="preserve">Ariz </t>
  </si>
  <si>
    <t>Farid</t>
  </si>
  <si>
    <t>Ibad Ariz  Farid</t>
  </si>
  <si>
    <t>eebadfarid7000@gmail.com</t>
  </si>
  <si>
    <t>P26700406@student.nicmar.ac.in</t>
  </si>
  <si>
    <t>25-May-2004</t>
  </si>
  <si>
    <t>English,hindi ,Marathi</t>
  </si>
  <si>
    <t>Batminton ,football,swimming</t>
  </si>
  <si>
    <t>Ariz Arif Farid</t>
  </si>
  <si>
    <t>Developer</t>
  </si>
  <si>
    <t>Shazmin Ariz Farid</t>
  </si>
  <si>
    <t>6/46 Farid building, Behind Jama Masjid, near Dudh Naka, Bunder Road, Chaudhary Mohalla, Kalyan west</t>
  </si>
  <si>
    <t>Lourdes High School</t>
  </si>
  <si>
    <t xml:space="preserve">Maharashtra State Board of Secondary and Higher Secondary Education Pune </t>
  </si>
  <si>
    <t>Agnel Polytechnic Vashi</t>
  </si>
  <si>
    <t xml:space="preserve">M H Saboo Siddik College of Engineering </t>
  </si>
  <si>
    <t>Auto Cad ,sketchup</t>
  </si>
  <si>
    <t>Texas A &amp; M University , Texarkana | summer intern | Texarkana, Texas | Jun 2024 | Jul 2024 | 3 Weeks
Bombay Building Company | Intern | Mumbai Central  | Dec 2024 | Jan 2025 | 4 Weeks</t>
  </si>
  <si>
    <t>certificate of participation in research program in US
Membership of ISSE
Certificate of participation in stapatya 2022 {M^3}
Certificate of Winner in Technical paper presentation in MHSSCE
Staad Pro coarse completion
Certificate of  Appreciation
Certificate of Appreciation
Certificate of Merit 
certificate of participation 
Certificate of Merit (badminton)</t>
  </si>
  <si>
    <t>P26700463</t>
  </si>
  <si>
    <t>Amala</t>
  </si>
  <si>
    <t>Polly</t>
  </si>
  <si>
    <t>Amala Polly</t>
  </si>
  <si>
    <t>pollyamala407@gmail.com</t>
  </si>
  <si>
    <t>P26700463@student.nicmar.ac.in</t>
  </si>
  <si>
    <t>28-May-2004</t>
  </si>
  <si>
    <t xml:space="preserve">English,Hindi ,Malayalam ,Tamil </t>
  </si>
  <si>
    <t>E V Polly</t>
  </si>
  <si>
    <t>PWD Contractor</t>
  </si>
  <si>
    <t>Bency Poul</t>
  </si>
  <si>
    <t>Erally house thuravoor p.o vathakkad</t>
  </si>
  <si>
    <t xml:space="preserve">St Annes Public School Vathakkad </t>
  </si>
  <si>
    <t>Central Board of Secondary Education Angamaly,Kerala</t>
  </si>
  <si>
    <t xml:space="preserve">Mar Augustines Higher secondary school </t>
  </si>
  <si>
    <t>Board of Higher Secondary Examination,Angamaly Kerala</t>
  </si>
  <si>
    <t>Federal Institute of Science and Technology Angamaly, kerala</t>
  </si>
  <si>
    <t>AutoCAD,MS Project,MS Office,STAAD.Pro,QGIS</t>
  </si>
  <si>
    <t>Associated Structural Consultants | Structural modeling intern | Kochi | Feb 2024 | Feb 2024 | 0 Weeks
Archon Engineers  | Intern  | Kochi | Jun 2025 | Jun 2025 | 1 Weeks</t>
  </si>
  <si>
    <t xml:space="preserve">NPTEL ,Advanced Geomatics  Engineering 
Q-GIS Training-Introductory programme </t>
  </si>
  <si>
    <t>P26700458</t>
  </si>
  <si>
    <t xml:space="preserve">HUDHA </t>
  </si>
  <si>
    <t>SALIM</t>
  </si>
  <si>
    <t>Hudha  Salim</t>
  </si>
  <si>
    <t>hudhasalim605@gmail.com</t>
  </si>
  <si>
    <t>P26700458@student.nicmar.ac.in</t>
  </si>
  <si>
    <t>English,malayalam,hindi</t>
  </si>
  <si>
    <t>reading,travelling,dancing</t>
  </si>
  <si>
    <t>TM  SALIM</t>
  </si>
  <si>
    <t>Mumthas Salim</t>
  </si>
  <si>
    <t>Thoppil house,Aluva 1 East Aluva ,Thottumugham</t>
  </si>
  <si>
    <t>SIVAGIRI VIDYANIKETAN,VALMIKI HILLS</t>
  </si>
  <si>
    <t>central board of secondary education</t>
  </si>
  <si>
    <t>MS Project,excel,autocad,staad</t>
  </si>
  <si>
    <t>P26700051</t>
  </si>
  <si>
    <t>Himanshu</t>
  </si>
  <si>
    <t>Himanshu Kumar</t>
  </si>
  <si>
    <t>saxena.himanshu698@gmail.com</t>
  </si>
  <si>
    <t>P26700051@student.nicmar.ac.in</t>
  </si>
  <si>
    <t>12-Apr-2003</t>
  </si>
  <si>
    <t>Travelling,Running,Photography,Sketching</t>
  </si>
  <si>
    <t>Hari Krishan</t>
  </si>
  <si>
    <t>Central Government Pensioner</t>
  </si>
  <si>
    <t>Sneh Lata</t>
  </si>
  <si>
    <t>Behind Of Prasad Cinema Kachcha Tundla, Near RPF Ground (Pal Chai Shop)</t>
  </si>
  <si>
    <t>Firozabad</t>
  </si>
  <si>
    <t>TINY TOTS ENG MEDIUM SCHOOL</t>
  </si>
  <si>
    <t>CENTRAL BOARD OF SECONDARY EDUCATION DELHI</t>
  </si>
  <si>
    <t>DIPLOMA IN ENGINEERING</t>
  </si>
  <si>
    <t>D.E.I. TECHNICAL COLLEGE AGRA</t>
  </si>
  <si>
    <t>RISHI INSTITUTE OF ENGINEERING &amp; TECHNOLOGY, MEERUT</t>
  </si>
  <si>
    <t>MICROSOFT EXCEL,MICROSOFT PROJECT, MICROSOFT POWER BI , GENERATIVE AI , PROMPT ENGINEERING</t>
  </si>
  <si>
    <t>MICROSOFT EXCEL BY UDEMY
GENERATIVE AI FOUNDATION CERTIFICATE BY UPGRAD
AI TOOLS &amp; CLAUDE WORKSHOP BY BE10X
MICROSOFT POWER BI MICRO COURSE
MICROSOFT PROJECT</t>
  </si>
  <si>
    <t>P26700155</t>
  </si>
  <si>
    <t>SRINIBASH</t>
  </si>
  <si>
    <t>SAHOO</t>
  </si>
  <si>
    <t>Srinibash Sahoo</t>
  </si>
  <si>
    <t>1234srinibash@gmail.com</t>
  </si>
  <si>
    <t>P26700155@student.nicmar.ac.in</t>
  </si>
  <si>
    <t>15-Nov-2003</t>
  </si>
  <si>
    <t>HINDI, ENGLISH, ODIA</t>
  </si>
  <si>
    <t xml:space="preserve">STRENGTH TRAINING,LISTENING MUSIC </t>
  </si>
  <si>
    <t>SANJEEB KUMAR SAHOO</t>
  </si>
  <si>
    <t>ASSISTANT MANAGER AT HINDALCO INDUSTRIES  SAMBALPUR</t>
  </si>
  <si>
    <t>SRILEKHA SAHOO</t>
  </si>
  <si>
    <t>AT URALI,
PO MANDASAHI
 DISTRICT : JAGATSINGHPUR, ODISHA
PIN:754114</t>
  </si>
  <si>
    <t>Jagatsinghpur</t>
  </si>
  <si>
    <t>R3\C31 ,JAGANNATH COLONY
PO: BUDHARAJA
DIST: SAMBALPUR,ODISHA
PIN 768004</t>
  </si>
  <si>
    <t>Sambalpur</t>
  </si>
  <si>
    <t>VIKASH THE CONCEPT SCHOOL</t>
  </si>
  <si>
    <t>CBSE/SAMBALPUR</t>
  </si>
  <si>
    <t>G.I.E.T UNIVERSITY</t>
  </si>
  <si>
    <t>G.I.E.T UNIVERSITY/ GUNUPUR</t>
  </si>
  <si>
    <t>AUTOCAD,MS PROJECT,ESTIMATION,BBS,MS EXCEL</t>
  </si>
  <si>
    <t>SUBHAM ALTERATIVE SOLUTIONS PVT.LTD | GRADUATE ENGINEER TRAINEE | HINDALCO INDUSTRIES , LAPANGA ODISHA | Nov 2024 | Feb 2026 | 1 Years, 3 Months, 3 Days | 4.30</t>
  </si>
  <si>
    <t>ADITYA ALUMINIUM,LAPANGA | INTERN | LAPANGA,SAMBALPUR | Jun 2023 | Jun 2023 | 4 Weeks</t>
  </si>
  <si>
    <t>P26700084</t>
  </si>
  <si>
    <t>ARYAN</t>
  </si>
  <si>
    <t>Kumar Aryan Singh</t>
  </si>
  <si>
    <t>kumararyansingh9424@gmail.com</t>
  </si>
  <si>
    <t>P26700084@student.nicmar.ac.in</t>
  </si>
  <si>
    <t>27-Dec-2001</t>
  </si>
  <si>
    <t>ENGLISH, HINDI</t>
  </si>
  <si>
    <t>TRAVELLING,WATCHING MOVIES,MUSIC,EXPLORING</t>
  </si>
  <si>
    <t>Mukund Kumar Singh</t>
  </si>
  <si>
    <t>Government Employ</t>
  </si>
  <si>
    <t>Roma Singh</t>
  </si>
  <si>
    <t xml:space="preserve">Ward No.10 Panchil Colony Junnardeo, District Chhindwara </t>
  </si>
  <si>
    <t>SANT CHAVARA NATIONAL ACADEMY</t>
  </si>
  <si>
    <t>CBSE   CHANDAMETA,MADHYA PRADESH</t>
  </si>
  <si>
    <t>MACRO VISION ACADEMY</t>
  </si>
  <si>
    <t>CBSE.   BURHANPUR,MADHYA PRADESH</t>
  </si>
  <si>
    <t>KALINGA INSTITUTE OF INDUSTRIAL TECHNOLOGY</t>
  </si>
  <si>
    <t>KIIT BHUBANESHWAR,ODISHA</t>
  </si>
  <si>
    <t>2024-Sep</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</si>
  <si>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</si>
  <si>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</si>
  <si>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</si>
  <si>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</si>
  <si>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P26700219</t>
  </si>
  <si>
    <t>srihari</t>
  </si>
  <si>
    <t>v</t>
  </si>
  <si>
    <t>Srihari V</t>
  </si>
  <si>
    <t>srihari190524@gmail.com</t>
  </si>
  <si>
    <t>P26700219@student.nicmar.ac.in</t>
  </si>
  <si>
    <t>19-May-2004</t>
  </si>
  <si>
    <t>ENGLISH,TAMIL,HINDI</t>
  </si>
  <si>
    <t>HANDBALL</t>
  </si>
  <si>
    <t>VIJAYAKUMAR</t>
  </si>
  <si>
    <t>REVATHI</t>
  </si>
  <si>
    <t>2/48-A ,PAPPAYANAICKERPATTI ,APANAYAKKANPATTI ,VIRUDHUNAGAR ,TAMILLNADU,626141</t>
  </si>
  <si>
    <t>Velammal Bodhi Campus</t>
  </si>
  <si>
    <t>CBSE MADURAI TAMINADU</t>
  </si>
  <si>
    <t xml:space="preserve"> Coimbatore Institute of Technology</t>
  </si>
  <si>
    <t xml:space="preserve"> Anna University</t>
  </si>
  <si>
    <t>AUTOCAD,PRIMAVER P6,MS PROJECT,MS EXCEL,MS POWERPOINT</t>
  </si>
  <si>
    <t>ITD CEMENTATION INDIA LIMITED | INTERN | CHENNAI | Jul 2024 | Jul 2024 | 1 Weeks</t>
  </si>
  <si>
    <t>P26700453</t>
  </si>
  <si>
    <t>Murgude</t>
  </si>
  <si>
    <t>Ankita Anant  Murgude</t>
  </si>
  <si>
    <t>ankitamurgude@gmail.com</t>
  </si>
  <si>
    <t>P26700453@student.nicmar.ac.in</t>
  </si>
  <si>
    <t>12-Oct-2003</t>
  </si>
  <si>
    <t xml:space="preserve">Hindi,English, Marathi </t>
  </si>
  <si>
    <t xml:space="preserve">Badminton ,Bike Riding </t>
  </si>
  <si>
    <t xml:space="preserve">Civil Engineer </t>
  </si>
  <si>
    <t xml:space="preserve">Priti </t>
  </si>
  <si>
    <t>33, Vijvials Banglow, Rajopadhye nagar, Saneguruji vasahat, 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</si>
  <si>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</si>
  <si>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</si>
  <si>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</si>
  <si>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</si>
  <si>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</si>
  <si>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</si>
  <si>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</si>
  <si>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 Intern | Kolhapur  | Jan 2025 | May 2025 | 19 Weeks</t>
  </si>
  <si>
    <t>NPTEL Interior Design
State Inter University , Badminton Competition
NCC, B Certificate</t>
  </si>
  <si>
    <t>P26700612</t>
  </si>
  <si>
    <t>Adarsh</t>
  </si>
  <si>
    <t>Adarsh .</t>
  </si>
  <si>
    <t>tambakeadarsh45@gmail.com</t>
  </si>
  <si>
    <t>P26700612@student.nicmar.ac.in</t>
  </si>
  <si>
    <t>18-Dec-2002</t>
  </si>
  <si>
    <t>English,Hindi,Kannada,Marathi</t>
  </si>
  <si>
    <t>Watching Cricket,Formula 1,Trekking ,Photography ,Bike riding</t>
  </si>
  <si>
    <t>Sidram</t>
  </si>
  <si>
    <t>Lab Attendar</t>
  </si>
  <si>
    <t>Anjemma</t>
  </si>
  <si>
    <t>1-3-27, Chonde Galli, Near Siddiqui Shah team, Bidar</t>
  </si>
  <si>
    <t>1-3-27, Chonde Galli, Near Siddiqui Shah team, Bidar, Karnataka</t>
  </si>
  <si>
    <t>Govt. Adarsh Vidyalaya (RMSA)</t>
  </si>
  <si>
    <t>Maulana Azad Independent P U College</t>
  </si>
  <si>
    <t>Bangalore University</t>
  </si>
  <si>
    <t>University Visvesvaraya College of Engineering</t>
  </si>
  <si>
    <t>M S Project,MS Office,AutoCAD,Adobe Illustrator</t>
  </si>
  <si>
    <t>Arvind Smartsapces Limited | Senior Engineer | Bengaluru | Sep 2024 | Jul 2026 | 1 Years, 10 Months, 1 Days | 5.85</t>
  </si>
  <si>
    <t>Nishicon Infrastructures | Intern | Bengaluru | Feb 2024 | Mar 2024 | 4 Weeks</t>
  </si>
  <si>
    <t>P26700585</t>
  </si>
  <si>
    <t>Ishaan</t>
  </si>
  <si>
    <t>Mohamed</t>
  </si>
  <si>
    <t>Ishaan Mohamed</t>
  </si>
  <si>
    <t>P26700585@student.nicmar.ac.in</t>
  </si>
  <si>
    <t>23-Jul-2004</t>
  </si>
  <si>
    <t>English, malayalam,hindi</t>
  </si>
  <si>
    <t>Football,music</t>
  </si>
  <si>
    <t>RIJU JALAL</t>
  </si>
  <si>
    <t>Software Developer</t>
  </si>
  <si>
    <t xml:space="preserve">RAMLA RIJU </t>
  </si>
  <si>
    <t>Aykkara House, Cheruvaloor, Thrissur, Kerala, 680308</t>
  </si>
  <si>
    <t>INDIAN SCHOOL AL GHUBRA</t>
  </si>
  <si>
    <t>CENTRAL BOARD OF SECONDARY EDUCATION, MUSCAT</t>
  </si>
  <si>
    <t>VELLORE INSTITUTE OF TECHNOLOGY, VELLORE</t>
  </si>
  <si>
    <t>AutoCAD, MS project, Microsoft Excel, Revit, StaadPro</t>
  </si>
  <si>
    <t>MFAR Constructions Private Limited | Quantity Surveying &amp; Contract Management Intern | Bangalore | Jan 2026 | May 2026 | 20 Weeks
Engineering Innovation Design &amp; Consulting L.L.C. (EIDC) | Civil Engineering Intern | Muscat, Oman | May 2025 | Jun 2025 | 4 Weeks</t>
  </si>
  <si>
    <t>PROMPT ENGINEERING
STAADPro</t>
  </si>
  <si>
    <t>P26700152</t>
  </si>
  <si>
    <t>Saish</t>
  </si>
  <si>
    <t>Pankaj</t>
  </si>
  <si>
    <t>Saish Pankaj Solanki</t>
  </si>
  <si>
    <t>saishpankajsolanki@gmail.com</t>
  </si>
  <si>
    <t>P26700152@student.nicmar.ac.in</t>
  </si>
  <si>
    <t>17-Jun-2002</t>
  </si>
  <si>
    <t>Reading,Sports,Travelling</t>
  </si>
  <si>
    <t>late Panjak Solanki</t>
  </si>
  <si>
    <t>none</t>
  </si>
  <si>
    <t>Sunita Pankaj Solanki</t>
  </si>
  <si>
    <t xml:space="preserve">School Principal </t>
  </si>
  <si>
    <t>A-001, Prajapati Vaibhav, sector-09, Khanda Colony,
Panvel [west]</t>
  </si>
  <si>
    <t xml:space="preserve">St. Joseph's High School CBSE </t>
  </si>
  <si>
    <t xml:space="preserve">Central Border of Secondary Education </t>
  </si>
  <si>
    <t>Central Border of Secondary Education</t>
  </si>
  <si>
    <t>Bharati Vidyapeeth College of Architecture, Navi Mumbai</t>
  </si>
  <si>
    <t>AutoCAD, Photoshop, SketchUp, D5 render, Revit, VN, MS Office</t>
  </si>
  <si>
    <t>Fortress Infracon Limited | Junior Architect (intern) | Thane, Mumbai | Dec 2023 | May 2024 | 22 Weeks</t>
  </si>
  <si>
    <t>P26700104</t>
  </si>
  <si>
    <t>KANTE</t>
  </si>
  <si>
    <t>JASWANTH</t>
  </si>
  <si>
    <t>Kante Jaswanth</t>
  </si>
  <si>
    <t>jaswanthkante@gmail.com</t>
  </si>
  <si>
    <t>P26700104@student.nicmar.ac.in</t>
  </si>
  <si>
    <t>11-Nov-2002</t>
  </si>
  <si>
    <t>TELUGU,HINDI,ENGLISH</t>
  </si>
  <si>
    <t>READING,LIESTING MUSIC,TRAVELLING,BATMINTON</t>
  </si>
  <si>
    <t>KANTE RAVINDRA KUMAR</t>
  </si>
  <si>
    <t>KANTE SRI DEVI</t>
  </si>
  <si>
    <t>KRISHNA KALYANI NAGAR, MANDAPETA, EAST GODAVARI,ANDHRA PRADESH,533308</t>
  </si>
  <si>
    <t>East Godavari</t>
  </si>
  <si>
    <t>SRI ANNAPURNA (EM) SCHOOL</t>
  </si>
  <si>
    <t>MPS JUNIOR COLLEGE</t>
  </si>
  <si>
    <t>BOARD OF INTERMEDIATE EDUCATION, ANDHRA PRADESH</t>
  </si>
  <si>
    <t>SAGI RAMA KRISHNAM RAJU ENGINEERING COLLEGE, ANDHRA PRADESH</t>
  </si>
  <si>
    <t>AUTOCAD, REVIT,MS OFFICE,MS PROJECT</t>
  </si>
  <si>
    <t>NCC LIMITED | QUANTITY SURVEYOR | NAVI MUMBAI | May 2024 | Jul 2026 | 2 Years, 1 Months, 19 Days | 3.2</t>
  </si>
  <si>
    <t>UNNAT BHARAT ABHIYAN | Research Intern | Bhimavaram | Jun 2023 | Jul 2023 | 8 Weeks
ASCENT CS GLOBAL | Design Engineer | Hyderabad (Hybrid) | Jul 2022 | Sep 2022 | 8 Weeks</t>
  </si>
  <si>
    <t>Visualisation of Sub Soil Data for Bhimavaram Ragion 
Cerificate of appriciation by Ultra tech 
Construction Planning
IEI Student Body Member
Third Place in poster presentation 
Third place in Be lite and strong in Aditya Engineering College
Second price in Canoe at VIT, Bhimavaram
First place in Poster Presentation in SRKR Engineering College</t>
  </si>
  <si>
    <t>P26700102</t>
  </si>
  <si>
    <t>Saloni</t>
  </si>
  <si>
    <t xml:space="preserve">Ramgopal </t>
  </si>
  <si>
    <t>Saloni Ramgopal  Khobragade</t>
  </si>
  <si>
    <t>salonikhobragade52@gmail.com</t>
  </si>
  <si>
    <t>P26700102@student.nicmar.ac.in</t>
  </si>
  <si>
    <t xml:space="preserve">Hindi,English </t>
  </si>
  <si>
    <t>Listening to music,Reading,Playing sports,participating in social/community activities</t>
  </si>
  <si>
    <t xml:space="preserve">At post, k.k nagar Shitalwadi, Ramtek </t>
  </si>
  <si>
    <t>Reliance foundation school, Mouda</t>
  </si>
  <si>
    <t>Central Board of secondary education</t>
  </si>
  <si>
    <t>06.86</t>
  </si>
  <si>
    <t>Samarth junior college of science, Ramtek</t>
  </si>
  <si>
    <t>Maharashtra state board of education</t>
  </si>
  <si>
    <t>Rashtrasant tukdoji maharaj nagpur university</t>
  </si>
  <si>
    <t>Kavikulguru Institute of technology and science, Ramtek</t>
  </si>
  <si>
    <t>AutoCAD, MS Project, MS Office (Excel, Word, PowerPoint), Basic Civil Engineering Software</t>
  </si>
  <si>
    <t>A.S. Iyer construction pvt.ltd | Graduate engineer traniee | Nagpur | May 2024 | May 2024 | 1 Weeks</t>
  </si>
  <si>
    <t>P26700411</t>
  </si>
  <si>
    <t>NITHIN</t>
  </si>
  <si>
    <t>J A</t>
  </si>
  <si>
    <t>Nithin J A</t>
  </si>
  <si>
    <t>nithinjai04@gmail.com</t>
  </si>
  <si>
    <t>P26700411@student.nicmar.ac.in</t>
  </si>
  <si>
    <t>GYM,CYCLING,TREKKING,MUSIC</t>
  </si>
  <si>
    <t>JAYACHANDRAN N</t>
  </si>
  <si>
    <t xml:space="preserve">Farming </t>
  </si>
  <si>
    <t>ABIRAMI J</t>
  </si>
  <si>
    <t>117, Chinniyamapalayam , 
Moodakurichi Vali ,
Nanjaiuthukuli</t>
  </si>
  <si>
    <t>THE INDIAN PUBLIC SCHOOL</t>
  </si>
  <si>
    <t>ANNA UNIVERSITY, CHENNAI</t>
  </si>
  <si>
    <t>KUMARAGURU COLLEGE OF TECHNOLOGY COIMBATORE</t>
  </si>
  <si>
    <t>AUTOCAD,MS OFFICE,MS PROJECT,STAAD PRO,PYTHON,PRIMAVERA,GIS</t>
  </si>
  <si>
    <t>Visaka Infra Developers | Site Supervision | Coimbatore | Dec 2024 | Jan 2025 | 4 Weeks</t>
  </si>
  <si>
    <t>P26701086</t>
  </si>
  <si>
    <t>Shefali</t>
  </si>
  <si>
    <t>Vilas</t>
  </si>
  <si>
    <t>Mule</t>
  </si>
  <si>
    <t>Shefali Vilas Mule</t>
  </si>
  <si>
    <t>Shefalimule.1398@gmail.com</t>
  </si>
  <si>
    <t>P26701086@student.nicmar.ac.in</t>
  </si>
  <si>
    <t>13-Aug-1998</t>
  </si>
  <si>
    <t>Trekking, GYM,DANCE,SPORTS</t>
  </si>
  <si>
    <t>Retired BEST employee</t>
  </si>
  <si>
    <t>202,2a, Nisarg hsc society, Tata Power House, Borivali east, Mumbai -400066</t>
  </si>
  <si>
    <t>ST. JOHNS HIGH SCHOOL</t>
  </si>
  <si>
    <t>Sardar Vallabhbhai Patel Polytechnic</t>
  </si>
  <si>
    <t>Shree. L. R. Tiwari College of Engineering</t>
  </si>
  <si>
    <t>AutoCAD,Rivet,ETABS,RCDC,SAFE,MS Office</t>
  </si>
  <si>
    <t>Dr. Kelkar's Designs Pvt. Ltd. | Structural Design Engineer | BKC, MUMBAI | Jan 2024 | Jul 2026 | 2 Years, 6 Months, 9 Days | 6.6
Aqua Lab all building material testing lab | Testing Engineer | Mira raod, Thane | Apr 2022 | Sep 2022 | 0 Years, 5 Months, 19 Days | 2.4</t>
  </si>
  <si>
    <t>P26700100</t>
  </si>
  <si>
    <t>Prafull</t>
  </si>
  <si>
    <t>Bhishamdas</t>
  </si>
  <si>
    <t>Vaishnav</t>
  </si>
  <si>
    <t>Prafull Bhishamdas Vaishnav</t>
  </si>
  <si>
    <t>prafull.vaishnav1602@gmail.com</t>
  </si>
  <si>
    <t>P26700100@student.nicmar.ac.in</t>
  </si>
  <si>
    <t>16-Feb-2002</t>
  </si>
  <si>
    <t>Singing,Baskeball,Karate,Sketching</t>
  </si>
  <si>
    <t>Bhishamdas Vaishnav</t>
  </si>
  <si>
    <t>Entrepreneur</t>
  </si>
  <si>
    <t>Usha Vaishnav</t>
  </si>
  <si>
    <t>RAM Mandir Waroda, Opposite to Mankar College,
Ramji Nagri, Kalmeshwar</t>
  </si>
  <si>
    <t>Municipal High School &amp; Junior College</t>
  </si>
  <si>
    <t>MSBSHSE (Nagpur/Maharashtra)</t>
  </si>
  <si>
    <t>Dr. Babasaheb Ambedkar Technological University, Lonare</t>
  </si>
  <si>
    <t>J D College of Engineering and Management, Nagpur</t>
  </si>
  <si>
    <t>AutoCAD,Revit,Bluebeam,MS Project,BIM</t>
  </si>
  <si>
    <t>MAE Consultants | Project Assistant | Remote | May 2025 | Nov 2025 | 0 Years, 6 Months, 1 Days | 6
Pinaka Construction Solutions LLC | Project Assistant | Remote | Aug 2023 | Apr 2025 | 1 Years, 8 Months, 23 Days | 2.4</t>
  </si>
  <si>
    <t>Revit Trainiing
Revit MEP Fire Protection
AutoCAD
BIM
Paper Presentation Brainwaves
Project Management
Revit Architecture
Revit Structures
Revit MEP
Project Management Essential
STAAD Pro
Developing Soft Skills and Personality-NPTEL</t>
  </si>
  <si>
    <t>P26700049</t>
  </si>
  <si>
    <t>Kapish</t>
  </si>
  <si>
    <t>Mohit</t>
  </si>
  <si>
    <t>Mehrotra</t>
  </si>
  <si>
    <t>Kapish Mohit Mehrotra</t>
  </si>
  <si>
    <t>mmkapish@gmail.com</t>
  </si>
  <si>
    <t>P26700049@student.nicmar.ac.in</t>
  </si>
  <si>
    <t>17-Oct-2003</t>
  </si>
  <si>
    <t>Hindi,english,marathi</t>
  </si>
  <si>
    <t>Sports,Sudoku,Trekking,Hiking,Travelling,Mountaineering</t>
  </si>
  <si>
    <t>Mohit Mehrotra</t>
  </si>
  <si>
    <t>Smita Mehrotra</t>
  </si>
  <si>
    <t>Housequeen</t>
  </si>
  <si>
    <t>402,Shreeman Complex,A-Wing,Above Union Bank Of India,Dhantoli,Nagpur-440012</t>
  </si>
  <si>
    <t>CENTRE POINT SCHOOL KATOL ROAD NAGPUR</t>
  </si>
  <si>
    <t>CBSE Maharashtra Nagpur</t>
  </si>
  <si>
    <t>YESHWANTRAO CHAVAN COLLEGE OF ENGINEERING Nagpur</t>
  </si>
  <si>
    <t>AutoCAD,Microsoft Excel,Basic Video Editing</t>
  </si>
  <si>
    <t>Vinayak  Agencies | Associate Engineer | Nagpur | Jan 2026 | Apr 2026 | 17 Weeks</t>
  </si>
  <si>
    <t>P26700265</t>
  </si>
  <si>
    <t>Puneeth</t>
  </si>
  <si>
    <t>N S</t>
  </si>
  <si>
    <t>Puneeth N N S</t>
  </si>
  <si>
    <t>puneethsiddaraj205@gmail.com</t>
  </si>
  <si>
    <t>P26700265@student.nicmar.ac.in</t>
  </si>
  <si>
    <t>26-Mar-2005</t>
  </si>
  <si>
    <t xml:space="preserve">Kannada,English,Hindi </t>
  </si>
  <si>
    <t>Cricket ,Photography,Videography,Video Editing,Travelling,Singing,Yoga,Video Games,Watching Movies</t>
  </si>
  <si>
    <t>Siddaraju N S</t>
  </si>
  <si>
    <t>Anasuya</t>
  </si>
  <si>
    <t>620/3, 3rd Cross, Vittal Block, Old Kesare</t>
  </si>
  <si>
    <t>Mysore</t>
  </si>
  <si>
    <t>Nicmar Hostel</t>
  </si>
  <si>
    <t>St. Joseph's High School, Rajivnagar</t>
  </si>
  <si>
    <t>KSEEB, Karnataka</t>
  </si>
  <si>
    <t>Sri Adichunchanagiri PU College</t>
  </si>
  <si>
    <t>DPUE, Karnataka</t>
  </si>
  <si>
    <t>National Institute of Engineering, Mysuru</t>
  </si>
  <si>
    <t>STAAD.Pro,Civil3D,Revit,Primavera,Sketch Up,MS Project,MS Office,AutoCAD</t>
  </si>
  <si>
    <t>Total Environment Building Systems Pvt Ltd | Intern | Bengaluru | Jan 2026 | Apr 2026 | 12 Weeks</t>
  </si>
  <si>
    <t>Teamwork Skills: Communicating Effectively in Groups
Foundations of Project Management
Entrepreneurship Strategy: From Ideation to Exit
Construction Management Project Delivery Methods &amp; Contracts
Construction Cost Estimating and Cost Control</t>
  </si>
  <si>
    <t>P26700090</t>
  </si>
  <si>
    <t>Vipul</t>
  </si>
  <si>
    <t>Vipul Yadav</t>
  </si>
  <si>
    <t>vipul745yadav@gmail.com</t>
  </si>
  <si>
    <t>P26700090@student.nicmar.ac.in</t>
  </si>
  <si>
    <t>31-Dec-2002</t>
  </si>
  <si>
    <t>hindi,english</t>
  </si>
  <si>
    <t>working out at gym ,playing sports game,Travelling</t>
  </si>
  <si>
    <t>kartar singh</t>
  </si>
  <si>
    <t>govt. employee</t>
  </si>
  <si>
    <t>kiran</t>
  </si>
  <si>
    <t xml:space="preserve"> nagla rai,post-sothra road , tehsil-sirsaganj, distt. firozabad</t>
  </si>
  <si>
    <t>Delhi public school,shikohabad</t>
  </si>
  <si>
    <t>Delhi public school,shikohabad, Uttar Pradesh</t>
  </si>
  <si>
    <t>Maharishi arvind public school</t>
  </si>
  <si>
    <t>Maharishi arvind public school, Rajasthan</t>
  </si>
  <si>
    <t>DR. APJ ABDUL KALAM TECHNICAL UNIVERSITY,UP</t>
  </si>
  <si>
    <t>JSS ACADEMY OF TECHNICAL EDUCATION,GAUTAM BUDDH NAGAR</t>
  </si>
  <si>
    <t>autocad,ms project,ms office</t>
  </si>
  <si>
    <t>Nagarajuna construction company limited | assitant site engineer | firozabad | Jul 2025 | Oct 2025 | 17 Weeks</t>
  </si>
  <si>
    <t>UKIERI CONCRETE CONGRESS, NIT JALANDHAR</t>
  </si>
  <si>
    <t>P26701023</t>
  </si>
  <si>
    <t>Gollar</t>
  </si>
  <si>
    <t>Akshay Ashok Gollar</t>
  </si>
  <si>
    <t>akshaygollar2001@gmail.com</t>
  </si>
  <si>
    <t>P26701023@student.nicmar.ac.in</t>
  </si>
  <si>
    <t>24-Mar-2001</t>
  </si>
  <si>
    <t>Painting, Dancing,music ,playing badminton</t>
  </si>
  <si>
    <t>Ashok Gollar</t>
  </si>
  <si>
    <t>Worker</t>
  </si>
  <si>
    <t>Sangeeta Gollar</t>
  </si>
  <si>
    <t>6/604 Parel Sahyadri Chs Bldg No2, Saitej ,Gandhi Nagar, Near Sai Service, D.S Road, worli, mumbai</t>
  </si>
  <si>
    <t>Sacred Heart High School,Mumbai</t>
  </si>
  <si>
    <t>Maharashtra State Board of Secondary and Higher Secondary Education, Pune.</t>
  </si>
  <si>
    <t>Government Polytechnic, Mumbai</t>
  </si>
  <si>
    <t>M.H. Saboo Siddik College of Engineering,Mumbai</t>
  </si>
  <si>
    <t>AutoCad, Etabs,Bluebeam Revu,SAFE,Revit architecture,Revit structure, Staad pro</t>
  </si>
  <si>
    <t>KPM Design Services  Pvt. Ltd. | Junior Structural Design Engineer | Mumbai,sakinaka | Jul 2023 | Jun 2026 | 2 Years, 11 Months, 16 Days | 5.2</t>
  </si>
  <si>
    <t>CADD Centre – Certificate Course in AutoCAD, Revit Architecture, Revit Structure, STAAD.Pro, ETABS &amp; BEC</t>
  </si>
  <si>
    <t>P26700012</t>
  </si>
  <si>
    <t xml:space="preserve">Kanchana </t>
  </si>
  <si>
    <t>Kanchana  S</t>
  </si>
  <si>
    <t>kanchanapreetha@gmail.com</t>
  </si>
  <si>
    <t>P26700012@student.nicmar.ac.in</t>
  </si>
  <si>
    <t>23-May-2004</t>
  </si>
  <si>
    <t>Music, Craft ,outdoor sports</t>
  </si>
  <si>
    <t>Sivasankar P</t>
  </si>
  <si>
    <t>Retired Fire Force Officer</t>
  </si>
  <si>
    <t>Preetha Mol R</t>
  </si>
  <si>
    <t>Government Servant-Senior U.D. Clerk</t>
  </si>
  <si>
    <t>PARANKIMAMVILA VEEDU , KADAVOOR PERINAD PO KOLLAM,691601</t>
  </si>
  <si>
    <t>VIMALA HRIDAYA HSS FOR GIRLS</t>
  </si>
  <si>
    <t>Kerala Board of Public Examinations,Kerala</t>
  </si>
  <si>
    <t>NSSHSS Prakkulam</t>
  </si>
  <si>
    <t>Board of Higher Secondary Education,Kerala</t>
  </si>
  <si>
    <t>APJ Abdul Kalam Technological University(KTU)</t>
  </si>
  <si>
    <t>MS Project,MS powerpoint,MS excel,AutoCAD</t>
  </si>
  <si>
    <t>Larsen &amp; Toubro | Civil Engineering Intern | Manapakkam , chennai, TamilNadu | Jun 2025 | Jun 2025 | 1 Weeks</t>
  </si>
  <si>
    <t>P26700289</t>
  </si>
  <si>
    <t xml:space="preserve">Abhishek </t>
  </si>
  <si>
    <t>Abhishek  .</t>
  </si>
  <si>
    <t>abhireddy2055@gmail.com</t>
  </si>
  <si>
    <t>P26700289@student.nicmar.ac.in</t>
  </si>
  <si>
    <t>Hindi, English , Kannada , telugu</t>
  </si>
  <si>
    <t xml:space="preserve">Table tennis </t>
  </si>
  <si>
    <t>Mallikarjun</t>
  </si>
  <si>
    <t xml:space="preserve">Survey supervisor </t>
  </si>
  <si>
    <t>Sumanagala</t>
  </si>
  <si>
    <t>S/o Mallikarjun, basavanilya, Tq-Shahapur,dist-Yadgir,Gogi k</t>
  </si>
  <si>
    <t>Yadgir</t>
  </si>
  <si>
    <t>SRI GURU VIOYA PEETHA ENG MED H S</t>
  </si>
  <si>
    <t>Smt. Vidya P. Hanchinmani PU Science College</t>
  </si>
  <si>
    <t>The Department of Pre-University Education</t>
  </si>
  <si>
    <t>Reva University. Bangalore</t>
  </si>
  <si>
    <t>Reva University, Bangalore</t>
  </si>
  <si>
    <t>AutoCAD,Revit,Staad Pro</t>
  </si>
  <si>
    <t xml:space="preserve"> Bangalore Metro Rail Corporation Limited. | Intern | Bangalore | Jul 2024 | Aug 2024 | 4 Weeks</t>
  </si>
  <si>
    <t>P26700466</t>
  </si>
  <si>
    <t>SKAND</t>
  </si>
  <si>
    <t>Skand Singh</t>
  </si>
  <si>
    <t>skandsinghiitbhu@gmail.com</t>
  </si>
  <si>
    <t>P26700466@student.nicmar.ac.in</t>
  </si>
  <si>
    <t>03-Apr-2004</t>
  </si>
  <si>
    <t>Football,cricket,badminton,table tennis,singing,dancing,sketch</t>
  </si>
  <si>
    <t>Rajiv Kumar Singh</t>
  </si>
  <si>
    <t>Marketing Manager</t>
  </si>
  <si>
    <t>Rashmi Singh</t>
  </si>
  <si>
    <t>Teaching</t>
  </si>
  <si>
    <t>N9/87D- 100 JANKI NAGAR COLONY, BAZARDIHA, VARANASI</t>
  </si>
  <si>
    <t xml:space="preserve">Varanasi Public School </t>
  </si>
  <si>
    <t>Varanasi/Uttar Pradesh</t>
  </si>
  <si>
    <t>Lord Buddha Public School, Kota, Rajasthan</t>
  </si>
  <si>
    <t>Kota/Rajasthan</t>
  </si>
  <si>
    <t>Madan Mohan Malaviya University Of Technology Gorakhpur, Uttar Pradesh</t>
  </si>
  <si>
    <t>Gorakhpur/Uttar Pradesh</t>
  </si>
  <si>
    <t>Innovation in Infrastructural Materials &amp; Sustainability(IIMS-2025)/Civil Engineering
Summer Internship at Banaras Locomotive Works/ Civil Engineering
NPTEL/Remote Sensing Essentials
NPTEL/Municipal Solid Waste Management</t>
  </si>
  <si>
    <t>P26700417</t>
  </si>
  <si>
    <t xml:space="preserve">SAKTHI </t>
  </si>
  <si>
    <t>S S</t>
  </si>
  <si>
    <t>Sakthi  S S</t>
  </si>
  <si>
    <t>sssakthi375@gmail.com</t>
  </si>
  <si>
    <t>P26700417@student.nicmar.ac.in</t>
  </si>
  <si>
    <t>02-Aug-2003</t>
  </si>
  <si>
    <t xml:space="preserve">English, Tamil </t>
  </si>
  <si>
    <t xml:space="preserve">Music , Photography, Badminton ,Singing </t>
  </si>
  <si>
    <t>9471 5936 5644</t>
  </si>
  <si>
    <t xml:space="preserve">S A Srinivasan </t>
  </si>
  <si>
    <t xml:space="preserve">Government Contractor </t>
  </si>
  <si>
    <t xml:space="preserve">S Sridevi </t>
  </si>
  <si>
    <t>2/25-284, Pillaiyar Kovil Street, Seduvalai, Vellore</t>
  </si>
  <si>
    <t>Vellore</t>
  </si>
  <si>
    <t>SHRI VARDHAMAN JAIN MATRIC HR SEC SCHOOL,VIRINCHIPURAM,VELLORE</t>
  </si>
  <si>
    <t xml:space="preserve">TAMILNADU STATE BOARD </t>
  </si>
  <si>
    <t>Thanthai Periyar Government Institute of Technology, Vellore,Tamilnadu</t>
  </si>
  <si>
    <t>AutoCAD , MS Office, MS Project, Python, Digital Marketing ,Entrepreneurship and innovation,Human Resources Management</t>
  </si>
  <si>
    <t>Govt PWD C&amp;M division  | Internship Trainee  | Vellore  | Jul 2024 | Aug 2024 | 4 Weeks</t>
  </si>
  <si>
    <t>Digital Marketing
Entrepreneurship &amp; Innovation (Ignite)
Employability Skills</t>
  </si>
  <si>
    <t>P26700338</t>
  </si>
  <si>
    <t>Mandar</t>
  </si>
  <si>
    <t>Ramesh</t>
  </si>
  <si>
    <t>Mandar Ramesh Bhosale</t>
  </si>
  <si>
    <t>bhosalemandar.bcl@gmail.com</t>
  </si>
  <si>
    <t>P26700338@student.nicmar.ac.in</t>
  </si>
  <si>
    <t>09-Jan-2004</t>
  </si>
  <si>
    <t>Reading,Chess,Swimming,Working out,Study Human Behaviour</t>
  </si>
  <si>
    <t>Mangal</t>
  </si>
  <si>
    <t>Maharashtra Pune 411014 , Ganpati Housing Society Lane No 1 House no 14</t>
  </si>
  <si>
    <t>Stella Maris High School  [Convent]</t>
  </si>
  <si>
    <t>Kolhapur Warnanagar</t>
  </si>
  <si>
    <t>Savitribai Phule University (Pune University)</t>
  </si>
  <si>
    <t>All India Shri Shivaji Memorial Society Institute of engineering and Technology (A.I.S.S.M.S)</t>
  </si>
  <si>
    <t>Auto Cad,Newton Software,MS Office,Power BI,MSP,Highrise  ERP Software</t>
  </si>
  <si>
    <t>Bramha Corp Ltd | Trainee Estimator | Pune 01 | Jul 2025 | Jul 2026 | 1 Years, 0 Months, 0 Days | 1.8</t>
  </si>
  <si>
    <t>Aashi Solutions  | Trainee Engineer | Pune Hadapsar | Dec 2023 | Jan 2024 | 4 Weeks</t>
  </si>
  <si>
    <t>P26700113</t>
  </si>
  <si>
    <t>Salil</t>
  </si>
  <si>
    <t>Karmarkar</t>
  </si>
  <si>
    <t>Salil Yogesh Karmarkar</t>
  </si>
  <si>
    <t>karmarkarsalil3@gmail.com</t>
  </si>
  <si>
    <t>P26700113@student.nicmar.ac.in</t>
  </si>
  <si>
    <t>Marathi,Hindi,English,Japanese</t>
  </si>
  <si>
    <t>Playing guitar,Writing small quotes</t>
  </si>
  <si>
    <t>Yogesh Karmarkar</t>
  </si>
  <si>
    <t>Private Service</t>
  </si>
  <si>
    <t>Sonali Karmarkar</t>
  </si>
  <si>
    <t>Plot.no.139, Mangaldeep karmarkar's, Shivaji Nagar, Nagpur</t>
  </si>
  <si>
    <t>Lt.Col.Paranjape Memorial Scool</t>
  </si>
  <si>
    <t>Government Polytechnic, Nagpur, Maharashtra</t>
  </si>
  <si>
    <t>Rashtrasant tukadoji maharaj nagpur university</t>
  </si>
  <si>
    <t>Yeshwantrao chavan college of engineering, Nagpur, Maharashtra</t>
  </si>
  <si>
    <t>Autocad,Revit architechture,MS Office,MS Project</t>
  </si>
  <si>
    <t>Attentive.Ai | Trainee Estimator | Remote | Jun 2025 | May 2026 | 0 Years, 11 Months, 22 Days | 3.34</t>
  </si>
  <si>
    <t>Concrete Developers | Intern | Nagpur | Oct 2022 | Nov 2022 | 4 Weeks
Attentive.Ai | Intern estimator | Remote | Mar 2025 | Jun 2025 | 12 Weeks</t>
  </si>
  <si>
    <t>Coursera
Civil Software</t>
  </si>
  <si>
    <t>P2367013</t>
  </si>
  <si>
    <t>MUKTASREE</t>
  </si>
  <si>
    <t>DAS</t>
  </si>
  <si>
    <t>Muktasree Das</t>
  </si>
  <si>
    <t>muktasreedas09@gmail.com</t>
  </si>
  <si>
    <t>p2367013@student.nicmar.ac.in</t>
  </si>
  <si>
    <t>09-Mar-2006</t>
  </si>
  <si>
    <t>ENGLISH HINDI BENGALI</t>
  </si>
  <si>
    <t>8021 0969 2985</t>
  </si>
  <si>
    <t>MONOJ DAS</t>
  </si>
  <si>
    <t>MOON MOON DAS</t>
  </si>
  <si>
    <t>2/167 A Rupniketan Kalakendra , Regent Estate</t>
  </si>
  <si>
    <t>Kolkata</t>
  </si>
  <si>
    <t>NICMAR UNIVERSITY, BANER, BALEWADI</t>
  </si>
  <si>
    <t>G.D.BIRLA CENTRE FOR EDUCATION</t>
  </si>
  <si>
    <t>ICSE KOLKATA</t>
  </si>
  <si>
    <t>ISC KOLKATA</t>
  </si>
  <si>
    <t>MS Office,ADOBE ILLUSTRATOR,VISUAL STUDIO CODE,CANVA,BlueJ,MS Excel,PowerPoint</t>
  </si>
  <si>
    <t>Arogya Sandhan Charitable Trust | Intern | Kolkata | Jun 2024 | Jul 2024 | 4 Weeks
BRICKFOLIO PVT. LTD. | HR RECRUITER | PUNE | May 2025 | Jul 2025 | 8 Weeks
Vidyashree Developers | Sales and Marketing | Pune | May 2026 | Jul 2026 | 8 Weeks</t>
  </si>
  <si>
    <t>Dance Utsaav Completition Certificate
Senior Choreo Utsaav Competition
Student Ambassador
Junior Choreo Utsaav Competition</t>
  </si>
  <si>
    <t>P26700047</t>
  </si>
  <si>
    <t>THANZEER</t>
  </si>
  <si>
    <t>Thanzeer N</t>
  </si>
  <si>
    <t>thanzz6481@gmail.com</t>
  </si>
  <si>
    <t>P26700047@student.nicmar.ac.in</t>
  </si>
  <si>
    <t>22-Aug-2000</t>
  </si>
  <si>
    <t>SINGING,FOOTBALL,BIKING,TREKKING</t>
  </si>
  <si>
    <t>NASARUDEEN N H</t>
  </si>
  <si>
    <t>GOVT EMPLOYEE (RETIRED)</t>
  </si>
  <si>
    <t>SHAJIDHA B</t>
  </si>
  <si>
    <t>NAZAR MANZIL, ALENCHERRY, YEROOR (P.O)</t>
  </si>
  <si>
    <t>ST JOHN'S SCHOOL, ANCHAL</t>
  </si>
  <si>
    <t>CBSE, NEW DELHI</t>
  </si>
  <si>
    <t>VVHSS, POREDOM</t>
  </si>
  <si>
    <t>KERALA BOARD OF HIGHER SECONDARY EDUCAION, KERALA</t>
  </si>
  <si>
    <t xml:space="preserve">APJ ABDUL KALAM TECHNOLOGICAL UNIVERSITY, KERALA </t>
  </si>
  <si>
    <t xml:space="preserve">MAR BASEIOS COLLEGE OF ENGINEERING AD TECHNOLOGY, THIRUVANANTHAPURAM,  KERALA </t>
  </si>
  <si>
    <t xml:space="preserve">APJ ABDUL KALAM TECHNOLOGICAL UNIVERSITY,  KERALA </t>
  </si>
  <si>
    <t xml:space="preserve">TKM COLLEGE OF ENGINEERING, KOLLAM,  KERALA </t>
  </si>
  <si>
    <t>AutoCAD,Revit,ETABS,STAADPro,Lumion,MS Project,Primavera</t>
  </si>
  <si>
    <t>SOBHA Ltd. | Project Intern | Thiruvananthapuram | Jun 2025 | Aug 2025 | 7 Weeks</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</si>
  <si>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</si>
  <si>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P26700319</t>
  </si>
  <si>
    <t>Purushottam</t>
  </si>
  <si>
    <t>Umredkar</t>
  </si>
  <si>
    <t>Ved Purushottam Umredkar</t>
  </si>
  <si>
    <t>vedumredkar@gmail.com</t>
  </si>
  <si>
    <t>P26700319@student.nicmar.ac.in</t>
  </si>
  <si>
    <t>25-Dec-2004</t>
  </si>
  <si>
    <t>Marathi,English,Hindi</t>
  </si>
  <si>
    <t>Gym Workout,Swimming</t>
  </si>
  <si>
    <t>Purushottam Umredkar</t>
  </si>
  <si>
    <t>Private Worker</t>
  </si>
  <si>
    <t>Sonali Umredkar</t>
  </si>
  <si>
    <t>57,Gorle Layout,Jaitala Road,Nagpur</t>
  </si>
  <si>
    <t>Saraswati Vidyalaya School</t>
  </si>
  <si>
    <t>Maharashtra State Board Of Secondary &amp; Higher Secondary Education,Pune</t>
  </si>
  <si>
    <t xml:space="preserve">Hadas High School &amp; Junior College </t>
  </si>
  <si>
    <t>G H Raisoni University</t>
  </si>
  <si>
    <t>G H Raisoni College Of Engineering &amp; Management Nagpur</t>
  </si>
  <si>
    <t>AutoCAD,Revit,Staad Pro,Tekla Tedds,Forte Web</t>
  </si>
  <si>
    <t>FAECOM Engineering Pvt.Ltd | Building  Designer | Nagpur | Dec 2025 | Jun 2026 | 25 Weeks</t>
  </si>
  <si>
    <t>Auto CAD
REVIT</t>
  </si>
  <si>
    <t>P26700355</t>
  </si>
  <si>
    <t xml:space="preserve">Sujal </t>
  </si>
  <si>
    <t>Deshmukh Sujal  Mahendra</t>
  </si>
  <si>
    <t>sujaldeshmukh39@gmail.com</t>
  </si>
  <si>
    <t>P26700355@student.nicmar.ac.in</t>
  </si>
  <si>
    <t>27-Apr-2004</t>
  </si>
  <si>
    <t>Reading,Swimming,Travelling,Gardening</t>
  </si>
  <si>
    <t>Mahendra.D.Deshmukh</t>
  </si>
  <si>
    <t>Retired-Service</t>
  </si>
  <si>
    <t>Vidya.M.Deshmukh</t>
  </si>
  <si>
    <t>Manas Mandir Near Paras Ice Factory Maa Vaishnavi No-8 Bachelor Road,Wardha 442001</t>
  </si>
  <si>
    <t>Bharat Dnyan Mandiram</t>
  </si>
  <si>
    <t>Maharashtra State Board Of Secondary and Higher Secondary  Education, Pune</t>
  </si>
  <si>
    <t>Civil &amp; Rural Engineering</t>
  </si>
  <si>
    <t>Acharya Shrimannarayan Polytechnic,Wardha</t>
  </si>
  <si>
    <t>Sinhgad College Of Engineering ,Pune</t>
  </si>
  <si>
    <t>AutoCAD,Revit,Etabs</t>
  </si>
  <si>
    <t>Maa Vaishnavi Builders and Developers Pvt. | Jr Site Engineer | Wardha | Dec 2022 | Feb 2023 | 8 Weeks
RCC (INFRASTRUCTURE) CONSULTANTS PVT.LTD | CAD Draftsman | Nagpur | Jul 2022 | Aug 2022 | 6 Weeks
SHRI SWAMI SAMARTH ENGINEERS LIMITED-JANDU CONSTRUCTION INDIA PRIVATE LIMITED (JV) | Site Engineer | Wardha | Jan 2025 | Feb 2025 | 4 Weeks</t>
  </si>
  <si>
    <t xml:space="preserve">   AutoCAD
Revit
Etabs</t>
  </si>
  <si>
    <t>P26700046</t>
  </si>
  <si>
    <t xml:space="preserve">Virdhawal </t>
  </si>
  <si>
    <t xml:space="preserve">Dadasaheb </t>
  </si>
  <si>
    <t xml:space="preserve">Darade </t>
  </si>
  <si>
    <t xml:space="preserve">Virdhawal  Dadasaheb  Darade </t>
  </si>
  <si>
    <t>virdhawaldarade830@gmail.com</t>
  </si>
  <si>
    <t>P26700046@student.nicmar.ac.in</t>
  </si>
  <si>
    <t>30-Dec-2000</t>
  </si>
  <si>
    <t xml:space="preserve">Marathi, English, Hindi </t>
  </si>
  <si>
    <t>Volunteering ,team sports ,Travel ,Bike Rides</t>
  </si>
  <si>
    <t xml:space="preserve">Dadasaheb Ramchandra Darade </t>
  </si>
  <si>
    <t xml:space="preserve">Swapna Dadasaheb Darade </t>
  </si>
  <si>
    <t xml:space="preserve">Government employee </t>
  </si>
  <si>
    <t>At - Akole, Post-Nirgude, Tal-Indapur, Dist-Pune</t>
  </si>
  <si>
    <t xml:space="preserve">DARADE VIRDHAWAL DADASAHEB </t>
  </si>
  <si>
    <t xml:space="preserve">Maharashtra state board </t>
  </si>
  <si>
    <t xml:space="preserve">Darade Virdhawal Dadasaheb </t>
  </si>
  <si>
    <t xml:space="preserve">Savitribai phule pune university </t>
  </si>
  <si>
    <t>Vidya Pratishthan's Kamalnayan Bajaj Institute of Engineering and Technology</t>
  </si>
  <si>
    <t>Ms excel,  Ms project</t>
  </si>
  <si>
    <t>Hella Infra Market Limited | Assistant Manager Quality Control | Pune | Sep 2023 | Jul 2026 | 2 Years, 9 Months, 9 Days | 5.08</t>
  </si>
  <si>
    <t>P26700456</t>
  </si>
  <si>
    <t xml:space="preserve">Dhanashree </t>
  </si>
  <si>
    <t>Popat</t>
  </si>
  <si>
    <t>Nikam</t>
  </si>
  <si>
    <t>Dhanashree  Popat Nikam</t>
  </si>
  <si>
    <t>dhanashreen23899@gmail.com</t>
  </si>
  <si>
    <t>P26700456@student.nicmar.ac.in</t>
  </si>
  <si>
    <t>23-Aug-1999</t>
  </si>
  <si>
    <t>Marathi ,Hindi,English</t>
  </si>
  <si>
    <t>Reading Books ,Cooking,singing</t>
  </si>
  <si>
    <t>Popat Santosh Nikam</t>
  </si>
  <si>
    <t>At Post Dhwleshwar Taluka -Malegaon District -Nashik</t>
  </si>
  <si>
    <t>Janta Vidhyalay Senior And Junior School and College Asghar Nashik</t>
  </si>
  <si>
    <t xml:space="preserve">K.B.H School  And Junior College Malegaon </t>
  </si>
  <si>
    <t>K.k.Wagh Institute Of Engineering Education And Research Nashik</t>
  </si>
  <si>
    <t>Master's Degree</t>
  </si>
  <si>
    <t>AutoCAD , Excel, MS Project, MS Office, Revit Software.</t>
  </si>
  <si>
    <t>P26700369</t>
  </si>
  <si>
    <t>PYLA DHANUSH</t>
  </si>
  <si>
    <t>Pyla Dhanush Kumar</t>
  </si>
  <si>
    <t>dhanushkumarpyla@gmail.com</t>
  </si>
  <si>
    <t>P26700369@student.nicmar.ac.in</t>
  </si>
  <si>
    <t>27-Feb-2003</t>
  </si>
  <si>
    <t>Listening to music,Cooking</t>
  </si>
  <si>
    <t>Pyla Satyanarayana Naidu</t>
  </si>
  <si>
    <t>Private employee</t>
  </si>
  <si>
    <t>Pyla Suguna</t>
  </si>
  <si>
    <t>Naidu veedhi, Antipeta, seethanagaram Mandalam,Vizianagaram</t>
  </si>
  <si>
    <t>Flat No.201, SVS Royal Paradise, Bakkannapalem Road, Madhurawada</t>
  </si>
  <si>
    <t>Sri Chaitanya EM School</t>
  </si>
  <si>
    <t>Board of secondary education, Andhra Pradesh</t>
  </si>
  <si>
    <t>Board of intermediate education, Andhra Pradesh</t>
  </si>
  <si>
    <t>Jawahar Nehru Technological University - Gurajada Vizianagaram</t>
  </si>
  <si>
    <t>Nadimpalli Satyanarayana Raju Institute Of Technology,Visakhapatnam</t>
  </si>
  <si>
    <t>MS Project,Primavera,Autocad,MS Excel,MS Power Point,MS Word</t>
  </si>
  <si>
    <t>KARLAN RNC INFRA PROJECTS LLP  |   GET-QS | Visakhapatnam | May 2025 | May 2026 | 1 Years, 0 Months, 13 Days | 1.80</t>
  </si>
  <si>
    <t>Desire 2 Design Engineers | Civil Engineering Intern | Visakhapatnam | Jul 2023 | Dec 2023 | 23 Weeks
Desire 2 Design Engineers | Summer Intern | Visakhapatnam | May 2023 | Jul 2023 | 9 Weeks
Sree Avenues | Summer Intern | Rajam | Jun 2022 | Jul 2022 | 4 Weeks</t>
  </si>
  <si>
    <t>P26701046</t>
  </si>
  <si>
    <t>Darshan</t>
  </si>
  <si>
    <t>Devendra</t>
  </si>
  <si>
    <t>Darshan Devendra Kawade</t>
  </si>
  <si>
    <t>darshandk5117@gmail.com</t>
  </si>
  <si>
    <t>P26701046@student.nicmar.ac.in</t>
  </si>
  <si>
    <t>08-Jun-2003</t>
  </si>
  <si>
    <t>Bike riding,Travelling,Trekking,Reading</t>
  </si>
  <si>
    <t>Government Service</t>
  </si>
  <si>
    <t>Shamal</t>
  </si>
  <si>
    <t>Prabhavati nagar washi, At post washi, Tq washi, Dist Dharashiv</t>
  </si>
  <si>
    <t>S. M. Secondary Public School, Paranda</t>
  </si>
  <si>
    <t>Paranda / Maharashtra</t>
  </si>
  <si>
    <t>Shri Tripura Junior Science College, Latur</t>
  </si>
  <si>
    <t>Latur / Maharashtra</t>
  </si>
  <si>
    <t>Dr. D. Y. Patil Institute of Engineering, Management And Research Akurdi, Pune / Maharashtra</t>
  </si>
  <si>
    <t>AutoCAD,StaadPRO,Revit,MS project ,Quantity Surveying,Surveying and Levelling,Interpretation of structural Drawings,Site Supervision and execution,RCC and steel Quantity Estimation</t>
  </si>
  <si>
    <t>Bhagirath Narayan Constructions Pvt. Ltd. | Junior Engineer | Badhalwadi, Talegaon Dabhade, pune | Sep 2025 | Jun 2026 | 0 Years, 9 Months, 3 Days | 3.95</t>
  </si>
  <si>
    <t>Unique Contracts Pvt. Ltd. | Intern | Akurdi, Pune | Dec 2023 | Jan 2024 | 4 Weeks
Shourya Construction | Trainee Engineer | Chakan | Jan 2025 | Aug 2025 | 32 Weeks</t>
  </si>
  <si>
    <t>AutoCAD
Financial Literacy
IJRSM Publication Certificate
Principles of Construction Management</t>
  </si>
  <si>
    <t>P26702004</t>
  </si>
  <si>
    <t>Harshita</t>
  </si>
  <si>
    <t>Harshita Pravin Patil</t>
  </si>
  <si>
    <t>patilharshita412@gmail.com</t>
  </si>
  <si>
    <t>P26702004@student.nicmar.ac.in</t>
  </si>
  <si>
    <t>04-Dec-2001</t>
  </si>
  <si>
    <t>Calligraphy,Reading,Art &amp; Craft</t>
  </si>
  <si>
    <t>Pravin Tukaram Patil</t>
  </si>
  <si>
    <t>Smita Pravin Patil</t>
  </si>
  <si>
    <t>702, Sufalam, Wadavali, Near Jari Mari Mata Mandir, Dr. C.G.Road, Chembur East, Mumbai</t>
  </si>
  <si>
    <t>St. Anthony Girls' High School</t>
  </si>
  <si>
    <t>Swami Ramakrishnan Paramhans Junior College</t>
  </si>
  <si>
    <t>IES College of Architecture</t>
  </si>
  <si>
    <t>Autocad,MS Office,MS Project,Sketchup,Revit</t>
  </si>
  <si>
    <t>Kapadia Associates | Architect | Mumbai | Jun 2024 | Mar 2026 | 1 Years, 9 Months, 21 Days | 4.2</t>
  </si>
  <si>
    <t>Kapadia Associates | Trainee Architect | Mumbai | Nov 2022 | Mar 2023 | 21 Weeks
Team ARC | Student Intern | Mumbai | Jun 2022 | Sep 2022 | 17 Weeks</t>
  </si>
  <si>
    <t>Archumen Quiz Competition 
Adobe Lightroom Course
Introduction to AI
Photoshop Comprehensive Training 
Adobe Indesign Training 
Autodesk Revit
Sketchup Advanced
Illustrator
Pledge a smile foundation NGO
Excel: Beginner to Advanced</t>
  </si>
  <si>
    <t>P26703058</t>
  </si>
  <si>
    <t>Manish</t>
  </si>
  <si>
    <t>GAJANAN</t>
  </si>
  <si>
    <t>Alaspure</t>
  </si>
  <si>
    <t>Manish Gajanan Alaspure</t>
  </si>
  <si>
    <t>alaspuremanish18@gmail.com</t>
  </si>
  <si>
    <t>P26703058@student.nicmar.ac.in</t>
  </si>
  <si>
    <t>BADMINTON,ESPORTS,MUSIC,BIKE RIDE</t>
  </si>
  <si>
    <t>GAJANAN ALASPURE</t>
  </si>
  <si>
    <t>SUNITA ALASPURE</t>
  </si>
  <si>
    <t>HOUSE MAKER</t>
  </si>
  <si>
    <t>S/O: Gajanan Alaspure, Bharaswadi, Ward no.2, Nimbhora delwadi, Tivsa</t>
  </si>
  <si>
    <t>PODAR INTERNATIONAL SCHOOL</t>
  </si>
  <si>
    <t>CBSE/MAHARASHTRA/AMRAVATI</t>
  </si>
  <si>
    <t xml:space="preserve">SCHOOL OF SCHOLARS </t>
  </si>
  <si>
    <t>MIT ADT UNIVERSITY</t>
  </si>
  <si>
    <t xml:space="preserve">MIT COLLEGE OF MANAGEMENT PUNE/MAHARASHTRA </t>
  </si>
  <si>
    <t>MS EXCEL</t>
  </si>
  <si>
    <t>Shri Ram Nagari Sahakari Pat Sanstha Maryadit | Marketing Intern | TIVSA | Jun 2024 | Aug 2024 | 8 Weeks</t>
  </si>
  <si>
    <t>P26700401</t>
  </si>
  <si>
    <t xml:space="preserve">SAYYAM </t>
  </si>
  <si>
    <t xml:space="preserve">PREMACHAND </t>
  </si>
  <si>
    <t>HUKKERI</t>
  </si>
  <si>
    <t>Sayyam  Premachand  Hukkeri</t>
  </si>
  <si>
    <t>sayyamhukkeri@gmail.com</t>
  </si>
  <si>
    <t>P26700401@student.nicmar.ac.in</t>
  </si>
  <si>
    <t>09-Jul-2003</t>
  </si>
  <si>
    <t>Hindi ,English,Kannada,Marati</t>
  </si>
  <si>
    <t>Football , Movies ,Reading</t>
  </si>
  <si>
    <t>LATE</t>
  </si>
  <si>
    <t xml:space="preserve">CHANDANA </t>
  </si>
  <si>
    <t>Near Margubai Temple  A/P Chinchali Tq Raibag Dist Belagavi</t>
  </si>
  <si>
    <t>DR GANGADHAR ENG MED RESI HS SHIRDHAN ,HUKKERI TALUK ,BELAGAVI DISTRICT 591306</t>
  </si>
  <si>
    <t xml:space="preserve">HUKKERI TQLUK ,BELAGAVI KARANATAKA </t>
  </si>
  <si>
    <t>PRERANA PU COLLEGE ,KUNDAGOL CROSS KG HUNASHI HUBALI TQ DHARWAD DT</t>
  </si>
  <si>
    <t>HUBALI  TQ DHARWAD DIST KARANATAKA</t>
  </si>
  <si>
    <t>KLS GOGTE INSTITUTE OF TECHNOLOGY</t>
  </si>
  <si>
    <t>BELAGAVI KARNATAKA</t>
  </si>
  <si>
    <t>AUTO CAD REVIT ,MS PROJECT</t>
  </si>
  <si>
    <t>AIRPORT AUTHORITY OF INDIA  | INTERN | SAMBRA, BELAGAVI | Jan 2026 | Apr 2026 | 16 Weeks</t>
  </si>
  <si>
    <t>Archicad 
REVIT 
AIDS 
Urban planning and design by QGIS</t>
  </si>
  <si>
    <t>P2367018</t>
  </si>
  <si>
    <t>KANAV</t>
  </si>
  <si>
    <t>Kanav Singh</t>
  </si>
  <si>
    <t>realkanavv@gmail.com</t>
  </si>
  <si>
    <t>p2367018@student.nicmar.ac.in</t>
  </si>
  <si>
    <t>7555 0379 8218</t>
  </si>
  <si>
    <t>MR.DEVESH KUMAR</t>
  </si>
  <si>
    <t>SERVICE(PRIVATE)</t>
  </si>
  <si>
    <t>MRS.POOJA SINGH</t>
  </si>
  <si>
    <t>38, New Sector E, Firoz Gandhi Colony, Aliganj, Lucknow_x000D_
House</t>
  </si>
  <si>
    <t>Lucknow</t>
  </si>
  <si>
    <t>RANI LAXMI BAI MEMORIAL SCHOOL, SECTOR-3, VIKAS NAGAR, LUCKNOW</t>
  </si>
  <si>
    <t>CENTRAL BOARD OF SECONDARY EDUCATION (LUCKNOW,UTTAR PRADESH)</t>
  </si>
  <si>
    <t>CENTRAL BOARD OF SECONDARY EDUCATION (LUCKNOW, UTTAR PRADESH)</t>
  </si>
  <si>
    <t>MS Office,PYTHON,ADOBE ILLUSTRATOR,ADOBE PHOTOSHOP,CANVA</t>
  </si>
  <si>
    <t>HelpAge India | INTERN | Lucknow | Jun 2024 | Jul 2024 | 4 Weeks
Brickfolio Solutions Private Ltd | Human Resources Intern | Pune | May 2025 | Jul 2025 | 8 Weeks
Tally Solutions Private Limited | Corporate Finance | Bangalore | May 2026 | Jul 2026 | 8 Weeks</t>
  </si>
  <si>
    <t>Course On Computer Basics
Student Ambassador</t>
  </si>
  <si>
    <t>P26701129</t>
  </si>
  <si>
    <t xml:space="preserve">UJWAL </t>
  </si>
  <si>
    <t>GOWDA HD</t>
  </si>
  <si>
    <t>Ujwal  Gowda Hd</t>
  </si>
  <si>
    <t>P26701129@student.nicmar.ac.in</t>
  </si>
  <si>
    <t>02-Mar-2001</t>
  </si>
  <si>
    <t>ENGLISH,HINDI,KANNADA</t>
  </si>
  <si>
    <t>TRAVELLING,music,sports,reading</t>
  </si>
  <si>
    <t>DINESH</t>
  </si>
  <si>
    <t>Agricultrist</t>
  </si>
  <si>
    <t>Vidyavati B</t>
  </si>
  <si>
    <t>beautician</t>
  </si>
  <si>
    <t xml:space="preserve">Nanjundeshwara nilaya salgame road near old presidency clg , bagaderakoppalu hassan </t>
  </si>
  <si>
    <t>Hassan</t>
  </si>
  <si>
    <t>POORNA PRAJNA ENGLISH MEDIUM HIGH SCHOOL</t>
  </si>
  <si>
    <t>KSEEB CHIKKAMAGALUR</t>
  </si>
  <si>
    <t>BRIGADE PU COLLEGE</t>
  </si>
  <si>
    <t>KSEEB HASSAN</t>
  </si>
  <si>
    <t xml:space="preserve">VISVESVARAYA TECHNOLOGICAL UNIVERSITY  </t>
  </si>
  <si>
    <t>JSS ACADEMY OF TECHNICAL EDUCATION  BEGALURU</t>
  </si>
  <si>
    <t>AutoCAD, MS OFFICE ,MS PROJECT</t>
  </si>
  <si>
    <t>P26701062</t>
  </si>
  <si>
    <t>Anuvab</t>
  </si>
  <si>
    <t>Mohanty</t>
  </si>
  <si>
    <t>Anuvab Mohanty</t>
  </si>
  <si>
    <t>anuvab.mohanty11@gmail.com</t>
  </si>
  <si>
    <t>P26701062@student.nicmar.ac.in</t>
  </si>
  <si>
    <t>26-Jan-1998</t>
  </si>
  <si>
    <t>English, Hindi, Odia</t>
  </si>
  <si>
    <t>Photography,Bike tour,Trekking,E SPORTS</t>
  </si>
  <si>
    <t>Anuru Narayan Mohanty</t>
  </si>
  <si>
    <t>Smita Mohanty</t>
  </si>
  <si>
    <t>Plot No. 21, Badagada BRIT Colony, Badagada, Bhubaneswar</t>
  </si>
  <si>
    <t>DAV Public School, Chandrasekharpur</t>
  </si>
  <si>
    <t>CBSE  Bhubaneswar, Odisha</t>
  </si>
  <si>
    <t>AutoCAD,REVIT,MS Office,MS Projects,PowerBI,MS Excel</t>
  </si>
  <si>
    <t>Tata Projects Limited | Assistant Manager | Mumbai, Talcher | Nov 2019 | Jan 2026 | 6 Years, 2 Months, 16 Days | 6.78</t>
  </si>
  <si>
    <t>Indian Railways | Intern | Talcher | May 2018 | Jun 2018 | 4 Weeks
Jindal Steel and Power Limited | Intern | Angul | May 2017 | Jun 2017 | 4 Weeks</t>
  </si>
  <si>
    <t>AutoCAD
REVIT
Google AI Essentials</t>
  </si>
  <si>
    <t>P26701060</t>
  </si>
  <si>
    <t>Gia</t>
  </si>
  <si>
    <t>Susan</t>
  </si>
  <si>
    <t>Cheeran</t>
  </si>
  <si>
    <t>Gia Susan Cheeran</t>
  </si>
  <si>
    <t>gia.cheeran@gmail.com</t>
  </si>
  <si>
    <t>P26701060@student.nicmar.ac.in</t>
  </si>
  <si>
    <t>22-Jan-2003</t>
  </si>
  <si>
    <t>Reading,Crochet, Dancing,Basketball</t>
  </si>
  <si>
    <t>Manoj Z Cheeran</t>
  </si>
  <si>
    <t>Regional Manager Reliance Rt Ltd.</t>
  </si>
  <si>
    <t>Liathu Al Samarth</t>
  </si>
  <si>
    <t>29/1277 Greemanj, Mappilasery Road, Lane 7, Vyttila S.O, Ernakulam, Kerala, 682019</t>
  </si>
  <si>
    <t>Chavara CMI Public School</t>
  </si>
  <si>
    <t>Maulana Azad National Institute of Technology</t>
  </si>
  <si>
    <t>Maulana Azad National Institute of Technology, Bhopal</t>
  </si>
  <si>
    <t>Bachelor of Planning (B.Plan)</t>
  </si>
  <si>
    <t>Bachelor of Planning</t>
  </si>
  <si>
    <t>MS Office, Google Earth, MS Project,QGIS</t>
  </si>
  <si>
    <t>Greater Cochin Development Authority | Intern | Kochi, Kerala | Jun 2023 | Jun 2023 | 3 Weeks
KITCO | Intern | Kochi, Kerala | May 2024 | Jun 2024 | 6 Weeks
Chennai Metropolitan Development Authority (CMDA) | Intern | Chennai | Jan 2025 | Mar 2025 | 9 Weeks</t>
  </si>
  <si>
    <t>NPTEL - Environmental Impact Assessment
NPTEL - Urban Services Planning</t>
  </si>
  <si>
    <t>P26700590</t>
  </si>
  <si>
    <t>Ahamed</t>
  </si>
  <si>
    <t>Sahil Ahamed</t>
  </si>
  <si>
    <t>sahil.adm410@gmail.com</t>
  </si>
  <si>
    <t>P26700590@student.nicmar.ac.in</t>
  </si>
  <si>
    <t>04-Oct-2000</t>
  </si>
  <si>
    <t xml:space="preserve"> Football, Music, Reading,Dance</t>
  </si>
  <si>
    <t>Sajid Ahamed</t>
  </si>
  <si>
    <t>Vaseena A</t>
  </si>
  <si>
    <t>House-Wife</t>
  </si>
  <si>
    <t>MINAH, TC.30/1297, Naalumukku-Vanchiyoor Road, GGRA HS-12, Pettah, Trivandrum.</t>
  </si>
  <si>
    <t>Christ Nagar Higher Secondary School, Thiruvananthapuram, Kerala</t>
  </si>
  <si>
    <t>Indian Certificate of Secondary Education (ICSE)</t>
  </si>
  <si>
    <t xml:space="preserve">Indian School Certificate (ISC) </t>
  </si>
  <si>
    <t>College of Engineering Trivandrum (CET)</t>
  </si>
  <si>
    <t>Autocad, MS Office, Photoshop, Premier Pro</t>
  </si>
  <si>
    <t>Aroma International Building Contracting India PVT LTD | Site Engineer | Thiruvananthapuram | Apr 2024 | Jun 2026 | 2 Years, 2 Months, 19 Days | 1.8</t>
  </si>
  <si>
    <t>P26700361</t>
  </si>
  <si>
    <t>Deb</t>
  </si>
  <si>
    <t>Roy</t>
  </si>
  <si>
    <t>Shreya Deb Roy</t>
  </si>
  <si>
    <t>debroyshreya21@gmail.com</t>
  </si>
  <si>
    <t>P26700361@student.nicmar.ac.in</t>
  </si>
  <si>
    <t>30-Apr-2001</t>
  </si>
  <si>
    <t>English, Hindi,Bengali</t>
  </si>
  <si>
    <t>Reading,Painting,Basketball,Swimming</t>
  </si>
  <si>
    <t>Indranil Deb Roy</t>
  </si>
  <si>
    <t>Indian Armed Forces</t>
  </si>
  <si>
    <t>Indrani Deb Roy</t>
  </si>
  <si>
    <t>Flat E-2, NSC Bose Road, Akashmani Housing Society, Regent Park, Tollygunge, Kolkata, West Bengal - 700040</t>
  </si>
  <si>
    <t xml:space="preserve">507, Union Living, House of Balewadi, Ashtavinayak Road, Balewadi, Pune </t>
  </si>
  <si>
    <t>Army Public School Pune</t>
  </si>
  <si>
    <t>Pune, Maharashtra</t>
  </si>
  <si>
    <t xml:space="preserve">Sir J.J. College of Architecture </t>
  </si>
  <si>
    <t xml:space="preserve">Mumbai, Maharashtra </t>
  </si>
  <si>
    <t>AutoCAD, MS Project, Sketchup, Adobe suite,microsoft office, archicad, Revit</t>
  </si>
  <si>
    <t>Morphogensis | Project Architect | Pune | Oct 2024 | Jul 2026 | 1 Years, 8 Months, 19 Days | 5.32</t>
  </si>
  <si>
    <t>Vastushilpa Sangath LLP | Intern | Ahmedabad | Nov 2022 | May 2023 | 25 Weeks
Archslate | Intern | Remote | Nov 2022 | May 2023 | 26 Weeks
Sumita Mehra Reflections Pvt. Ltd. | Intern | Remote | Jun 2020 | Sep 2020 | 13 Weeks
La Luna Design House | Intern | Remote | Jun 2020 | Aug 2020 | 8 Weeks</t>
  </si>
  <si>
    <t>Circular Economy for a Sustainable Built Environment
Sustainable Cities
Building Information Modeling For Construction Management
Green Building Rating Systems
Building Energy Simulation: Showcase with Ladybug &amp; Honeybee</t>
  </si>
  <si>
    <t>P26700385</t>
  </si>
  <si>
    <t xml:space="preserve">Omprakash </t>
  </si>
  <si>
    <t>Dawar</t>
  </si>
  <si>
    <t>Yash Omprakash  Dawar</t>
  </si>
  <si>
    <t>yashdawar07@gmail.com</t>
  </si>
  <si>
    <t>P26700385@student.nicmar.ac.in</t>
  </si>
  <si>
    <t>13-Nov-1999</t>
  </si>
  <si>
    <t>English,Hindi,marathi</t>
  </si>
  <si>
    <t>Omprakash</t>
  </si>
  <si>
    <t>Sr. Techenician</t>
  </si>
  <si>
    <t>208, Prabhu Nagar new Manish Nagar Nagpur 440005</t>
  </si>
  <si>
    <t>NEERI MODERN SCHOOL</t>
  </si>
  <si>
    <t>CBSE NAGPUR/MAHARASHTRA</t>
  </si>
  <si>
    <t>SANTAJI MAHAVIDIVIYALA</t>
  </si>
  <si>
    <t xml:space="preserve">HIGHER SECONDARY CERTIFICATE EXAMINATION </t>
  </si>
  <si>
    <t>SHRI RAMDEOBABA COLLEGE OF ENGINEERING AND MANAGEMENT</t>
  </si>
  <si>
    <t>AutoCAD,MS Office,MS project,Primavera,BIM</t>
  </si>
  <si>
    <t>INDIAN HUME PIPE CO. LTD. | ENGINEER SITE | BHOPAL | Aug 2022 | Jun 2026 | 3 Years, 10 Months, 10 Days | 4.2</t>
  </si>
  <si>
    <t>Techops Infrastructure Pvt. Ltd | Trainee  | Nagpur  | Jan 2022 | Jun 2022 | 21 Weeks</t>
  </si>
  <si>
    <t>P26701027</t>
  </si>
  <si>
    <t>Afifa</t>
  </si>
  <si>
    <t>Qudsia</t>
  </si>
  <si>
    <t>Afifa Qudsia</t>
  </si>
  <si>
    <t>afifaqudsia@gmail.com</t>
  </si>
  <si>
    <t>P26701027@student.nicmar.ac.in</t>
  </si>
  <si>
    <t>English, Hindi,Kashmiri,Urdu</t>
  </si>
  <si>
    <t>Writing,Reading,Music,Trekking</t>
  </si>
  <si>
    <t>Ajaz Ahmad Khan</t>
  </si>
  <si>
    <t>Retired Physical Director</t>
  </si>
  <si>
    <t>Mehfooza Zargar</t>
  </si>
  <si>
    <t>Retired High School Master</t>
  </si>
  <si>
    <t>105, Sabah Lane, Bota Shah Mohallah, Lal Bazar</t>
  </si>
  <si>
    <t>Srinagar</t>
  </si>
  <si>
    <t>1104, Millennium Girls Hostel, NICMAR University, Balewadi, Pune</t>
  </si>
  <si>
    <t>Presentation Convent Higher Secondary School, Rajbagh, Srinagar, Jammu and Kashmir</t>
  </si>
  <si>
    <t>Jammu and Kashmir State Board of School Education (JKBOSE)</t>
  </si>
  <si>
    <t>2017-Nov</t>
  </si>
  <si>
    <t>2018-Dec</t>
  </si>
  <si>
    <t>Islamic University of Science and Technology</t>
  </si>
  <si>
    <t>Awantipora, Pulwama, Jammu and Kashmir</t>
  </si>
  <si>
    <t>Indian Institute of Science, Bangalore | Research Intern | Bangalore, Karnataka | Jan 2024 | Feb 2024 | 4 Weeks
National Institute of Technical Teachers’ Training and Research (NITTTR), Bhopal | Intern | Bhopal, Madhya Pradesh | Jun 2025 | Jun 2025 | 2 Weeks
Green Crescent Health Services | Intern | Dhaka, Bangladesh | Dec 2025 | Jan 2026 | 2 Weeks</t>
  </si>
  <si>
    <t>P2367024</t>
  </si>
  <si>
    <t>SOWMITRI SHARMA</t>
  </si>
  <si>
    <t>MALLADI</t>
  </si>
  <si>
    <t>Sowmitri Sharma Malladi</t>
  </si>
  <si>
    <t>sarma.sowmi3@gmail.com</t>
  </si>
  <si>
    <t>p2367024@student.nicmar.ac.in</t>
  </si>
  <si>
    <t>05-Oct-2005</t>
  </si>
  <si>
    <t>2731 4284 2980</t>
  </si>
  <si>
    <t>CHANDRASEKHAR MALLADI</t>
  </si>
  <si>
    <t>MEDICAL REPRESENTATIVE</t>
  </si>
  <si>
    <t>SAILAJA DEVI LANKA</t>
  </si>
  <si>
    <t>25/133,Near Telephone Exchange ,R R Peta, Nuzvid.</t>
  </si>
  <si>
    <t>12485-RAVINDRA BHARATHI SCHOOL</t>
  </si>
  <si>
    <t>BOARD OF SECONDARY EDUCATION ANDHRA PRADESH</t>
  </si>
  <si>
    <t>SRI SARADA JUNIOR COLLEGE</t>
  </si>
  <si>
    <t>BOARD OF INTERMEDIATE  EDUCATION ANDHRA PRADESH.</t>
  </si>
  <si>
    <t>MS Office,Adobe Illustrator,Python,sql</t>
  </si>
  <si>
    <t>NAVAJEEVAN BALABHAVAN SOCIETY |  VOLUNTEER | PONSANAPALLI,NEAR NUZVID, ANDHRAPRADESH | Jun 2024 | Jul 2024 | 3 Weeks
BluBrick Reality | Pre-Sales | pune | May 2025 | Jul 2025 | 8 Weeks
EDSOM FINTECH PVT LTD | OPERATIONS | PUNE | May 2026 | Jun 2026 | 7 Weeks</t>
  </si>
  <si>
    <t>Design Thinking and Community-Based Design
Diploma in Computer Application</t>
  </si>
  <si>
    <t>P26700494</t>
  </si>
  <si>
    <t xml:space="preserve">Yellareddy Gari Vinay </t>
  </si>
  <si>
    <t xml:space="preserve">Goutham </t>
  </si>
  <si>
    <t>Reddy</t>
  </si>
  <si>
    <t>Yellareddy Gari Vinay  Goutham  Reddy</t>
  </si>
  <si>
    <t>gouthamvinay03@gmail.com</t>
  </si>
  <si>
    <t>P26700494@student.nicmar.ac.in</t>
  </si>
  <si>
    <t>08-Jun-2004</t>
  </si>
  <si>
    <t xml:space="preserve">Telugu, Hindi, Kannada, English </t>
  </si>
  <si>
    <t xml:space="preserve">Traveling, Sports ,Movie and webseries </t>
  </si>
  <si>
    <t xml:space="preserve">Yellareddy Gari Vijay </t>
  </si>
  <si>
    <t xml:space="preserve">Government Teacher </t>
  </si>
  <si>
    <t xml:space="preserve">Yellareddy Gari Sujatha </t>
  </si>
  <si>
    <t xml:space="preserve">2/254-5, First floor, Opposite to Deepthi junior college </t>
  </si>
  <si>
    <t xml:space="preserve">Keshava Reddy English Medium School </t>
  </si>
  <si>
    <t xml:space="preserve">Secondary Board of Andhra Pradesh </t>
  </si>
  <si>
    <t xml:space="preserve">Sri Chaitanya Junior college </t>
  </si>
  <si>
    <t xml:space="preserve">Board of Intermediate Education Andhra Pradesh </t>
  </si>
  <si>
    <t xml:space="preserve">Visvesvaraya Technological University,Belagavi , Karnataka </t>
  </si>
  <si>
    <t xml:space="preserve">RV College of Engineering Banglore/karnataka </t>
  </si>
  <si>
    <t>AutoCAD, Staad Pro basic level , Excel basic level</t>
  </si>
  <si>
    <t xml:space="preserve">Staad Pro </t>
  </si>
  <si>
    <t>P26700025</t>
  </si>
  <si>
    <t>Jayashree</t>
  </si>
  <si>
    <t>Jayashree N</t>
  </si>
  <si>
    <t>jayashreechandu14052002@gmail.com</t>
  </si>
  <si>
    <t>P26700025@student.nicmar.ac.in</t>
  </si>
  <si>
    <t>Kannada, English,Telugu,Hindi</t>
  </si>
  <si>
    <t>Music, Reading,Sketching,Cooking</t>
  </si>
  <si>
    <t>Nagaraju</t>
  </si>
  <si>
    <t>Yashodha</t>
  </si>
  <si>
    <t>Basavanapura, Mayaganahalli Post, Kasaba Hobli, Ramanagara Taluk, Bangalore South.</t>
  </si>
  <si>
    <t>Ramanagara</t>
  </si>
  <si>
    <t>Shanthiniketan Public School</t>
  </si>
  <si>
    <t>Central Board Of Secondary Education, Karnataka</t>
  </si>
  <si>
    <t>Kumarans Comp PU College</t>
  </si>
  <si>
    <t>Department Of Pre-University Education, Karnataka</t>
  </si>
  <si>
    <t>Visvesvaraya Technological University, Belagavi</t>
  </si>
  <si>
    <t>Sir M Visvesvaraya Institute of Technology, Bangalore</t>
  </si>
  <si>
    <t>Autocad, Ms Office,MS project</t>
  </si>
  <si>
    <t>KARNATAKA STATE NATURAL DISATER MONITORING CENTRE | Student Intern | Yelahanka, Bangalore | Aug 2023 | Sep 2023 | 4 Weeks</t>
  </si>
  <si>
    <t>Academic Excellence During UG Programme.</t>
  </si>
  <si>
    <t>P26702079</t>
  </si>
  <si>
    <t xml:space="preserve">Ranjeet </t>
  </si>
  <si>
    <t>Chidgupkar</t>
  </si>
  <si>
    <t>Anjali Ranjeet  Chidgupkar</t>
  </si>
  <si>
    <t>chidgupkaranjali@gmail.com</t>
  </si>
  <si>
    <t>P26702079@student.nicmar.ac.in</t>
  </si>
  <si>
    <t>13-Dec-2003</t>
  </si>
  <si>
    <t>English,Marathi ,Hindi ,German (A1)</t>
  </si>
  <si>
    <t>Painting,Cooking,Animal Welfare</t>
  </si>
  <si>
    <t>Ranjeet Sharad Chidgupkar</t>
  </si>
  <si>
    <t>Vaishali Ranjeet Chidgupkar</t>
  </si>
  <si>
    <t>16/23 Mangalwarpeth Opp New English School, Miraj</t>
  </si>
  <si>
    <t>1103-A , Kapilvastu Society Dyandeep Colony , near vitthal mandir , karvenagar ,Pune</t>
  </si>
  <si>
    <t>Ideal English School Miraj</t>
  </si>
  <si>
    <t>Sikshanmararshi Dr. Bapuji Salunkhe Jr. College, Miraj</t>
  </si>
  <si>
    <t>Shivaji University Kolhapur (Walchand College Of Engineering , Sangli)</t>
  </si>
  <si>
    <t>Walchand College Of Engineering , Sangli</t>
  </si>
  <si>
    <t>AutoCAD , Solid works , MS-excel, Microsoft Projects.,MS-PPT</t>
  </si>
  <si>
    <t>Jones Lang LaSalle | Project Engineer | Pune | Jul 2025 | Mar 2026 | 0 Years, 8 Months, 17 Days | 5</t>
  </si>
  <si>
    <t>Agrawal Developers | Site Engineer | Miraj | Jun 2024 | Jun 2024 | 4 Weeks
Home Engineer Interior Designer and contractor | Auto CAD Design Engineer | Miraj | Jun 2023 | Jul 2023 | 2 Weeks</t>
  </si>
  <si>
    <t>P26701025</t>
  </si>
  <si>
    <t>Shivangi</t>
  </si>
  <si>
    <t>Kapoor</t>
  </si>
  <si>
    <t>Shivangi Kapoor</t>
  </si>
  <si>
    <t>kapoorshivangi2412@gmail.com</t>
  </si>
  <si>
    <t>P26701025@student.nicmar.ac.in</t>
  </si>
  <si>
    <t>24-Dec-2000</t>
  </si>
  <si>
    <t>English,Hindi,Punjabi</t>
  </si>
  <si>
    <t>Dance,volunteering,organizing events</t>
  </si>
  <si>
    <t>Mr. Rajinder Kapoor</t>
  </si>
  <si>
    <t>Retired from Govt. Service</t>
  </si>
  <si>
    <t>Mrs. Suman Kapoor</t>
  </si>
  <si>
    <t>1594, Sector 7 Rd
Sector 7</t>
  </si>
  <si>
    <t>Karnal</t>
  </si>
  <si>
    <t>St. Theresa's Convent School</t>
  </si>
  <si>
    <t>CBSE Karnal, Haryana</t>
  </si>
  <si>
    <t>Deenbandhu Chhotu Ram University of Science and Technology</t>
  </si>
  <si>
    <t>Gateway College of Architecture and Design, Sonipat</t>
  </si>
  <si>
    <t>Autocad,Photoshop,Microsoft Powerpoint,MS Word,Excel</t>
  </si>
  <si>
    <t xml:space="preserve">SWBI Architects Pvt. Ltd.  | Architect | Gurugram | Aug 2023 | Jun 2026 | 2 Years, 9 Months, 22 Days | 6 </t>
  </si>
  <si>
    <t>SWBI Architects Pvt. Ltd. | Intern | Gurugram | Jan 2022 | Jun 2022 | 24 Weeks</t>
  </si>
  <si>
    <t>P26701077</t>
  </si>
  <si>
    <t>AYUSHMAN</t>
  </si>
  <si>
    <t>MUNSHI</t>
  </si>
  <si>
    <t>Ayushman Munshi</t>
  </si>
  <si>
    <t>ayushmanmunshi@gmail.com</t>
  </si>
  <si>
    <t>P26701077@student.nicmar.ac.in</t>
  </si>
  <si>
    <t>03-Dec-2004</t>
  </si>
  <si>
    <t>ENGLISH, HINDI, BENGALI, GUJARATI</t>
  </si>
  <si>
    <t>MUSIC,BADMINTON,BIKING</t>
  </si>
  <si>
    <t>GOUTAM MUNSHI</t>
  </si>
  <si>
    <t>GOVT SERVICE</t>
  </si>
  <si>
    <t>SUPARNA MUNSHI</t>
  </si>
  <si>
    <t>B-302, SAVVY SOLARIS, MOTERA</t>
  </si>
  <si>
    <t>C-3-24, ONGC COLONY, BANDRA WEST</t>
  </si>
  <si>
    <t>DELHI PUBLIC SCHOOL</t>
  </si>
  <si>
    <t>NIRMA UNIVERSITY, AHMEDABAD</t>
  </si>
  <si>
    <t>INSTITUTE OF TECHNOLOGY, NIRMA UNIVERSITY, AHMEDABAD</t>
  </si>
  <si>
    <t>Electronics &amp; Instrumentation</t>
  </si>
  <si>
    <t>MS Office,Python,C#</t>
  </si>
  <si>
    <t>LARSEN &amp; TOUBRO ENERGY HYDROCARBON | INTERN ENGINEER | Mumbai | Mar 2026 | Apr 2026 | 5 Weeks
Oil &amp; Natural Gas Corporation Limited | Project Lead Engineer | Mumbai | Dec 2025 | Feb 2026 | 8 Weeks</t>
  </si>
  <si>
    <t>P26701022</t>
  </si>
  <si>
    <t>PRANTIKA</t>
  </si>
  <si>
    <t>Sahu</t>
  </si>
  <si>
    <t>Prantika Sahu</t>
  </si>
  <si>
    <t>prantika.sahu@gmail.com</t>
  </si>
  <si>
    <t>P26701022@student.nicmar.ac.in</t>
  </si>
  <si>
    <t>24-Oct-2002</t>
  </si>
  <si>
    <t>ENGLISH,HINDI,BENGALI</t>
  </si>
  <si>
    <t>DANCING,MODELLING</t>
  </si>
  <si>
    <t>PARTHA PRATIM SAHU</t>
  </si>
  <si>
    <t>DALIA SAHU</t>
  </si>
  <si>
    <t>DANCE TEACHER</t>
  </si>
  <si>
    <t>PATNA BAZAR, DAKSHIN PARA,OPPOSITE OF RABI DOCTOR'S CHAMBER,PASCHIM MIDNAPORE,WEST BENGAL,721101</t>
  </si>
  <si>
    <t>DAV PUBLIC SCHOOL, MIDNAPORE</t>
  </si>
  <si>
    <t>BIJJU PATNAIK UNIVERSITY OF TECHNOLOGY,ODISHA</t>
  </si>
  <si>
    <t>PILOO MODI COLLEGE OF ARCHITECTURE, ODISHA</t>
  </si>
  <si>
    <t>AUTOCAD,SKETCHUP,LUMION,POWER POINT PRESENTATION,MS OFFICE,MS PROJECT,SPSS,Adobe Photoshop</t>
  </si>
  <si>
    <t>EASTSIDE OFFICE PVT.LTD | JUNIOR ARCHITECT | KOLKATA | Jul 2025 | Apr 2026 | 0 Years, 9 Months, 18 Days | 2.64</t>
  </si>
  <si>
    <t>AGRAWAL &amp; AGRAWAL ARCHITECTS | INTERN  | KOLKATA | Jun 2024 | Nov 2024 | 23 Weeks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</si>
</sst>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aae7f8613e1.png" TargetMode="External"/><Relationship Id="rId_hyperlink_2" Type="http://schemas.openxmlformats.org/officeDocument/2006/relationships/hyperlink" Target="https://nconnect.nicmar.ac.in/storage/profile/6a85ed75f2712.png" TargetMode="External"/><Relationship Id="rId_hyperlink_3" Type="http://schemas.openxmlformats.org/officeDocument/2006/relationships/hyperlink" Target="https://nconnect.nicmar.ac.in/storage/profile/6a860b0331c84.png" TargetMode="External"/><Relationship Id="rId_hyperlink_4" Type="http://schemas.openxmlformats.org/officeDocument/2006/relationships/hyperlink" Target="https://nconnect.nicmar.ac.in/storage/profile/6a87004aa0a76.png" TargetMode="External"/><Relationship Id="rId_hyperlink_5" Type="http://schemas.openxmlformats.org/officeDocument/2006/relationships/hyperlink" Target="https://nconnect.nicmar.ac.in/storage/profile/6a85f49006c96.png" TargetMode="External"/><Relationship Id="rId_hyperlink_6" Type="http://schemas.openxmlformats.org/officeDocument/2006/relationships/hyperlink" Target="https://nconnect.nicmar.ac.in/storage/profile/6a85ee3d1e7c9.png" TargetMode="External"/><Relationship Id="rId_hyperlink_7" Type="http://schemas.openxmlformats.org/officeDocument/2006/relationships/hyperlink" Target="https://nconnect.nicmar.ac.in/storage/profile/6a85e911e0891.png" TargetMode="External"/><Relationship Id="rId_hyperlink_8" Type="http://schemas.openxmlformats.org/officeDocument/2006/relationships/hyperlink" Target="https://nconnect.nicmar.ac.in/storage/profile/ProfilePhoto_P2367009_529378.jpg" TargetMode="External"/><Relationship Id="rId_hyperlink_9" Type="http://schemas.openxmlformats.org/officeDocument/2006/relationships/hyperlink" Target="https://nconnect.nicmar.ac.in/storage/profile/6a85dfd191c65.png" TargetMode="External"/><Relationship Id="rId_hyperlink_10" Type="http://schemas.openxmlformats.org/officeDocument/2006/relationships/hyperlink" Target="https://nconnect.nicmar.ac.in/storage/profile/6a85f4288df48.png" TargetMode="External"/><Relationship Id="rId_hyperlink_11" Type="http://schemas.openxmlformats.org/officeDocument/2006/relationships/hyperlink" Target="https://nconnect.nicmar.ac.in/storage/profile/6a868cd8d17dd.png" TargetMode="External"/><Relationship Id="rId_hyperlink_12" Type="http://schemas.openxmlformats.org/officeDocument/2006/relationships/hyperlink" Target="https://nconnect.nicmar.ac.in/storage/profile/6ac55a31a37dd.png" TargetMode="External"/><Relationship Id="rId_hyperlink_13" Type="http://schemas.openxmlformats.org/officeDocument/2006/relationships/hyperlink" Target="https://nconnect.nicmar.ac.in/storage/profile/6aaac773840c8.png" TargetMode="External"/><Relationship Id="rId_hyperlink_14" Type="http://schemas.openxmlformats.org/officeDocument/2006/relationships/hyperlink" Target="https://nconnect.nicmar.ac.in/storage/profile/6a84aa19aface.png" TargetMode="External"/><Relationship Id="rId_hyperlink_15" Type="http://schemas.openxmlformats.org/officeDocument/2006/relationships/hyperlink" Target="https://nconnect.nicmar.ac.in/storage/profile/6a86a8f292a2a.png" TargetMode="External"/><Relationship Id="rId_hyperlink_16" Type="http://schemas.openxmlformats.org/officeDocument/2006/relationships/hyperlink" Target="https://nconnect.nicmar.ac.in/storage/profile/6a8689cf57adc.png" TargetMode="External"/><Relationship Id="rId_hyperlink_17" Type="http://schemas.openxmlformats.org/officeDocument/2006/relationships/hyperlink" Target="https://nconnect.nicmar.ac.in/storage/profile/6a85c72425653.png" TargetMode="External"/><Relationship Id="rId_hyperlink_18" Type="http://schemas.openxmlformats.org/officeDocument/2006/relationships/hyperlink" Target="https://nconnect.nicmar.ac.in/storage/profile/6a86ea4f18f93.png" TargetMode="External"/><Relationship Id="rId_hyperlink_19" Type="http://schemas.openxmlformats.org/officeDocument/2006/relationships/hyperlink" Target="https://nconnect.nicmar.ac.in/storage/profile/6a85beb6b3f8f.png" TargetMode="External"/><Relationship Id="rId_hyperlink_20" Type="http://schemas.openxmlformats.org/officeDocument/2006/relationships/hyperlink" Target="https://nconnect.nicmar.ac.in/storage/profile/6a874616036a5.png" TargetMode="External"/><Relationship Id="rId_hyperlink_21" Type="http://schemas.openxmlformats.org/officeDocument/2006/relationships/hyperlink" Target="https://nconnect.nicmar.ac.in/storage/profile/6a8682a1032aa.png" TargetMode="External"/><Relationship Id="rId_hyperlink_22" Type="http://schemas.openxmlformats.org/officeDocument/2006/relationships/hyperlink" Target="https://nconnect.nicmar.ac.in/storage/profile/6a86a0a2b935c.png" TargetMode="External"/><Relationship Id="rId_hyperlink_23" Type="http://schemas.openxmlformats.org/officeDocument/2006/relationships/hyperlink" Target="https://nconnect.nicmar.ac.in/storage/profile/6a86ea7bbf976.png" TargetMode="External"/><Relationship Id="rId_hyperlink_24" Type="http://schemas.openxmlformats.org/officeDocument/2006/relationships/hyperlink" Target="https://nconnect.nicmar.ac.in/storage/profile/6a8680d98bf34.png" TargetMode="External"/><Relationship Id="rId_hyperlink_25" Type="http://schemas.openxmlformats.org/officeDocument/2006/relationships/hyperlink" Target="https://nconnect.nicmar.ac.in/storage/profile/6a871eb45caa3.png" TargetMode="External"/><Relationship Id="rId_hyperlink_26" Type="http://schemas.openxmlformats.org/officeDocument/2006/relationships/hyperlink" Target="https://nconnect.nicmar.ac.in/storage/profile/6a874723e8123.png" TargetMode="External"/><Relationship Id="rId_hyperlink_27" Type="http://schemas.openxmlformats.org/officeDocument/2006/relationships/hyperlink" Target="https://nconnect.nicmar.ac.in/storage/profile/6a8706e61a431.png" TargetMode="External"/><Relationship Id="rId_hyperlink_28" Type="http://schemas.openxmlformats.org/officeDocument/2006/relationships/hyperlink" Target="https://nconnect.nicmar.ac.in/storage/profile/6a8b58568d421.png" TargetMode="External"/><Relationship Id="rId_hyperlink_29" Type="http://schemas.openxmlformats.org/officeDocument/2006/relationships/hyperlink" Target="https://nconnect.nicmar.ac.in/storage/profile/6a869c3f711cd.png" TargetMode="External"/><Relationship Id="rId_hyperlink_30" Type="http://schemas.openxmlformats.org/officeDocument/2006/relationships/hyperlink" Target="https://nconnect.nicmar.ac.in/storage/profile/6a86042bc3913.png" TargetMode="External"/><Relationship Id="rId_hyperlink_31" Type="http://schemas.openxmlformats.org/officeDocument/2006/relationships/hyperlink" Target="https://nconnect.nicmar.ac.in/storage/profile/6a87332bf10c3.png" TargetMode="External"/><Relationship Id="rId_hyperlink_32" Type="http://schemas.openxmlformats.org/officeDocument/2006/relationships/hyperlink" Target="https://nconnect.nicmar.ac.in/storage/profile/6a872f73be3ff.png" TargetMode="External"/><Relationship Id="rId_hyperlink_33" Type="http://schemas.openxmlformats.org/officeDocument/2006/relationships/hyperlink" Target="https://nconnect.nicmar.ac.in/storage/profile/6a8743f7b6c95.png" TargetMode="External"/><Relationship Id="rId_hyperlink_34" Type="http://schemas.openxmlformats.org/officeDocument/2006/relationships/hyperlink" Target="https://nconnect.nicmar.ac.in/storage/profile/6a86eaf24de10.png" TargetMode="External"/><Relationship Id="rId_hyperlink_35" Type="http://schemas.openxmlformats.org/officeDocument/2006/relationships/hyperlink" Target="https://nconnect.nicmar.ac.in/storage/profile/6a87183431153.png" TargetMode="External"/><Relationship Id="rId_hyperlink_36" Type="http://schemas.openxmlformats.org/officeDocument/2006/relationships/hyperlink" Target="https://nconnect.nicmar.ac.in/storage/profile/6a880f1c5b856.png" TargetMode="External"/><Relationship Id="rId_hyperlink_37" Type="http://schemas.openxmlformats.org/officeDocument/2006/relationships/hyperlink" Target="https://nconnect.nicmar.ac.in/storage/profile/6a873948871f3.png" TargetMode="External"/><Relationship Id="rId_hyperlink_38" Type="http://schemas.openxmlformats.org/officeDocument/2006/relationships/hyperlink" Target="https://nconnect.nicmar.ac.in/storage/profile/6a85f081306da.png" TargetMode="External"/><Relationship Id="rId_hyperlink_39" Type="http://schemas.openxmlformats.org/officeDocument/2006/relationships/hyperlink" Target="https://nconnect.nicmar.ac.in/storage/profile/6a88652278e60.png" TargetMode="External"/><Relationship Id="rId_hyperlink_40" Type="http://schemas.openxmlformats.org/officeDocument/2006/relationships/hyperlink" Target="https://nconnect.nicmar.ac.in/storage/profile/6a8535ed892de.png" TargetMode="External"/><Relationship Id="rId_hyperlink_41" Type="http://schemas.openxmlformats.org/officeDocument/2006/relationships/hyperlink" Target="https://nconnect.nicmar.ac.in/storage/profile/6a8b1f1cc7ad2.png" TargetMode="External"/><Relationship Id="rId_hyperlink_42" Type="http://schemas.openxmlformats.org/officeDocument/2006/relationships/hyperlink" Target="https://nconnect.nicmar.ac.in/storage/profile/6a85fdd59fd80.png" TargetMode="External"/><Relationship Id="rId_hyperlink_43" Type="http://schemas.openxmlformats.org/officeDocument/2006/relationships/hyperlink" Target="https://nconnect.nicmar.ac.in/storage/profile/6a86cf2f04db0.png" TargetMode="External"/><Relationship Id="rId_hyperlink_44" Type="http://schemas.openxmlformats.org/officeDocument/2006/relationships/hyperlink" Target="https://nconnect.nicmar.ac.in/storage/profile/6a8741454e046.png" TargetMode="External"/><Relationship Id="rId_hyperlink_45" Type="http://schemas.openxmlformats.org/officeDocument/2006/relationships/hyperlink" Target="https://nconnect.nicmar.ac.in/storage/profile/6a85ec721d1c9.png" TargetMode="External"/><Relationship Id="rId_hyperlink_46" Type="http://schemas.openxmlformats.org/officeDocument/2006/relationships/hyperlink" Target="https://nconnect.nicmar.ac.in/storage/profile/6a873b1b535dc.png" TargetMode="External"/><Relationship Id="rId_hyperlink_47" Type="http://schemas.openxmlformats.org/officeDocument/2006/relationships/hyperlink" Target="https://nconnect.nicmar.ac.in/storage/profile/6a8543d453bb6.png" TargetMode="External"/><Relationship Id="rId_hyperlink_48" Type="http://schemas.openxmlformats.org/officeDocument/2006/relationships/hyperlink" Target="https://nconnect.nicmar.ac.in/storage/profile/6a85f70d97594.png" TargetMode="External"/><Relationship Id="rId_hyperlink_49" Type="http://schemas.openxmlformats.org/officeDocument/2006/relationships/hyperlink" Target="https://nconnect.nicmar.ac.in/storage/profile/6a85cf852c11a.png" TargetMode="External"/><Relationship Id="rId_hyperlink_50" Type="http://schemas.openxmlformats.org/officeDocument/2006/relationships/hyperlink" Target="https://nconnect.nicmar.ac.in/storage/profile/6a85ecf4b2584.png" TargetMode="External"/><Relationship Id="rId_hyperlink_51" Type="http://schemas.openxmlformats.org/officeDocument/2006/relationships/hyperlink" Target="https://nconnect.nicmar.ac.in/storage/profile/6a86ec1da211e.png" TargetMode="External"/><Relationship Id="rId_hyperlink_52" Type="http://schemas.openxmlformats.org/officeDocument/2006/relationships/hyperlink" Target="https://nconnect.nicmar.ac.in/storage/profile/6a873d107795c.png" TargetMode="External"/><Relationship Id="rId_hyperlink_53" Type="http://schemas.openxmlformats.org/officeDocument/2006/relationships/hyperlink" Target="https://nconnect.nicmar.ac.in/storage/profile/6a86fef8724a5.png" TargetMode="External"/><Relationship Id="rId_hyperlink_54" Type="http://schemas.openxmlformats.org/officeDocument/2006/relationships/hyperlink" Target="https://nconnect.nicmar.ac.in/storage/profile/6a87152b27a8c.png" TargetMode="External"/><Relationship Id="rId_hyperlink_55" Type="http://schemas.openxmlformats.org/officeDocument/2006/relationships/hyperlink" Target="https://nconnect.nicmar.ac.in/storage/profile/6a86dd833397b.png" TargetMode="External"/><Relationship Id="rId_hyperlink_56" Type="http://schemas.openxmlformats.org/officeDocument/2006/relationships/hyperlink" Target="https://nconnect.nicmar.ac.in/storage/profile/6a85fffb795f2.png" TargetMode="External"/><Relationship Id="rId_hyperlink_57" Type="http://schemas.openxmlformats.org/officeDocument/2006/relationships/hyperlink" Target="https://nconnect.nicmar.ac.in/storage/profile/6aaaa175ced43.png" TargetMode="External"/><Relationship Id="rId_hyperlink_58" Type="http://schemas.openxmlformats.org/officeDocument/2006/relationships/hyperlink" Target="https://nconnect.nicmar.ac.in/storage/profile/6aaa620234c8d.png" TargetMode="External"/><Relationship Id="rId_hyperlink_59" Type="http://schemas.openxmlformats.org/officeDocument/2006/relationships/hyperlink" Target="https://nconnect.nicmar.ac.in/storage/profile/6a87374bcb675.png" TargetMode="External"/><Relationship Id="rId_hyperlink_60" Type="http://schemas.openxmlformats.org/officeDocument/2006/relationships/hyperlink" Target="https://nconnect.nicmar.ac.in/storage/profile/6a873e0b9e690.png" TargetMode="External"/><Relationship Id="rId_hyperlink_61" Type="http://schemas.openxmlformats.org/officeDocument/2006/relationships/hyperlink" Target="https://nconnect.nicmar.ac.in/storage/profile/6a8487d76ce54.png" TargetMode="External"/><Relationship Id="rId_hyperlink_62" Type="http://schemas.openxmlformats.org/officeDocument/2006/relationships/hyperlink" Target="https://nconnect.nicmar.ac.in/storage/profile/6a8cf88800577.png" TargetMode="External"/><Relationship Id="rId_hyperlink_63" Type="http://schemas.openxmlformats.org/officeDocument/2006/relationships/hyperlink" Target="https://nconnect.nicmar.ac.in/storage/profile/6a85a1c67c79c.png" TargetMode="External"/><Relationship Id="rId_hyperlink_64" Type="http://schemas.openxmlformats.org/officeDocument/2006/relationships/hyperlink" Target="https://nconnect.nicmar.ac.in/storage/profile/6a84aab7e1e7d.png" TargetMode="External"/><Relationship Id="rId_hyperlink_65" Type="http://schemas.openxmlformats.org/officeDocument/2006/relationships/hyperlink" Target="https://nconnect.nicmar.ac.in/storage/profile/6a809e489ed4b.png" TargetMode="External"/><Relationship Id="rId_hyperlink_66" Type="http://schemas.openxmlformats.org/officeDocument/2006/relationships/hyperlink" Target="https://nconnect.nicmar.ac.in/storage/profile/6a86bf9c5670b.png" TargetMode="External"/><Relationship Id="rId_hyperlink_67" Type="http://schemas.openxmlformats.org/officeDocument/2006/relationships/hyperlink" Target="https://nconnect.nicmar.ac.in/storage/profile/6a85dc6473fd7.png" TargetMode="External"/><Relationship Id="rId_hyperlink_68" Type="http://schemas.openxmlformats.org/officeDocument/2006/relationships/hyperlink" Target="https://nconnect.nicmar.ac.in/storage/profile/ProfilePhoto_P2367002_857926.jpg" TargetMode="External"/><Relationship Id="rId_hyperlink_69" Type="http://schemas.openxmlformats.org/officeDocument/2006/relationships/hyperlink" Target="https://nconnect.nicmar.ac.in/storage/profile/6aa97e490fc4e.png" TargetMode="External"/><Relationship Id="rId_hyperlink_70" Type="http://schemas.openxmlformats.org/officeDocument/2006/relationships/hyperlink" Target="https://nconnect.nicmar.ac.in/storage/profile/6ac4cc1b914ce.png" TargetMode="External"/><Relationship Id="rId_hyperlink_71" Type="http://schemas.openxmlformats.org/officeDocument/2006/relationships/hyperlink" Target="https://nconnect.nicmar.ac.in/storage/profile/6a85dc3b52eff.png" TargetMode="External"/><Relationship Id="rId_hyperlink_72" Type="http://schemas.openxmlformats.org/officeDocument/2006/relationships/hyperlink" Target="https://nconnect.nicmar.ac.in/storage/profile/6a85f3e729757.png" TargetMode="External"/><Relationship Id="rId_hyperlink_73" Type="http://schemas.openxmlformats.org/officeDocument/2006/relationships/hyperlink" Target="https://nconnect.nicmar.ac.in/storage/profile/6a86f650b03c1.png" TargetMode="External"/><Relationship Id="rId_hyperlink_74" Type="http://schemas.openxmlformats.org/officeDocument/2006/relationships/hyperlink" Target="https://nconnect.nicmar.ac.in/storage/profile/6a87428e56fef.png" TargetMode="External"/><Relationship Id="rId_hyperlink_75" Type="http://schemas.openxmlformats.org/officeDocument/2006/relationships/hyperlink" Target="https://nconnect.nicmar.ac.in/storage/profile/6a87479700b9f.png" TargetMode="External"/><Relationship Id="rId_hyperlink_76" Type="http://schemas.openxmlformats.org/officeDocument/2006/relationships/hyperlink" Target="https://nconnect.nicmar.ac.in/storage/profile/6a847e054d530.png" TargetMode="External"/><Relationship Id="rId_hyperlink_77" Type="http://schemas.openxmlformats.org/officeDocument/2006/relationships/hyperlink" Target="https://nconnect.nicmar.ac.in/storage/profile/6a85fedd35fa6.png" TargetMode="External"/><Relationship Id="rId_hyperlink_78" Type="http://schemas.openxmlformats.org/officeDocument/2006/relationships/hyperlink" Target="https://nconnect.nicmar.ac.in/storage/profile/6a89dae3c9d3d.png" TargetMode="External"/><Relationship Id="rId_hyperlink_79" Type="http://schemas.openxmlformats.org/officeDocument/2006/relationships/hyperlink" Target="https://nconnect.nicmar.ac.in/storage/profile/6a872758c510e.png" TargetMode="External"/><Relationship Id="rId_hyperlink_80" Type="http://schemas.openxmlformats.org/officeDocument/2006/relationships/hyperlink" Target="https://nconnect.nicmar.ac.in/storage/profile/6aaaa186c548b.png" TargetMode="External"/><Relationship Id="rId_hyperlink_81" Type="http://schemas.openxmlformats.org/officeDocument/2006/relationships/hyperlink" Target="https://nconnect.nicmar.ac.in/storage/profile/6a84a5b15cb88.png" TargetMode="External"/><Relationship Id="rId_hyperlink_82" Type="http://schemas.openxmlformats.org/officeDocument/2006/relationships/hyperlink" Target="https://nconnect.nicmar.ac.in/storage/profile/6ac500899d168.png" TargetMode="External"/><Relationship Id="rId_hyperlink_83" Type="http://schemas.openxmlformats.org/officeDocument/2006/relationships/hyperlink" Target="https://nconnect.nicmar.ac.in/storage/profile/6a84999f54b02.png" TargetMode="External"/><Relationship Id="rId_hyperlink_84" Type="http://schemas.openxmlformats.org/officeDocument/2006/relationships/hyperlink" Target="https://nconnect.nicmar.ac.in/storage/profile/6ac36454ee71d.png" TargetMode="External"/><Relationship Id="rId_hyperlink_85" Type="http://schemas.openxmlformats.org/officeDocument/2006/relationships/hyperlink" Target="https://nconnect.nicmar.ac.in/storage/profile/6a8742ade35c6.png" TargetMode="External"/><Relationship Id="rId_hyperlink_86" Type="http://schemas.openxmlformats.org/officeDocument/2006/relationships/hyperlink" Target="https://nconnect.nicmar.ac.in/storage/profile/6aaa312d95a2b.png" TargetMode="External"/><Relationship Id="rId_hyperlink_87" Type="http://schemas.openxmlformats.org/officeDocument/2006/relationships/hyperlink" Target="https://nconnect.nicmar.ac.in/storage/profile/6ac48c84e24a2.png" TargetMode="External"/><Relationship Id="rId_hyperlink_88" Type="http://schemas.openxmlformats.org/officeDocument/2006/relationships/hyperlink" Target="https://nconnect.nicmar.ac.in/storage/profile/6a8727f519630.png" TargetMode="External"/><Relationship Id="rId_hyperlink_89" Type="http://schemas.openxmlformats.org/officeDocument/2006/relationships/hyperlink" Target="https://nconnect.nicmar.ac.in/storage/profile/6a86e557a09eb.png" TargetMode="External"/><Relationship Id="rId_hyperlink_90" Type="http://schemas.openxmlformats.org/officeDocument/2006/relationships/hyperlink" Target="https://nconnect.nicmar.ac.in/storage/profile/6a8749e54ea7e.png" TargetMode="External"/><Relationship Id="rId_hyperlink_91" Type="http://schemas.openxmlformats.org/officeDocument/2006/relationships/hyperlink" Target="https://nconnect.nicmar.ac.in/storage/profile/6a8487287dfe9.png" TargetMode="External"/><Relationship Id="rId_hyperlink_92" Type="http://schemas.openxmlformats.org/officeDocument/2006/relationships/hyperlink" Target="https://nconnect.nicmar.ac.in/storage/profile/6abbb885d9cb2.png" TargetMode="External"/><Relationship Id="rId_hyperlink_93" Type="http://schemas.openxmlformats.org/officeDocument/2006/relationships/hyperlink" Target="https://nconnect.nicmar.ac.in/storage/profile/6a957fdcb0146.png" TargetMode="External"/><Relationship Id="rId_hyperlink_94" Type="http://schemas.openxmlformats.org/officeDocument/2006/relationships/hyperlink" Target="https://nconnect.nicmar.ac.in/storage/profile/6a85df69369c0.png" TargetMode="External"/><Relationship Id="rId_hyperlink_95" Type="http://schemas.openxmlformats.org/officeDocument/2006/relationships/hyperlink" Target="https://nconnect.nicmar.ac.in/storage/profile/6a87316b5c8f7.png" TargetMode="External"/><Relationship Id="rId_hyperlink_96" Type="http://schemas.openxmlformats.org/officeDocument/2006/relationships/hyperlink" Target="https://nconnect.nicmar.ac.in/storage/profile/6a87039f3ca3c.png" TargetMode="External"/><Relationship Id="rId_hyperlink_97" Type="http://schemas.openxmlformats.org/officeDocument/2006/relationships/hyperlink" Target="https://nconnect.nicmar.ac.in/storage/profile/6a860afe47763.png" TargetMode="External"/><Relationship Id="rId_hyperlink_98" Type="http://schemas.openxmlformats.org/officeDocument/2006/relationships/hyperlink" Target="https://nconnect.nicmar.ac.in/storage/profile/6a87456a4041f.png" TargetMode="External"/><Relationship Id="rId_hyperlink_99" Type="http://schemas.openxmlformats.org/officeDocument/2006/relationships/hyperlink" Target="https://nconnect.nicmar.ac.in/storage/profile/6a88b187e004a.png" TargetMode="External"/><Relationship Id="rId_hyperlink_100" Type="http://schemas.openxmlformats.org/officeDocument/2006/relationships/hyperlink" Target="https://nconnect.nicmar.ac.in/storage/profile/6a85fd91ac151.png" TargetMode="External"/><Relationship Id="rId_hyperlink_101" Type="http://schemas.openxmlformats.org/officeDocument/2006/relationships/hyperlink" Target="https://nconnect.nicmar.ac.in/storage/profile/6a86ad197866c.png" TargetMode="External"/><Relationship Id="rId_hyperlink_102" Type="http://schemas.openxmlformats.org/officeDocument/2006/relationships/hyperlink" Target="https://nconnect.nicmar.ac.in/storage/profile/6ac36bf22f6d2.png" TargetMode="External"/><Relationship Id="rId_hyperlink_103" Type="http://schemas.openxmlformats.org/officeDocument/2006/relationships/hyperlink" Target="https://nconnect.nicmar.ac.in/storage/profile/6a85fd689076a.png" TargetMode="External"/><Relationship Id="rId_hyperlink_104" Type="http://schemas.openxmlformats.org/officeDocument/2006/relationships/hyperlink" Target="https://nconnect.nicmar.ac.in/storage/profile/6aba151f75310.png" TargetMode="External"/><Relationship Id="rId_hyperlink_105" Type="http://schemas.openxmlformats.org/officeDocument/2006/relationships/hyperlink" Target="https://nconnect.nicmar.ac.in/storage/profile/6a8716e95f25c.png" TargetMode="External"/><Relationship Id="rId_hyperlink_106" Type="http://schemas.openxmlformats.org/officeDocument/2006/relationships/hyperlink" Target="https://nconnect.nicmar.ac.in/storage/profile/6a84ab7ac8f60.png" TargetMode="External"/><Relationship Id="rId_hyperlink_107" Type="http://schemas.openxmlformats.org/officeDocument/2006/relationships/hyperlink" Target="https://nconnect.nicmar.ac.in/storage/profile/6a8747bf73d28.png" TargetMode="External"/><Relationship Id="rId_hyperlink_108" Type="http://schemas.openxmlformats.org/officeDocument/2006/relationships/hyperlink" Target="https://nconnect.nicmar.ac.in/storage/profile/6a870ee38ce13.png" TargetMode="External"/><Relationship Id="rId_hyperlink_109" Type="http://schemas.openxmlformats.org/officeDocument/2006/relationships/hyperlink" Target="https://nconnect.nicmar.ac.in/storage/profile/6a87093be0c05.png" TargetMode="External"/><Relationship Id="rId_hyperlink_110" Type="http://schemas.openxmlformats.org/officeDocument/2006/relationships/hyperlink" Target="https://nconnect.nicmar.ac.in/storage/profile/6ac371097c396.png" TargetMode="External"/><Relationship Id="rId_hyperlink_111" Type="http://schemas.openxmlformats.org/officeDocument/2006/relationships/hyperlink" Target="https://nconnect.nicmar.ac.in/storage/profile/6a86e6ab65a73.png" TargetMode="External"/><Relationship Id="rId_hyperlink_112" Type="http://schemas.openxmlformats.org/officeDocument/2006/relationships/hyperlink" Target="https://nconnect.nicmar.ac.in/storage/profile/6a8d7248c3cf6.png" TargetMode="External"/><Relationship Id="rId_hyperlink_113" Type="http://schemas.openxmlformats.org/officeDocument/2006/relationships/hyperlink" Target="https://nconnect.nicmar.ac.in/storage/profile/6a848923c8031.png" TargetMode="External"/><Relationship Id="rId_hyperlink_114" Type="http://schemas.openxmlformats.org/officeDocument/2006/relationships/hyperlink" Target="https://nconnect.nicmar.ac.in/storage/profile/6a8700908cdc8.png" TargetMode="External"/><Relationship Id="rId_hyperlink_115" Type="http://schemas.openxmlformats.org/officeDocument/2006/relationships/hyperlink" Target="https://nconnect.nicmar.ac.in/storage/profile/6a87017d87981.png" TargetMode="External"/><Relationship Id="rId_hyperlink_116" Type="http://schemas.openxmlformats.org/officeDocument/2006/relationships/hyperlink" Target="https://nconnect.nicmar.ac.in/storage/profile/6a86f5a30beac.png" TargetMode="External"/><Relationship Id="rId_hyperlink_117" Type="http://schemas.openxmlformats.org/officeDocument/2006/relationships/hyperlink" Target="https://nconnect.nicmar.ac.in/storage/profile/6a85b2fcb7d1a.png" TargetMode="External"/><Relationship Id="rId_hyperlink_118" Type="http://schemas.openxmlformats.org/officeDocument/2006/relationships/hyperlink" Target="https://nconnect.nicmar.ac.in/storage/profile/6a871a11f1cfe.png" TargetMode="External"/><Relationship Id="rId_hyperlink_119" Type="http://schemas.openxmlformats.org/officeDocument/2006/relationships/hyperlink" Target="https://nconnect.nicmar.ac.in/storage/profile/6a85c4e974cb0.png" TargetMode="External"/><Relationship Id="rId_hyperlink_120" Type="http://schemas.openxmlformats.org/officeDocument/2006/relationships/hyperlink" Target="https://nconnect.nicmar.ac.in/storage/profile/6a85eccb62d04.png" TargetMode="External"/><Relationship Id="rId_hyperlink_121" Type="http://schemas.openxmlformats.org/officeDocument/2006/relationships/hyperlink" Target="https://nconnect.nicmar.ac.in/storage/profile/6a848d64c6b55.png" TargetMode="External"/><Relationship Id="rId_hyperlink_122" Type="http://schemas.openxmlformats.org/officeDocument/2006/relationships/hyperlink" Target="https://nconnect.nicmar.ac.in/storage/profile/6a857a8dbde11.png" TargetMode="External"/><Relationship Id="rId_hyperlink_123" Type="http://schemas.openxmlformats.org/officeDocument/2006/relationships/hyperlink" Target="https://nconnect.nicmar.ac.in/storage/profile/6a85f7af56a94.png" TargetMode="External"/><Relationship Id="rId_hyperlink_124" Type="http://schemas.openxmlformats.org/officeDocument/2006/relationships/hyperlink" Target="https://nconnect.nicmar.ac.in/storage/profile/6a85911bec5f6.png" TargetMode="External"/><Relationship Id="rId_hyperlink_125" Type="http://schemas.openxmlformats.org/officeDocument/2006/relationships/hyperlink" Target="https://nconnect.nicmar.ac.in/storage/profile/6a86b0811d18f.png" TargetMode="External"/><Relationship Id="rId_hyperlink_126" Type="http://schemas.openxmlformats.org/officeDocument/2006/relationships/hyperlink" Target="https://nconnect.nicmar.ac.in/storage/profile/6a8b2d4e7fef8.png" TargetMode="External"/><Relationship Id="rId_hyperlink_127" Type="http://schemas.openxmlformats.org/officeDocument/2006/relationships/hyperlink" Target="https://nconnect.nicmar.ac.in/storage/profile/6a85eb1a64777.png" TargetMode="External"/><Relationship Id="rId_hyperlink_128" Type="http://schemas.openxmlformats.org/officeDocument/2006/relationships/hyperlink" Target="https://nconnect.nicmar.ac.in/storage/profile/6aaab88a75a85.png" TargetMode="External"/><Relationship Id="rId_hyperlink_129" Type="http://schemas.openxmlformats.org/officeDocument/2006/relationships/hyperlink" Target="https://nconnect.nicmar.ac.in/storage/profile/6a85b20b83ffc.png" TargetMode="External"/><Relationship Id="rId_hyperlink_130" Type="http://schemas.openxmlformats.org/officeDocument/2006/relationships/hyperlink" Target="https://nconnect.nicmar.ac.in/storage/profile/6a871f48331b1.png" TargetMode="External"/><Relationship Id="rId_hyperlink_131" Type="http://schemas.openxmlformats.org/officeDocument/2006/relationships/hyperlink" Target="https://nconnect.nicmar.ac.in/storage/profile/6a859ac01bc2f.png" TargetMode="External"/><Relationship Id="rId_hyperlink_132" Type="http://schemas.openxmlformats.org/officeDocument/2006/relationships/hyperlink" Target="https://nconnect.nicmar.ac.in/storage/profile/6a85ee97cae97.png" TargetMode="External"/><Relationship Id="rId_hyperlink_133" Type="http://schemas.openxmlformats.org/officeDocument/2006/relationships/hyperlink" Target="https://nconnect.nicmar.ac.in/storage/profile/6a85f01ded3c2.png" TargetMode="External"/><Relationship Id="rId_hyperlink_134" Type="http://schemas.openxmlformats.org/officeDocument/2006/relationships/hyperlink" Target="https://nconnect.nicmar.ac.in/storage/profile/6a85e53444b77.png" TargetMode="External"/><Relationship Id="rId_hyperlink_135" Type="http://schemas.openxmlformats.org/officeDocument/2006/relationships/hyperlink" Target="https://nconnect.nicmar.ac.in/storage/profile/6a85ea46521d3.png" TargetMode="External"/><Relationship Id="rId_hyperlink_136" Type="http://schemas.openxmlformats.org/officeDocument/2006/relationships/hyperlink" Target="https://nconnect.nicmar.ac.in/storage/profile/6aaa73b0405be.png" TargetMode="External"/><Relationship Id="rId_hyperlink_137" Type="http://schemas.openxmlformats.org/officeDocument/2006/relationships/hyperlink" Target="https://nconnect.nicmar.ac.in/storage/profile/6aace5949a6a2.png" TargetMode="External"/><Relationship Id="rId_hyperlink_138" Type="http://schemas.openxmlformats.org/officeDocument/2006/relationships/hyperlink" Target="https://nconnect.nicmar.ac.in/storage/profile/6a85f67a75e6c.png" TargetMode="External"/><Relationship Id="rId_hyperlink_139" Type="http://schemas.openxmlformats.org/officeDocument/2006/relationships/hyperlink" Target="https://nconnect.nicmar.ac.in/storage/profile/6a874f7d83c3e.png" TargetMode="External"/><Relationship Id="rId_hyperlink_140" Type="http://schemas.openxmlformats.org/officeDocument/2006/relationships/hyperlink" Target="https://nconnect.nicmar.ac.in/storage/profile/6a870c35f37de.png" TargetMode="External"/><Relationship Id="rId_hyperlink_141" Type="http://schemas.openxmlformats.org/officeDocument/2006/relationships/hyperlink" Target="https://nconnect.nicmar.ac.in/storage/profile/6a8711f873fb8.png" TargetMode="External"/><Relationship Id="rId_hyperlink_142" Type="http://schemas.openxmlformats.org/officeDocument/2006/relationships/hyperlink" Target="https://nconnect.nicmar.ac.in/storage/profile/6a86f58b44ea4.png" TargetMode="External"/><Relationship Id="rId_hyperlink_143" Type="http://schemas.openxmlformats.org/officeDocument/2006/relationships/hyperlink" Target="https://nconnect.nicmar.ac.in/storage/profile/6a85f770418fd.png" TargetMode="External"/><Relationship Id="rId_hyperlink_144" Type="http://schemas.openxmlformats.org/officeDocument/2006/relationships/hyperlink" Target="https://nconnect.nicmar.ac.in/storage/profile/6a871913a0e5b.png" TargetMode="External"/><Relationship Id="rId_hyperlink_145" Type="http://schemas.openxmlformats.org/officeDocument/2006/relationships/hyperlink" Target="https://nconnect.nicmar.ac.in/storage/profile/6a85ba1917f58.png" TargetMode="External"/><Relationship Id="rId_hyperlink_146" Type="http://schemas.openxmlformats.org/officeDocument/2006/relationships/hyperlink" Target="https://nconnect.nicmar.ac.in/storage/profile/6a85e7a46f127.png" TargetMode="External"/><Relationship Id="rId_hyperlink_147" Type="http://schemas.openxmlformats.org/officeDocument/2006/relationships/hyperlink" Target="https://nconnect.nicmar.ac.in/storage/profile/6a86f8adc0665.png" TargetMode="External"/><Relationship Id="rId_hyperlink_148" Type="http://schemas.openxmlformats.org/officeDocument/2006/relationships/hyperlink" Target="https://nconnect.nicmar.ac.in/storage/profile/6a87150fcd802.png" TargetMode="External"/><Relationship Id="rId_hyperlink_149" Type="http://schemas.openxmlformats.org/officeDocument/2006/relationships/hyperlink" Target="https://nconnect.nicmar.ac.in/storage/profile/6a832461c4a86.png" TargetMode="External"/><Relationship Id="rId_hyperlink_150" Type="http://schemas.openxmlformats.org/officeDocument/2006/relationships/hyperlink" Target="https://nconnect.nicmar.ac.in/storage/profile/6aa28507f27b3.png" TargetMode="External"/><Relationship Id="rId_hyperlink_151" Type="http://schemas.openxmlformats.org/officeDocument/2006/relationships/hyperlink" Target="https://nconnect.nicmar.ac.in/storage/profile/6a85c0c9b615f.png" TargetMode="External"/><Relationship Id="rId_hyperlink_152" Type="http://schemas.openxmlformats.org/officeDocument/2006/relationships/hyperlink" Target="https://nconnect.nicmar.ac.in/storage/profile/6ac4b47073c1c.png" TargetMode="External"/><Relationship Id="rId_hyperlink_153" Type="http://schemas.openxmlformats.org/officeDocument/2006/relationships/hyperlink" Target="https://nconnect.nicmar.ac.in/storage/profile/6a8575b49d53c.png" TargetMode="External"/><Relationship Id="rId_hyperlink_154" Type="http://schemas.openxmlformats.org/officeDocument/2006/relationships/hyperlink" Target="https://nconnect.nicmar.ac.in/storage/profile/6a870929d4df6.png" TargetMode="External"/><Relationship Id="rId_hyperlink_155" Type="http://schemas.openxmlformats.org/officeDocument/2006/relationships/hyperlink" Target="https://nconnect.nicmar.ac.in/storage/profile/6a8711c075b8e.png" TargetMode="External"/><Relationship Id="rId_hyperlink_156" Type="http://schemas.openxmlformats.org/officeDocument/2006/relationships/hyperlink" Target="https://nconnect.nicmar.ac.in/storage/profile/6a85f6e2a2939.png" TargetMode="External"/><Relationship Id="rId_hyperlink_157" Type="http://schemas.openxmlformats.org/officeDocument/2006/relationships/hyperlink" Target="https://nconnect.nicmar.ac.in/storage/profile/6a860d8ead09e.png" TargetMode="External"/><Relationship Id="rId_hyperlink_158" Type="http://schemas.openxmlformats.org/officeDocument/2006/relationships/hyperlink" Target="https://nconnect.nicmar.ac.in/storage/profile/6ac3321143397.png" TargetMode="External"/><Relationship Id="rId_hyperlink_159" Type="http://schemas.openxmlformats.org/officeDocument/2006/relationships/hyperlink" Target="https://nconnect.nicmar.ac.in/storage/profile/6a874daaae0e2.png" TargetMode="External"/><Relationship Id="rId_hyperlink_160" Type="http://schemas.openxmlformats.org/officeDocument/2006/relationships/hyperlink" Target="https://nconnect.nicmar.ac.in/storage/profile/6a87f9d8a3496.png" TargetMode="External"/><Relationship Id="rId_hyperlink_161" Type="http://schemas.openxmlformats.org/officeDocument/2006/relationships/hyperlink" Target="https://nconnect.nicmar.ac.in/storage/profile/6a87457f8f0bc.png" TargetMode="External"/><Relationship Id="rId_hyperlink_162" Type="http://schemas.openxmlformats.org/officeDocument/2006/relationships/hyperlink" Target="https://nconnect.nicmar.ac.in/storage/profile/6aaa349f86e6b.png" TargetMode="External"/><Relationship Id="rId_hyperlink_163" Type="http://schemas.openxmlformats.org/officeDocument/2006/relationships/hyperlink" Target="https://nconnect.nicmar.ac.in/storage/profile/6a8438d68de33.png" TargetMode="External"/><Relationship Id="rId_hyperlink_164" Type="http://schemas.openxmlformats.org/officeDocument/2006/relationships/hyperlink" Target="https://nconnect.nicmar.ac.in/storage/profile/6a85f3a80a675.png" TargetMode="External"/><Relationship Id="rId_hyperlink_165" Type="http://schemas.openxmlformats.org/officeDocument/2006/relationships/hyperlink" Target="https://nconnect.nicmar.ac.in/storage/profile/6a86dd213ebb2.png" TargetMode="External"/><Relationship Id="rId_hyperlink_166" Type="http://schemas.openxmlformats.org/officeDocument/2006/relationships/hyperlink" Target="https://nconnect.nicmar.ac.in/storage/profile/6ac3c6bdb3e88.png" TargetMode="External"/><Relationship Id="rId_hyperlink_167" Type="http://schemas.openxmlformats.org/officeDocument/2006/relationships/hyperlink" Target="https://nconnect.nicmar.ac.in/storage/profile/6a85ec4fbb4e8.png" TargetMode="External"/><Relationship Id="rId_hyperlink_168" Type="http://schemas.openxmlformats.org/officeDocument/2006/relationships/hyperlink" Target="https://nconnect.nicmar.ac.in/storage/profile/6a8735484b307.png" TargetMode="External"/><Relationship Id="rId_hyperlink_169" Type="http://schemas.openxmlformats.org/officeDocument/2006/relationships/hyperlink" Target="https://nconnect.nicmar.ac.in/storage/profile/6a85e4460accd.png" TargetMode="External"/><Relationship Id="rId_hyperlink_170" Type="http://schemas.openxmlformats.org/officeDocument/2006/relationships/hyperlink" Target="https://nconnect.nicmar.ac.in/storage/profile/6a85fe2ddbfc9.png" TargetMode="External"/><Relationship Id="rId_hyperlink_171" Type="http://schemas.openxmlformats.org/officeDocument/2006/relationships/hyperlink" Target="https://nconnect.nicmar.ac.in/storage/profile/6abe2320eda3e.png" TargetMode="External"/><Relationship Id="rId_hyperlink_172" Type="http://schemas.openxmlformats.org/officeDocument/2006/relationships/hyperlink" Target="https://nconnect.nicmar.ac.in/storage/profile/6a870e60c701d.png" TargetMode="External"/><Relationship Id="rId_hyperlink_173" Type="http://schemas.openxmlformats.org/officeDocument/2006/relationships/hyperlink" Target="https://nconnect.nicmar.ac.in/storage/profile/6abbb7c34d6f2.png" TargetMode="External"/><Relationship Id="rId_hyperlink_174" Type="http://schemas.openxmlformats.org/officeDocument/2006/relationships/hyperlink" Target="https://nconnect.nicmar.ac.in/storage/profile/6a849eb9dede4.png" TargetMode="External"/><Relationship Id="rId_hyperlink_175" Type="http://schemas.openxmlformats.org/officeDocument/2006/relationships/hyperlink" Target="https://nconnect.nicmar.ac.in/storage/profile/6a869c126f7bf.png" TargetMode="External"/><Relationship Id="rId_hyperlink_176" Type="http://schemas.openxmlformats.org/officeDocument/2006/relationships/hyperlink" Target="https://nconnect.nicmar.ac.in/storage/profile/6a867c835da40.png" TargetMode="External"/><Relationship Id="rId_hyperlink_177" Type="http://schemas.openxmlformats.org/officeDocument/2006/relationships/hyperlink" Target="https://nconnect.nicmar.ac.in/storage/profile/6a859845c38be.png" TargetMode="External"/><Relationship Id="rId_hyperlink_178" Type="http://schemas.openxmlformats.org/officeDocument/2006/relationships/hyperlink" Target="https://nconnect.nicmar.ac.in/storage/profile/6a85a87d2ba6d.png" TargetMode="External"/><Relationship Id="rId_hyperlink_179" Type="http://schemas.openxmlformats.org/officeDocument/2006/relationships/hyperlink" Target="https://nconnect.nicmar.ac.in/storage/profile/6a85e26fe1c50.png" TargetMode="External"/><Relationship Id="rId_hyperlink_180" Type="http://schemas.openxmlformats.org/officeDocument/2006/relationships/hyperlink" Target="https://nconnect.nicmar.ac.in/storage/profile/6ac46ec879e24.png" TargetMode="External"/><Relationship Id="rId_hyperlink_181" Type="http://schemas.openxmlformats.org/officeDocument/2006/relationships/hyperlink" Target="https://nconnect.nicmar.ac.in/storage/profile/6a88327f050ac.png" TargetMode="External"/><Relationship Id="rId_hyperlink_182" Type="http://schemas.openxmlformats.org/officeDocument/2006/relationships/hyperlink" Target="https://nconnect.nicmar.ac.in/storage/profile/6a8719cc9631b.png" TargetMode="External"/><Relationship Id="rId_hyperlink_183" Type="http://schemas.openxmlformats.org/officeDocument/2006/relationships/hyperlink" Target="https://nconnect.nicmar.ac.in/storage/profile/6a86fb57d7ea1.png" TargetMode="External"/><Relationship Id="rId_hyperlink_184" Type="http://schemas.openxmlformats.org/officeDocument/2006/relationships/hyperlink" Target="https://nconnect.nicmar.ac.in/storage/profile/6a871974f3953.png" TargetMode="External"/><Relationship Id="rId_hyperlink_185" Type="http://schemas.openxmlformats.org/officeDocument/2006/relationships/hyperlink" Target="https://nconnect.nicmar.ac.in/storage/profile/6a85d9da45b24.png" TargetMode="External"/><Relationship Id="rId_hyperlink_186" Type="http://schemas.openxmlformats.org/officeDocument/2006/relationships/hyperlink" Target="https://nconnect.nicmar.ac.in/storage/profile/6a858443cd02f.png" TargetMode="External"/><Relationship Id="rId_hyperlink_187" Type="http://schemas.openxmlformats.org/officeDocument/2006/relationships/hyperlink" Target="https://nconnect.nicmar.ac.in/storage/profile/6a87f009c182e.png" TargetMode="External"/><Relationship Id="rId_hyperlink_188" Type="http://schemas.openxmlformats.org/officeDocument/2006/relationships/hyperlink" Target="https://nconnect.nicmar.ac.in/storage/profile/6a86e6630bf8c.png" TargetMode="External"/><Relationship Id="rId_hyperlink_189" Type="http://schemas.openxmlformats.org/officeDocument/2006/relationships/hyperlink" Target="https://nconnect.nicmar.ac.in/storage/profile/6a873fa9a5e64.png" TargetMode="External"/><Relationship Id="rId_hyperlink_190" Type="http://schemas.openxmlformats.org/officeDocument/2006/relationships/hyperlink" Target="https://nconnect.nicmar.ac.in/storage/profile/6aaaa7979ebe4.png" TargetMode="External"/><Relationship Id="rId_hyperlink_191" Type="http://schemas.openxmlformats.org/officeDocument/2006/relationships/hyperlink" Target="https://nconnect.nicmar.ac.in/storage/profile/6a85c9eac6126.png" TargetMode="External"/><Relationship Id="rId_hyperlink_192" Type="http://schemas.openxmlformats.org/officeDocument/2006/relationships/hyperlink" Target="https://nconnect.nicmar.ac.in/storage/profile/6aaadb12c3659.png" TargetMode="External"/><Relationship Id="rId_hyperlink_193" Type="http://schemas.openxmlformats.org/officeDocument/2006/relationships/hyperlink" Target="https://nconnect.nicmar.ac.in/storage/profile/6a85f88ad883b.png" TargetMode="External"/><Relationship Id="rId_hyperlink_194" Type="http://schemas.openxmlformats.org/officeDocument/2006/relationships/hyperlink" Target="https://nconnect.nicmar.ac.in/storage/profile/6a8492cf80cd3.png" TargetMode="External"/><Relationship Id="rId_hyperlink_195" Type="http://schemas.openxmlformats.org/officeDocument/2006/relationships/hyperlink" Target="https://nconnect.nicmar.ac.in/storage/profile/6a8712a0b47d4.png" TargetMode="External"/><Relationship Id="rId_hyperlink_196" Type="http://schemas.openxmlformats.org/officeDocument/2006/relationships/hyperlink" Target="https://nconnect.nicmar.ac.in/storage/profile/6a859a3052fed.png" TargetMode="External"/><Relationship Id="rId_hyperlink_197" Type="http://schemas.openxmlformats.org/officeDocument/2006/relationships/hyperlink" Target="https://nconnect.nicmar.ac.in/storage/profile/6a872699bb7a5.png" TargetMode="External"/><Relationship Id="rId_hyperlink_198" Type="http://schemas.openxmlformats.org/officeDocument/2006/relationships/hyperlink" Target="https://nconnect.nicmar.ac.in/storage/profile/6a871be43428b.png" TargetMode="External"/><Relationship Id="rId_hyperlink_199" Type="http://schemas.openxmlformats.org/officeDocument/2006/relationships/hyperlink" Target="https://nconnect.nicmar.ac.in/storage/profile/6a85a4a7ce648.png" TargetMode="External"/><Relationship Id="rId_hyperlink_200" Type="http://schemas.openxmlformats.org/officeDocument/2006/relationships/hyperlink" Target="https://nconnect.nicmar.ac.in/storage/profile/6a85caf65f47a.png" TargetMode="External"/><Relationship Id="rId_hyperlink_201" Type="http://schemas.openxmlformats.org/officeDocument/2006/relationships/hyperlink" Target="https://nconnect.nicmar.ac.in/storage/profile/6a831aaba3112.png" TargetMode="External"/><Relationship Id="rId_hyperlink_202" Type="http://schemas.openxmlformats.org/officeDocument/2006/relationships/hyperlink" Target="https://nconnect.nicmar.ac.in/storage/profile/6a85bd5d13508.png" TargetMode="External"/><Relationship Id="rId_hyperlink_203" Type="http://schemas.openxmlformats.org/officeDocument/2006/relationships/hyperlink" Target="https://nconnect.nicmar.ac.in/storage/profile/6a870cad070b8.png" TargetMode="External"/><Relationship Id="rId_hyperlink_204" Type="http://schemas.openxmlformats.org/officeDocument/2006/relationships/hyperlink" Target="https://nconnect.nicmar.ac.in/storage/profile/6a873cf86c9de.png" TargetMode="External"/><Relationship Id="rId_hyperlink_205" Type="http://schemas.openxmlformats.org/officeDocument/2006/relationships/hyperlink" Target="https://nconnect.nicmar.ac.in/storage/profile/6a85edd49b0e5.png" TargetMode="External"/><Relationship Id="rId_hyperlink_206" Type="http://schemas.openxmlformats.org/officeDocument/2006/relationships/hyperlink" Target="https://nconnect.nicmar.ac.in/storage/profile/6a85e677032e3.png" TargetMode="External"/><Relationship Id="rId_hyperlink_207" Type="http://schemas.openxmlformats.org/officeDocument/2006/relationships/hyperlink" Target="https://nconnect.nicmar.ac.in/storage/profile/6a8724bf83785.png" TargetMode="External"/><Relationship Id="rId_hyperlink_208" Type="http://schemas.openxmlformats.org/officeDocument/2006/relationships/hyperlink" Target="https://nconnect.nicmar.ac.in/storage/profile/6a85bab1b7585.png" TargetMode="External"/><Relationship Id="rId_hyperlink_209" Type="http://schemas.openxmlformats.org/officeDocument/2006/relationships/hyperlink" Target="https://nconnect.nicmar.ac.in/storage/profile/6a8714d8cceb2.png" TargetMode="External"/><Relationship Id="rId_hyperlink_210" Type="http://schemas.openxmlformats.org/officeDocument/2006/relationships/hyperlink" Target="https://nconnect.nicmar.ac.in/storage/profile/6a86d980847fe.png" TargetMode="External"/><Relationship Id="rId_hyperlink_211" Type="http://schemas.openxmlformats.org/officeDocument/2006/relationships/hyperlink" Target="https://nconnect.nicmar.ac.in/storage/profile/6ac372e82f156.png" TargetMode="External"/><Relationship Id="rId_hyperlink_212" Type="http://schemas.openxmlformats.org/officeDocument/2006/relationships/hyperlink" Target="https://nconnect.nicmar.ac.in/storage/profile/6a86eb4b9382d.png" TargetMode="External"/><Relationship Id="rId_hyperlink_213" Type="http://schemas.openxmlformats.org/officeDocument/2006/relationships/hyperlink" Target="https://nconnect.nicmar.ac.in/storage/profile/6a85f595a89b1.png" TargetMode="External"/><Relationship Id="rId_hyperlink_214" Type="http://schemas.openxmlformats.org/officeDocument/2006/relationships/hyperlink" Target="https://nconnect.nicmar.ac.in/storage/profile/6a9ab1ed7136a.png" TargetMode="External"/><Relationship Id="rId_hyperlink_215" Type="http://schemas.openxmlformats.org/officeDocument/2006/relationships/hyperlink" Target="https://nconnect.nicmar.ac.in/storage/profile/6a85f5b9cb05a.png" TargetMode="External"/><Relationship Id="rId_hyperlink_216" Type="http://schemas.openxmlformats.org/officeDocument/2006/relationships/hyperlink" Target="https://nconnect.nicmar.ac.in/storage/profile/6a85e1ec49114.png" TargetMode="External"/><Relationship Id="rId_hyperlink_217" Type="http://schemas.openxmlformats.org/officeDocument/2006/relationships/hyperlink" Target="https://nconnect.nicmar.ac.in/storage/profile/6a873dbe2f4a3.png" TargetMode="External"/><Relationship Id="rId_hyperlink_218" Type="http://schemas.openxmlformats.org/officeDocument/2006/relationships/hyperlink" Target="https://nconnect.nicmar.ac.in/storage/profile/6a8749e2bcac7.png" TargetMode="External"/><Relationship Id="rId_hyperlink_219" Type="http://schemas.openxmlformats.org/officeDocument/2006/relationships/hyperlink" Target="https://nconnect.nicmar.ac.in/storage/profile/6a85f23169805.png" TargetMode="External"/><Relationship Id="rId_hyperlink_220" Type="http://schemas.openxmlformats.org/officeDocument/2006/relationships/hyperlink" Target="https://nconnect.nicmar.ac.in/storage/profile/6a86e783c1ee2.png" TargetMode="External"/><Relationship Id="rId_hyperlink_221" Type="http://schemas.openxmlformats.org/officeDocument/2006/relationships/hyperlink" Target="https://nconnect.nicmar.ac.in/storage/profile/6a86b0f2c889c.png" TargetMode="External"/><Relationship Id="rId_hyperlink_222" Type="http://schemas.openxmlformats.org/officeDocument/2006/relationships/hyperlink" Target="https://nconnect.nicmar.ac.in/storage/profile/6a8745b5bbad4.png" TargetMode="External"/><Relationship Id="rId_hyperlink_223" Type="http://schemas.openxmlformats.org/officeDocument/2006/relationships/hyperlink" Target="https://nconnect.nicmar.ac.in/storage/profile/6a8712678539d.png" TargetMode="External"/><Relationship Id="rId_hyperlink_224" Type="http://schemas.openxmlformats.org/officeDocument/2006/relationships/hyperlink" Target="https://nconnect.nicmar.ac.in/storage/profile/6ac4884f0910a.png" TargetMode="External"/><Relationship Id="rId_hyperlink_225" Type="http://schemas.openxmlformats.org/officeDocument/2006/relationships/hyperlink" Target="https://nconnect.nicmar.ac.in/storage/profile/6a85f412277cc.png" TargetMode="External"/><Relationship Id="rId_hyperlink_226" Type="http://schemas.openxmlformats.org/officeDocument/2006/relationships/hyperlink" Target="https://nconnect.nicmar.ac.in/storage/profile/6aa94fd9d3f68.png" TargetMode="External"/><Relationship Id="rId_hyperlink_227" Type="http://schemas.openxmlformats.org/officeDocument/2006/relationships/hyperlink" Target="https://nconnect.nicmar.ac.in/storage/profile/6aa96410c5d1b.png" TargetMode="External"/><Relationship Id="rId_hyperlink_228" Type="http://schemas.openxmlformats.org/officeDocument/2006/relationships/hyperlink" Target="https://nconnect.nicmar.ac.in/storage/profile/6a85cfeba3017.png" TargetMode="External"/><Relationship Id="rId_hyperlink_229" Type="http://schemas.openxmlformats.org/officeDocument/2006/relationships/hyperlink" Target="https://nconnect.nicmar.ac.in/storage/profile/6a86158d236cf.png" TargetMode="External"/><Relationship Id="rId_hyperlink_230" Type="http://schemas.openxmlformats.org/officeDocument/2006/relationships/hyperlink" Target="https://nconnect.nicmar.ac.in/storage/profile/6ac5d68f4b9da.png" TargetMode="External"/><Relationship Id="rId_hyperlink_231" Type="http://schemas.openxmlformats.org/officeDocument/2006/relationships/hyperlink" Target="https://nconnect.nicmar.ac.in/storage/profile/6a84a0ed81715.png" TargetMode="External"/><Relationship Id="rId_hyperlink_232" Type="http://schemas.openxmlformats.org/officeDocument/2006/relationships/hyperlink" Target="https://nconnect.nicmar.ac.in/storage/profile/6a87150cd3c27.png" TargetMode="External"/><Relationship Id="rId_hyperlink_233" Type="http://schemas.openxmlformats.org/officeDocument/2006/relationships/hyperlink" Target="https://nconnect.nicmar.ac.in/storage/profile/6a85e199c6a09.png" TargetMode="External"/><Relationship Id="rId_hyperlink_234" Type="http://schemas.openxmlformats.org/officeDocument/2006/relationships/hyperlink" Target="https://nconnect.nicmar.ac.in/storage/profile/6a869884e4e03.png" TargetMode="External"/><Relationship Id="rId_hyperlink_235" Type="http://schemas.openxmlformats.org/officeDocument/2006/relationships/hyperlink" Target="https://nconnect.nicmar.ac.in/storage/profile/6a8582f041006.png" TargetMode="External"/><Relationship Id="rId_hyperlink_236" Type="http://schemas.openxmlformats.org/officeDocument/2006/relationships/hyperlink" Target="https://nconnect.nicmar.ac.in/storage/profile/6a87078dc6ac5.png" TargetMode="External"/><Relationship Id="rId_hyperlink_237" Type="http://schemas.openxmlformats.org/officeDocument/2006/relationships/hyperlink" Target="https://nconnect.nicmar.ac.in/storage/profile/6aaadcb5bac88.png" TargetMode="External"/><Relationship Id="rId_hyperlink_238" Type="http://schemas.openxmlformats.org/officeDocument/2006/relationships/hyperlink" Target="https://nconnect.nicmar.ac.in/storage/profile/6a869f51564c3.png" TargetMode="External"/><Relationship Id="rId_hyperlink_239" Type="http://schemas.openxmlformats.org/officeDocument/2006/relationships/hyperlink" Target="https://nconnect.nicmar.ac.in/storage/profile/6a86e10832455.png" TargetMode="External"/><Relationship Id="rId_hyperlink_240" Type="http://schemas.openxmlformats.org/officeDocument/2006/relationships/hyperlink" Target="https://nconnect.nicmar.ac.in/storage/profile/6a86f618bb3d7.png" TargetMode="External"/><Relationship Id="rId_hyperlink_241" Type="http://schemas.openxmlformats.org/officeDocument/2006/relationships/hyperlink" Target="https://nconnect.nicmar.ac.in/storage/profile/6a85f219795fa.png" TargetMode="External"/><Relationship Id="rId_hyperlink_242" Type="http://schemas.openxmlformats.org/officeDocument/2006/relationships/hyperlink" Target="https://nconnect.nicmar.ac.in/storage/profile/6a8706abd2c0a.png" TargetMode="External"/><Relationship Id="rId_hyperlink_243" Type="http://schemas.openxmlformats.org/officeDocument/2006/relationships/hyperlink" Target="https://nconnect.nicmar.ac.in/storage/profile/6a85f8bbd0f17.png" TargetMode="External"/><Relationship Id="rId_hyperlink_244" Type="http://schemas.openxmlformats.org/officeDocument/2006/relationships/hyperlink" Target="https://nconnect.nicmar.ac.in/storage/profile/6a8720f1d31db.png" TargetMode="External"/><Relationship Id="rId_hyperlink_245" Type="http://schemas.openxmlformats.org/officeDocument/2006/relationships/hyperlink" Target="https://nconnect.nicmar.ac.in/storage/profile/6a86e56992510.png" TargetMode="External"/><Relationship Id="rId_hyperlink_246" Type="http://schemas.openxmlformats.org/officeDocument/2006/relationships/hyperlink" Target="https://nconnect.nicmar.ac.in/storage/profile/6a870556b6e1d.png" TargetMode="External"/><Relationship Id="rId_hyperlink_247" Type="http://schemas.openxmlformats.org/officeDocument/2006/relationships/hyperlink" Target="https://nconnect.nicmar.ac.in/storage/profile/6a870b9a232ac.png" TargetMode="External"/><Relationship Id="rId_hyperlink_248" Type="http://schemas.openxmlformats.org/officeDocument/2006/relationships/hyperlink" Target="https://nconnect.nicmar.ac.in/storage/profile/6a86fca550493.png" TargetMode="External"/><Relationship Id="rId_hyperlink_249" Type="http://schemas.openxmlformats.org/officeDocument/2006/relationships/hyperlink" Target="https://nconnect.nicmar.ac.in/storage/profile/6a86e5bc19618.png" TargetMode="External"/><Relationship Id="rId_hyperlink_250" Type="http://schemas.openxmlformats.org/officeDocument/2006/relationships/hyperlink" Target="https://nconnect.nicmar.ac.in/storage/profile/6a85ed92ada8c.png" TargetMode="External"/><Relationship Id="rId_hyperlink_251" Type="http://schemas.openxmlformats.org/officeDocument/2006/relationships/hyperlink" Target="https://nconnect.nicmar.ac.in/storage/profile/6a86f7483ae71.png" TargetMode="External"/><Relationship Id="rId_hyperlink_252" Type="http://schemas.openxmlformats.org/officeDocument/2006/relationships/hyperlink" Target="https://nconnect.nicmar.ac.in/storage/profile/6a8896c678ca4.png" TargetMode="External"/><Relationship Id="rId_hyperlink_253" Type="http://schemas.openxmlformats.org/officeDocument/2006/relationships/hyperlink" Target="https://nconnect.nicmar.ac.in/storage/profile/6a85a722ebe52.png" TargetMode="External"/><Relationship Id="rId_hyperlink_254" Type="http://schemas.openxmlformats.org/officeDocument/2006/relationships/hyperlink" Target="https://nconnect.nicmar.ac.in/storage/profile/6a832934176cf.png" TargetMode="External"/><Relationship Id="rId_hyperlink_255" Type="http://schemas.openxmlformats.org/officeDocument/2006/relationships/hyperlink" Target="https://nconnect.nicmar.ac.in/storage/profile/6a85bbd9eabf6.png" TargetMode="External"/><Relationship Id="rId_hyperlink_256" Type="http://schemas.openxmlformats.org/officeDocument/2006/relationships/hyperlink" Target="https://nconnect.nicmar.ac.in/storage/profile/6a85f3b5e9169.png" TargetMode="External"/><Relationship Id="rId_hyperlink_257" Type="http://schemas.openxmlformats.org/officeDocument/2006/relationships/hyperlink" Target="https://nconnect.nicmar.ac.in/storage/profile/6a841b059dfed.png" TargetMode="External"/><Relationship Id="rId_hyperlink_258" Type="http://schemas.openxmlformats.org/officeDocument/2006/relationships/hyperlink" Target="https://nconnect.nicmar.ac.in/storage/profile/6a85e5098b220.png" TargetMode="External"/><Relationship Id="rId_hyperlink_259" Type="http://schemas.openxmlformats.org/officeDocument/2006/relationships/hyperlink" Target="https://nconnect.nicmar.ac.in/storage/profile/6a818bda5d939.png" TargetMode="External"/><Relationship Id="rId_hyperlink_260" Type="http://schemas.openxmlformats.org/officeDocument/2006/relationships/hyperlink" Target="https://nconnect.nicmar.ac.in/storage/profile/6a8e427e4d9ee.png" TargetMode="External"/><Relationship Id="rId_hyperlink_261" Type="http://schemas.openxmlformats.org/officeDocument/2006/relationships/hyperlink" Target="https://nconnect.nicmar.ac.in/storage/profile/6a85f41083a82.png" TargetMode="External"/><Relationship Id="rId_hyperlink_262" Type="http://schemas.openxmlformats.org/officeDocument/2006/relationships/hyperlink" Target="https://nconnect.nicmar.ac.in/storage/profile/6a86b62b805cb.png" TargetMode="External"/><Relationship Id="rId_hyperlink_263" Type="http://schemas.openxmlformats.org/officeDocument/2006/relationships/hyperlink" Target="https://nconnect.nicmar.ac.in/storage/profile/6a86030697e42.png" TargetMode="External"/><Relationship Id="rId_hyperlink_264" Type="http://schemas.openxmlformats.org/officeDocument/2006/relationships/hyperlink" Target="https://nconnect.nicmar.ac.in/storage/profile/6a85db3b2ac61.png" TargetMode="External"/><Relationship Id="rId_hyperlink_265" Type="http://schemas.openxmlformats.org/officeDocument/2006/relationships/hyperlink" Target="https://nconnect.nicmar.ac.in/storage/profile/6a86f62c94786.png" TargetMode="External"/><Relationship Id="rId_hyperlink_266" Type="http://schemas.openxmlformats.org/officeDocument/2006/relationships/hyperlink" Target="https://nconnect.nicmar.ac.in/storage/profile/6a85c1653a488.png" TargetMode="External"/><Relationship Id="rId_hyperlink_267" Type="http://schemas.openxmlformats.org/officeDocument/2006/relationships/hyperlink" Target="https://nconnect.nicmar.ac.in/storage/profile/6a8716a4b75dc.png" TargetMode="External"/><Relationship Id="rId_hyperlink_268" Type="http://schemas.openxmlformats.org/officeDocument/2006/relationships/hyperlink" Target="https://nconnect.nicmar.ac.in/storage/profile/6a87155045146.png" TargetMode="External"/><Relationship Id="rId_hyperlink_269" Type="http://schemas.openxmlformats.org/officeDocument/2006/relationships/hyperlink" Target="https://nconnect.nicmar.ac.in/storage/profile/6a85e76d6c350.png" TargetMode="External"/><Relationship Id="rId_hyperlink_270" Type="http://schemas.openxmlformats.org/officeDocument/2006/relationships/hyperlink" Target="https://nconnect.nicmar.ac.in/storage/profile/6a86c8f87a97b.png" TargetMode="External"/><Relationship Id="rId_hyperlink_271" Type="http://schemas.openxmlformats.org/officeDocument/2006/relationships/hyperlink" Target="https://nconnect.nicmar.ac.in/storage/profile/6a8740d2df8af.png" TargetMode="External"/><Relationship Id="rId_hyperlink_272" Type="http://schemas.openxmlformats.org/officeDocument/2006/relationships/hyperlink" Target="https://nconnect.nicmar.ac.in/storage/profile/6a8719529a868.png" TargetMode="External"/><Relationship Id="rId_hyperlink_273" Type="http://schemas.openxmlformats.org/officeDocument/2006/relationships/hyperlink" Target="https://nconnect.nicmar.ac.in/storage/profile/6a85f5948d8f2.png" TargetMode="External"/><Relationship Id="rId_hyperlink_274" Type="http://schemas.openxmlformats.org/officeDocument/2006/relationships/hyperlink" Target="https://nconnect.nicmar.ac.in/storage/profile/6a85e341d7c63.png" TargetMode="External"/><Relationship Id="rId_hyperlink_275" Type="http://schemas.openxmlformats.org/officeDocument/2006/relationships/hyperlink" Target="https://nconnect.nicmar.ac.in/storage/profile/6a85dfed51fc7.png" TargetMode="External"/><Relationship Id="rId_hyperlink_276" Type="http://schemas.openxmlformats.org/officeDocument/2006/relationships/hyperlink" Target="https://nconnect.nicmar.ac.in/storage/profile/6a8746a074fbc.png" TargetMode="External"/><Relationship Id="rId_hyperlink_277" Type="http://schemas.openxmlformats.org/officeDocument/2006/relationships/hyperlink" Target="https://nconnect.nicmar.ac.in/storage/profile/6a871bbcd5f75.png" TargetMode="External"/><Relationship Id="rId_hyperlink_278" Type="http://schemas.openxmlformats.org/officeDocument/2006/relationships/hyperlink" Target="https://nconnect.nicmar.ac.in/storage/profile/6a803d3e60cc0.png" TargetMode="External"/><Relationship Id="rId_hyperlink_279" Type="http://schemas.openxmlformats.org/officeDocument/2006/relationships/hyperlink" Target="https://nconnect.nicmar.ac.in/storage/profile/6a86f98167f97.png" TargetMode="External"/><Relationship Id="rId_hyperlink_280" Type="http://schemas.openxmlformats.org/officeDocument/2006/relationships/hyperlink" Target="https://nconnect.nicmar.ac.in/storage/profile/6a85bb559efc0.png" TargetMode="External"/><Relationship Id="rId_hyperlink_281" Type="http://schemas.openxmlformats.org/officeDocument/2006/relationships/hyperlink" Target="https://nconnect.nicmar.ac.in/storage/profile/6a87290497824.png" TargetMode="External"/><Relationship Id="rId_hyperlink_282" Type="http://schemas.openxmlformats.org/officeDocument/2006/relationships/hyperlink" Target="https://nconnect.nicmar.ac.in/storage/profile/6a86e6c5d3ed6.png" TargetMode="External"/><Relationship Id="rId_hyperlink_283" Type="http://schemas.openxmlformats.org/officeDocument/2006/relationships/hyperlink" Target="https://nconnect.nicmar.ac.in/storage/profile/6a8b1aeb9c0c9.png" TargetMode="External"/><Relationship Id="rId_hyperlink_284" Type="http://schemas.openxmlformats.org/officeDocument/2006/relationships/hyperlink" Target="https://nconnect.nicmar.ac.in/storage/profile/6a86e50ba8ee6.png" TargetMode="External"/><Relationship Id="rId_hyperlink_285" Type="http://schemas.openxmlformats.org/officeDocument/2006/relationships/hyperlink" Target="https://nconnect.nicmar.ac.in/storage/profile/6a9e885889697.png" TargetMode="External"/><Relationship Id="rId_hyperlink_286" Type="http://schemas.openxmlformats.org/officeDocument/2006/relationships/hyperlink" Target="https://nconnect.nicmar.ac.in/storage/profile/6a87044284cb4.png" TargetMode="External"/><Relationship Id="rId_hyperlink_287" Type="http://schemas.openxmlformats.org/officeDocument/2006/relationships/hyperlink" Target="https://nconnect.nicmar.ac.in/storage/profile/6a85ed1a7990e.png" TargetMode="External"/><Relationship Id="rId_hyperlink_288" Type="http://schemas.openxmlformats.org/officeDocument/2006/relationships/hyperlink" Target="https://nconnect.nicmar.ac.in/storage/profile/6a86ec1eb97fa.png" TargetMode="External"/><Relationship Id="rId_hyperlink_289" Type="http://schemas.openxmlformats.org/officeDocument/2006/relationships/hyperlink" Target="https://nconnect.nicmar.ac.in/storage/profile/6a8710e998498.png" TargetMode="External"/><Relationship Id="rId_hyperlink_290" Type="http://schemas.openxmlformats.org/officeDocument/2006/relationships/hyperlink" Target="https://nconnect.nicmar.ac.in/storage/profile/6a8706b03350b.png" TargetMode="External"/><Relationship Id="rId_hyperlink_291" Type="http://schemas.openxmlformats.org/officeDocument/2006/relationships/hyperlink" Target="https://nconnect.nicmar.ac.in/storage/profile/6a875c916916f.png" TargetMode="External"/><Relationship Id="rId_hyperlink_292" Type="http://schemas.openxmlformats.org/officeDocument/2006/relationships/hyperlink" Target="https://nconnect.nicmar.ac.in/storage/profile/6a85c58c1348f.png" TargetMode="External"/><Relationship Id="rId_hyperlink_293" Type="http://schemas.openxmlformats.org/officeDocument/2006/relationships/hyperlink" Target="https://nconnect.nicmar.ac.in/storage/profile/6a85bedda212a.png" TargetMode="External"/><Relationship Id="rId_hyperlink_294" Type="http://schemas.openxmlformats.org/officeDocument/2006/relationships/hyperlink" Target="https://nconnect.nicmar.ac.in/storage/profile/6a86f71d57fa0.png" TargetMode="External"/><Relationship Id="rId_hyperlink_295" Type="http://schemas.openxmlformats.org/officeDocument/2006/relationships/hyperlink" Target="https://nconnect.nicmar.ac.in/storage/profile/6ac3373301f51.png" TargetMode="External"/><Relationship Id="rId_hyperlink_296" Type="http://schemas.openxmlformats.org/officeDocument/2006/relationships/hyperlink" Target="https://nconnect.nicmar.ac.in/storage/profile/6a870886b115b.png" TargetMode="External"/><Relationship Id="rId_hyperlink_297" Type="http://schemas.openxmlformats.org/officeDocument/2006/relationships/hyperlink" Target="https://nconnect.nicmar.ac.in/storage/profile/6a870c21e11ed.png" TargetMode="External"/><Relationship Id="rId_hyperlink_298" Type="http://schemas.openxmlformats.org/officeDocument/2006/relationships/hyperlink" Target="https://nconnect.nicmar.ac.in/storage/profile/6a85de51a02d4.png" TargetMode="External"/><Relationship Id="rId_hyperlink_299" Type="http://schemas.openxmlformats.org/officeDocument/2006/relationships/hyperlink" Target="https://nconnect.nicmar.ac.in/storage/profile/6aa26b9b32df6.png" TargetMode="External"/><Relationship Id="rId_hyperlink_300" Type="http://schemas.openxmlformats.org/officeDocument/2006/relationships/hyperlink" Target="https://nconnect.nicmar.ac.in/storage/profile/6a8346b0921d7.png" TargetMode="External"/><Relationship Id="rId_hyperlink_301" Type="http://schemas.openxmlformats.org/officeDocument/2006/relationships/hyperlink" Target="https://nconnect.nicmar.ac.in/storage/profile/6a84b6de31ff7.png" TargetMode="External"/><Relationship Id="rId_hyperlink_302" Type="http://schemas.openxmlformats.org/officeDocument/2006/relationships/hyperlink" Target="https://nconnect.nicmar.ac.in/storage/profile/6a85aaddd1ddb.png" TargetMode="External"/><Relationship Id="rId_hyperlink_303" Type="http://schemas.openxmlformats.org/officeDocument/2006/relationships/hyperlink" Target="https://nconnect.nicmar.ac.in/storage/profile/6aa9503b1bf55.png" TargetMode="External"/><Relationship Id="rId_hyperlink_304" Type="http://schemas.openxmlformats.org/officeDocument/2006/relationships/hyperlink" Target="https://nconnect.nicmar.ac.in/storage/profile/6a86f02304dcb.png" TargetMode="External"/><Relationship Id="rId_hyperlink_305" Type="http://schemas.openxmlformats.org/officeDocument/2006/relationships/hyperlink" Target="https://nconnect.nicmar.ac.in/storage/profile/6aa12e1c183c0.png" TargetMode="External"/><Relationship Id="rId_hyperlink_306" Type="http://schemas.openxmlformats.org/officeDocument/2006/relationships/hyperlink" Target="https://nconnect.nicmar.ac.in/storage/profile/6a85b8aeae2c6.png" TargetMode="External"/><Relationship Id="rId_hyperlink_307" Type="http://schemas.openxmlformats.org/officeDocument/2006/relationships/hyperlink" Target="https://nconnect.nicmar.ac.in/storage/profile/6a859e6954626.png" TargetMode="External"/><Relationship Id="rId_hyperlink_308" Type="http://schemas.openxmlformats.org/officeDocument/2006/relationships/hyperlink" Target="https://nconnect.nicmar.ac.in/storage/profile/6a968c9bcf529.png" TargetMode="External"/><Relationship Id="rId_hyperlink_309" Type="http://schemas.openxmlformats.org/officeDocument/2006/relationships/hyperlink" Target="https://nconnect.nicmar.ac.in/storage/profile/6a820945d9ae0.png" TargetMode="External"/><Relationship Id="rId_hyperlink_310" Type="http://schemas.openxmlformats.org/officeDocument/2006/relationships/hyperlink" Target="https://nconnect.nicmar.ac.in/storage/profile/6a84800ece01e.png" TargetMode="External"/><Relationship Id="rId_hyperlink_311" Type="http://schemas.openxmlformats.org/officeDocument/2006/relationships/hyperlink" Target="https://nconnect.nicmar.ac.in/storage/profile/6a87469d60867.png" TargetMode="External"/><Relationship Id="rId_hyperlink_312" Type="http://schemas.openxmlformats.org/officeDocument/2006/relationships/hyperlink" Target="https://nconnect.nicmar.ac.in/storage/profile/6a861b10b4834.png" TargetMode="External"/><Relationship Id="rId_hyperlink_313" Type="http://schemas.openxmlformats.org/officeDocument/2006/relationships/hyperlink" Target="https://nconnect.nicmar.ac.in/storage/profile/6a86ee3673302.png" TargetMode="External"/><Relationship Id="rId_hyperlink_314" Type="http://schemas.openxmlformats.org/officeDocument/2006/relationships/hyperlink" Target="https://nconnect.nicmar.ac.in/storage/profile/6a86fbbf7c858.png" TargetMode="External"/><Relationship Id="rId_hyperlink_315" Type="http://schemas.openxmlformats.org/officeDocument/2006/relationships/hyperlink" Target="https://nconnect.nicmar.ac.in/storage/profile/6a8ebae352128.png" TargetMode="External"/><Relationship Id="rId_hyperlink_316" Type="http://schemas.openxmlformats.org/officeDocument/2006/relationships/hyperlink" Target="https://nconnect.nicmar.ac.in/storage/profile/6aa969e4b8903.png" TargetMode="External"/><Relationship Id="rId_hyperlink_317" Type="http://schemas.openxmlformats.org/officeDocument/2006/relationships/hyperlink" Target="https://nconnect.nicmar.ac.in/storage/profile/6a85e436d9d3c.png" TargetMode="External"/><Relationship Id="rId_hyperlink_318" Type="http://schemas.openxmlformats.org/officeDocument/2006/relationships/hyperlink" Target="https://nconnect.nicmar.ac.in/storage/profile/6a8342637a8f1.png" TargetMode="External"/><Relationship Id="rId_hyperlink_319" Type="http://schemas.openxmlformats.org/officeDocument/2006/relationships/hyperlink" Target="https://nconnect.nicmar.ac.in/storage/profile/6ac379d76295c.png" TargetMode="External"/><Relationship Id="rId_hyperlink_320" Type="http://schemas.openxmlformats.org/officeDocument/2006/relationships/hyperlink" Target="https://nconnect.nicmar.ac.in/storage/profile/ProfilePhoto_P2367012 _417362.jpg" TargetMode="External"/><Relationship Id="rId_hyperlink_321" Type="http://schemas.openxmlformats.org/officeDocument/2006/relationships/hyperlink" Target="https://nconnect.nicmar.ac.in/storage/profile/6a85fca782a19.png" TargetMode="External"/><Relationship Id="rId_hyperlink_322" Type="http://schemas.openxmlformats.org/officeDocument/2006/relationships/hyperlink" Target="https://nconnect.nicmar.ac.in/storage/profile/6a96482b2b74c.png" TargetMode="External"/><Relationship Id="rId_hyperlink_323" Type="http://schemas.openxmlformats.org/officeDocument/2006/relationships/hyperlink" Target="https://nconnect.nicmar.ac.in/storage/profile/6a8197bd811f0.png" TargetMode="External"/><Relationship Id="rId_hyperlink_324" Type="http://schemas.openxmlformats.org/officeDocument/2006/relationships/hyperlink" Target="https://nconnect.nicmar.ac.in/storage/profile/6a85f1c8432f3.png" TargetMode="External"/><Relationship Id="rId_hyperlink_325" Type="http://schemas.openxmlformats.org/officeDocument/2006/relationships/hyperlink" Target="https://nconnect.nicmar.ac.in/storage/profile/6a85eb6fe6fba.png" TargetMode="External"/><Relationship Id="rId_hyperlink_326" Type="http://schemas.openxmlformats.org/officeDocument/2006/relationships/hyperlink" Target="https://nconnect.nicmar.ac.in/storage/profile/6a848fc725c52.png" TargetMode="External"/><Relationship Id="rId_hyperlink_327" Type="http://schemas.openxmlformats.org/officeDocument/2006/relationships/hyperlink" Target="https://nconnect.nicmar.ac.in/storage/profile/6a870f8aa1ca6.png" TargetMode="External"/><Relationship Id="rId_hyperlink_328" Type="http://schemas.openxmlformats.org/officeDocument/2006/relationships/hyperlink" Target="https://nconnect.nicmar.ac.in/storage/profile/6a872748f2174.png" TargetMode="External"/><Relationship Id="rId_hyperlink_329" Type="http://schemas.openxmlformats.org/officeDocument/2006/relationships/hyperlink" Target="https://nconnect.nicmar.ac.in/storage/profile/6a872cd4c6794.png" TargetMode="External"/><Relationship Id="rId_hyperlink_330" Type="http://schemas.openxmlformats.org/officeDocument/2006/relationships/hyperlink" Target="https://nconnect.nicmar.ac.in/storage/profile/6a8708c32de2c.png" TargetMode="External"/><Relationship Id="rId_hyperlink_331" Type="http://schemas.openxmlformats.org/officeDocument/2006/relationships/hyperlink" Target="https://nconnect.nicmar.ac.in/storage/profile/6a860d491b42f.png" TargetMode="External"/><Relationship Id="rId_hyperlink_332" Type="http://schemas.openxmlformats.org/officeDocument/2006/relationships/hyperlink" Target="https://nconnect.nicmar.ac.in/storage/profile/6a870829c0b6f.png" TargetMode="External"/><Relationship Id="rId_hyperlink_333" Type="http://schemas.openxmlformats.org/officeDocument/2006/relationships/hyperlink" Target="https://nconnect.nicmar.ac.in/storage/profile/6a992a4c76527.png" TargetMode="External"/><Relationship Id="rId_hyperlink_334" Type="http://schemas.openxmlformats.org/officeDocument/2006/relationships/hyperlink" Target="https://nconnect.nicmar.ac.in/storage/profile/6a860cdf4a2d1.png" TargetMode="External"/><Relationship Id="rId_hyperlink_335" Type="http://schemas.openxmlformats.org/officeDocument/2006/relationships/hyperlink" Target="https://nconnect.nicmar.ac.in/storage/profile/6a85dfa74db28.png" TargetMode="External"/><Relationship Id="rId_hyperlink_336" Type="http://schemas.openxmlformats.org/officeDocument/2006/relationships/hyperlink" Target="https://nconnect.nicmar.ac.in/storage/profile/6aa380c506ff9.png" TargetMode="External"/><Relationship Id="rId_hyperlink_337" Type="http://schemas.openxmlformats.org/officeDocument/2006/relationships/hyperlink" Target="https://nconnect.nicmar.ac.in/storage/profile/6a86d349a9eec.png" TargetMode="External"/><Relationship Id="rId_hyperlink_338" Type="http://schemas.openxmlformats.org/officeDocument/2006/relationships/hyperlink" Target="https://nconnect.nicmar.ac.in/storage/profile/6a8709cc34c35.png" TargetMode="External"/><Relationship Id="rId_hyperlink_339" Type="http://schemas.openxmlformats.org/officeDocument/2006/relationships/hyperlink" Target="https://nconnect.nicmar.ac.in/storage/profile/6a86f643b759c.png" TargetMode="External"/><Relationship Id="rId_hyperlink_340" Type="http://schemas.openxmlformats.org/officeDocument/2006/relationships/hyperlink" Target="https://nconnect.nicmar.ac.in/storage/profile/6a85ee6a5a3dd.png" TargetMode="External"/><Relationship Id="rId_hyperlink_341" Type="http://schemas.openxmlformats.org/officeDocument/2006/relationships/hyperlink" Target="https://nconnect.nicmar.ac.in/storage/profile/6a8696a4573c8.png" TargetMode="External"/><Relationship Id="rId_hyperlink_342" Type="http://schemas.openxmlformats.org/officeDocument/2006/relationships/hyperlink" Target="https://nconnect.nicmar.ac.in/storage/profile/6a85dcf5bab79.png" TargetMode="External"/><Relationship Id="rId_hyperlink_343" Type="http://schemas.openxmlformats.org/officeDocument/2006/relationships/hyperlink" Target="https://nconnect.nicmar.ac.in/storage/profile/6a84343b5dc5e.png" TargetMode="External"/><Relationship Id="rId_hyperlink_344" Type="http://schemas.openxmlformats.org/officeDocument/2006/relationships/hyperlink" Target="https://nconnect.nicmar.ac.in/storage/profile/6a8b35d6bc8c8.png" TargetMode="External"/><Relationship Id="rId_hyperlink_345" Type="http://schemas.openxmlformats.org/officeDocument/2006/relationships/hyperlink" Target="https://nconnect.nicmar.ac.in/storage/profile/6a8747451a584.png" TargetMode="External"/><Relationship Id="rId_hyperlink_346" Type="http://schemas.openxmlformats.org/officeDocument/2006/relationships/hyperlink" Target="https://nconnect.nicmar.ac.in/storage/profile/6aa98b22f1c5f.png" TargetMode="External"/><Relationship Id="rId_hyperlink_347" Type="http://schemas.openxmlformats.org/officeDocument/2006/relationships/hyperlink" Target="https://nconnect.nicmar.ac.in/storage/profile/6a87430b16f4d.png" TargetMode="External"/><Relationship Id="rId_hyperlink_348" Type="http://schemas.openxmlformats.org/officeDocument/2006/relationships/hyperlink" Target="https://nconnect.nicmar.ac.in/storage/profile/6a9be13e9f275.png" TargetMode="External"/><Relationship Id="rId_hyperlink_349" Type="http://schemas.openxmlformats.org/officeDocument/2006/relationships/hyperlink" Target="https://nconnect.nicmar.ac.in/storage/profile/6a88177318b69.png" TargetMode="External"/><Relationship Id="rId_hyperlink_350" Type="http://schemas.openxmlformats.org/officeDocument/2006/relationships/hyperlink" Target="https://nconnect.nicmar.ac.in/storage/profile/6a86b905da0ac.png" TargetMode="External"/><Relationship Id="rId_hyperlink_351" Type="http://schemas.openxmlformats.org/officeDocument/2006/relationships/hyperlink" Target="https://nconnect.nicmar.ac.in/storage/profile/6a85ea1e69878.png" TargetMode="External"/><Relationship Id="rId_hyperlink_352" Type="http://schemas.openxmlformats.org/officeDocument/2006/relationships/hyperlink" Target="https://nconnect.nicmar.ac.in/storage/profile/6a85dc8a02d12.png" TargetMode="External"/><Relationship Id="rId_hyperlink_353" Type="http://schemas.openxmlformats.org/officeDocument/2006/relationships/hyperlink" Target="https://nconnect.nicmar.ac.in/storage/profile/6a84adc7c021f.png" TargetMode="External"/><Relationship Id="rId_hyperlink_354" Type="http://schemas.openxmlformats.org/officeDocument/2006/relationships/hyperlink" Target="https://nconnect.nicmar.ac.in/storage/profile/6a85fd9071230.png" TargetMode="External"/><Relationship Id="rId_hyperlink_355" Type="http://schemas.openxmlformats.org/officeDocument/2006/relationships/hyperlink" Target="https://nconnect.nicmar.ac.in/storage/profile/6a85f625acc67.png" TargetMode="External"/><Relationship Id="rId_hyperlink_356" Type="http://schemas.openxmlformats.org/officeDocument/2006/relationships/hyperlink" Target="https://nconnect.nicmar.ac.in/storage/profile/6a84a677772bd.png" TargetMode="External"/><Relationship Id="rId_hyperlink_357" Type="http://schemas.openxmlformats.org/officeDocument/2006/relationships/hyperlink" Target="https://nconnect.nicmar.ac.in/storage/profile/6a86996ed6d74.png" TargetMode="External"/><Relationship Id="rId_hyperlink_358" Type="http://schemas.openxmlformats.org/officeDocument/2006/relationships/hyperlink" Target="https://nconnect.nicmar.ac.in/storage/profile/6a871bac429a3.png" TargetMode="External"/><Relationship Id="rId_hyperlink_359" Type="http://schemas.openxmlformats.org/officeDocument/2006/relationships/hyperlink" Target="https://nconnect.nicmar.ac.in/storage/profile/6a873b3c03bec.png" TargetMode="External"/><Relationship Id="rId_hyperlink_360" Type="http://schemas.openxmlformats.org/officeDocument/2006/relationships/hyperlink" Target="https://nconnect.nicmar.ac.in/storage/profile/ProfilePhoto_P2367013_643791.jpg" TargetMode="External"/><Relationship Id="rId_hyperlink_361" Type="http://schemas.openxmlformats.org/officeDocument/2006/relationships/hyperlink" Target="https://nconnect.nicmar.ac.in/storage/profile/6a8690e4bd991.png" TargetMode="External"/><Relationship Id="rId_hyperlink_362" Type="http://schemas.openxmlformats.org/officeDocument/2006/relationships/hyperlink" Target="https://nconnect.nicmar.ac.in/storage/profile/6a80502fa1f06.png" TargetMode="External"/><Relationship Id="rId_hyperlink_363" Type="http://schemas.openxmlformats.org/officeDocument/2006/relationships/hyperlink" Target="https://nconnect.nicmar.ac.in/storage/profile/6a8d6926779a8.png" TargetMode="External"/><Relationship Id="rId_hyperlink_364" Type="http://schemas.openxmlformats.org/officeDocument/2006/relationships/hyperlink" Target="https://nconnect.nicmar.ac.in/storage/profile/6a85eabea61a3.png" TargetMode="External"/><Relationship Id="rId_hyperlink_365" Type="http://schemas.openxmlformats.org/officeDocument/2006/relationships/hyperlink" Target="https://nconnect.nicmar.ac.in/storage/profile/6a868e283581c.png" TargetMode="External"/><Relationship Id="rId_hyperlink_366" Type="http://schemas.openxmlformats.org/officeDocument/2006/relationships/hyperlink" Target="https://nconnect.nicmar.ac.in/storage/profile/6a87019fcfa53.png" TargetMode="External"/><Relationship Id="rId_hyperlink_367" Type="http://schemas.openxmlformats.org/officeDocument/2006/relationships/hyperlink" Target="https://nconnect.nicmar.ac.in/storage/profile/6a8ebaa0b0d03.png" TargetMode="External"/><Relationship Id="rId_hyperlink_368" Type="http://schemas.openxmlformats.org/officeDocument/2006/relationships/hyperlink" Target="https://nconnect.nicmar.ac.in/storage/profile/6aaa602e6a1c4.png" TargetMode="External"/><Relationship Id="rId_hyperlink_369" Type="http://schemas.openxmlformats.org/officeDocument/2006/relationships/hyperlink" Target="https://nconnect.nicmar.ac.in/storage/profile/6a85eb706742c.png" TargetMode="External"/><Relationship Id="rId_hyperlink_370" Type="http://schemas.openxmlformats.org/officeDocument/2006/relationships/hyperlink" Target="https://nconnect.nicmar.ac.in/storage/profile/6a8727fb6e695.png" TargetMode="External"/><Relationship Id="rId_hyperlink_371" Type="http://schemas.openxmlformats.org/officeDocument/2006/relationships/hyperlink" Target="https://nconnect.nicmar.ac.in/storage/profile/ProfilePhoto_P2367018_789645.jpg" TargetMode="External"/><Relationship Id="rId_hyperlink_372" Type="http://schemas.openxmlformats.org/officeDocument/2006/relationships/hyperlink" Target="https://nconnect.nicmar.ac.in/storage/profile/6a85f7cd644ec.png" TargetMode="External"/><Relationship Id="rId_hyperlink_373" Type="http://schemas.openxmlformats.org/officeDocument/2006/relationships/hyperlink" Target="https://nconnect.nicmar.ac.in/storage/profile/6a85e68513569.png" TargetMode="External"/><Relationship Id="rId_hyperlink_374" Type="http://schemas.openxmlformats.org/officeDocument/2006/relationships/hyperlink" Target="https://nconnect.nicmar.ac.in/storage/profile/6a8592c0977dc.png" TargetMode="External"/><Relationship Id="rId_hyperlink_375" Type="http://schemas.openxmlformats.org/officeDocument/2006/relationships/hyperlink" Target="https://nconnect.nicmar.ac.in/storage/profile/6a86fbcf2dec4.png" TargetMode="External"/><Relationship Id="rId_hyperlink_376" Type="http://schemas.openxmlformats.org/officeDocument/2006/relationships/hyperlink" Target="https://nconnect.nicmar.ac.in/storage/profile/6a843f416ecac.png" TargetMode="External"/><Relationship Id="rId_hyperlink_377" Type="http://schemas.openxmlformats.org/officeDocument/2006/relationships/hyperlink" Target="https://nconnect.nicmar.ac.in/storage/profile/6a86fc111ed0f.png" TargetMode="External"/><Relationship Id="rId_hyperlink_378" Type="http://schemas.openxmlformats.org/officeDocument/2006/relationships/hyperlink" Target="https://nconnect.nicmar.ac.in/storage/profile/6ac6a13d6134e.png" TargetMode="External"/><Relationship Id="rId_hyperlink_379" Type="http://schemas.openxmlformats.org/officeDocument/2006/relationships/hyperlink" Target="https://nconnect.nicmar.ac.in/storage/profile/ProfilePhoto_P2367024 _423659.jpg" TargetMode="External"/><Relationship Id="rId_hyperlink_380" Type="http://schemas.openxmlformats.org/officeDocument/2006/relationships/hyperlink" Target="https://nconnect.nicmar.ac.in/storage/profile/6a870a1b24a42.png" TargetMode="External"/><Relationship Id="rId_hyperlink_381" Type="http://schemas.openxmlformats.org/officeDocument/2006/relationships/hyperlink" Target="https://nconnect.nicmar.ac.in/storage/profile/6a87181c70aec.png" TargetMode="External"/><Relationship Id="rId_hyperlink_382" Type="http://schemas.openxmlformats.org/officeDocument/2006/relationships/hyperlink" Target="https://nconnect.nicmar.ac.in/storage/profile/6aa94e2aba8f0.png" TargetMode="External"/><Relationship Id="rId_hyperlink_383" Type="http://schemas.openxmlformats.org/officeDocument/2006/relationships/hyperlink" Target="https://nconnect.nicmar.ac.in/storage/profile/6a84afb84e108.png" TargetMode="External"/><Relationship Id="rId_hyperlink_384" Type="http://schemas.openxmlformats.org/officeDocument/2006/relationships/hyperlink" Target="https://nconnect.nicmar.ac.in/storage/profile/6aa2b222d1860.png" TargetMode="External"/><Relationship Id="rId_hyperlink_385" Type="http://schemas.openxmlformats.org/officeDocument/2006/relationships/hyperlink" Target="https://nconnect.nicmar.ac.in/storage/profile/6a849e28bdf26.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Y386"/>
  <sheetViews>
    <sheetView tabSelected="1" workbookViewId="0" showGridLines="true" showRowColHeaders="1">
      <pane ySplit="1" topLeftCell="A2" activePane="bottomLeft" state="frozen"/>
      <selection pane="bottomLeft" activeCell="I2" sqref="I2:I386"/>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9.421" bestFit="true" customWidth="true" style="0"/>
    <col min="5" max="5" width="24.708" bestFit="true" customWidth="true" style="0"/>
    <col min="6" max="6" width="25.851" bestFit="true" customWidth="true" style="0"/>
    <col min="7" max="7" width="44.703" bestFit="true" customWidth="true" style="0"/>
    <col min="8" max="8" width="20.281" bestFit="true" customWidth="true" style="0"/>
    <col min="9" max="9" width="21.566" bestFit="true" customWidth="true" style="0"/>
    <col min="10" max="10" width="47.131" bestFit="true" customWidth="true" style="0"/>
    <col min="11" max="11" width="13.997" bestFit="true" customWidth="true" style="0"/>
    <col min="12" max="12" width="39.99" bestFit="true" customWidth="true" style="0"/>
    <col min="13" max="13" width="36.42" bestFit="true" customWidth="true" style="0"/>
    <col min="14" max="14" width="12.854" bestFit="true" customWidth="true" style="0"/>
    <col min="15" max="15" width="11.283" bestFit="true" customWidth="true" style="0"/>
    <col min="16" max="16" width="13.997" bestFit="true" customWidth="true" style="0"/>
    <col min="17" max="17" width="21.566" bestFit="true" customWidth="true" style="0"/>
    <col min="18" max="18" width="56.558" bestFit="true" customWidth="true" style="0"/>
    <col min="19" max="19" width="181.527" bestFit="true" customWidth="true" style="0"/>
    <col min="20" max="20" width="17.71" bestFit="true" customWidth="true" style="0"/>
    <col min="21" max="21" width="20.281" bestFit="true" customWidth="true" style="0"/>
    <col min="22" max="22" width="37.705" bestFit="true" customWidth="true" style="0"/>
    <col min="23" max="23" width="20.281" bestFit="true" customWidth="true" style="0"/>
    <col min="24" max="24" width="61.271" bestFit="true" customWidth="true" style="0"/>
    <col min="25" max="25" width="44.703" bestFit="true" customWidth="true" style="0"/>
    <col min="26" max="26" width="20.281" bestFit="true" customWidth="true" style="0"/>
    <col min="27" max="27" width="89.55" bestFit="true" customWidth="true" style="0"/>
    <col min="28" max="28" width="209.949" bestFit="true" customWidth="true" style="0"/>
    <col min="29" max="29" width="23.423" bestFit="true" customWidth="true" style="0"/>
    <col min="30" max="30" width="19.995" bestFit="true" customWidth="true" style="0"/>
    <col min="31" max="31" width="209.949" bestFit="true" customWidth="true" style="0"/>
    <col min="32" max="32" width="27.993" bestFit="true" customWidth="true" style="0"/>
    <col min="33" max="33" width="29.421" bestFit="true" customWidth="true" style="0"/>
    <col min="34" max="34" width="17.71" bestFit="true" customWidth="true" style="0"/>
    <col min="35" max="35" width="12.568" bestFit="true" customWidth="true" style="0"/>
    <col min="36" max="36" width="97.833" bestFit="true" customWidth="true" style="0"/>
    <col min="37" max="37" width="136.681" bestFit="true" customWidth="true" style="0"/>
    <col min="38" max="38" width="24.28" bestFit="true" customWidth="true" style="0"/>
    <col min="39" max="39" width="24.28" bestFit="true" customWidth="true" style="0"/>
    <col min="40" max="40" width="15.139" bestFit="true" customWidth="true" style="0"/>
    <col min="41" max="41" width="13.997" bestFit="true" customWidth="true" style="0"/>
    <col min="42" max="42" width="106.117" bestFit="true" customWidth="true" style="0"/>
    <col min="43" max="43" width="136.681" bestFit="true" customWidth="true" style="0"/>
    <col min="44" max="44" width="24.28" bestFit="true" customWidth="true" style="0"/>
    <col min="45" max="45" width="24.28" bestFit="true" customWidth="true" style="0"/>
    <col min="46" max="46" width="15.139" bestFit="true" customWidth="true" style="0"/>
    <col min="47" max="47" width="13.997" bestFit="true" customWidth="true" style="0"/>
    <col min="48" max="48" width="58.843" bestFit="true" customWidth="true" style="0"/>
    <col min="49" max="49" width="96.691" bestFit="true" customWidth="true" style="0"/>
    <col min="50" max="50" width="29.421" bestFit="true" customWidth="true" style="0"/>
    <col min="51" max="51" width="29.421" bestFit="true" customWidth="true" style="0"/>
    <col min="52" max="52" width="20.281" bestFit="true" customWidth="true" style="0"/>
    <col min="53" max="53" width="19.138" bestFit="true" customWidth="true" style="0"/>
    <col min="54" max="54" width="97.833" bestFit="true" customWidth="true" style="0"/>
    <col min="55" max="55" width="120.256" bestFit="true" customWidth="true" style="0"/>
    <col min="56" max="56" width="51.845" bestFit="true" customWidth="true" style="0"/>
    <col min="57" max="57" width="51.845" bestFit="true" customWidth="true" style="0"/>
    <col min="58" max="58" width="22.852" bestFit="true" customWidth="true" style="0"/>
    <col min="59" max="59" width="22.852" bestFit="true" customWidth="true" style="0"/>
    <col min="60" max="60" width="13.997" bestFit="true" customWidth="true" style="0"/>
    <col min="61" max="61" width="12.568" bestFit="true" customWidth="true" style="0"/>
    <col min="62" max="62" width="60.128" bestFit="true" customWidth="true" style="0"/>
    <col min="63" max="63" width="82.408" bestFit="true" customWidth="true" style="0"/>
    <col min="64" max="64" width="47.131" bestFit="true" customWidth="true" style="0"/>
    <col min="65" max="65" width="31.707" bestFit="true" customWidth="true" style="0"/>
    <col min="66" max="66" width="22.852" bestFit="true" customWidth="true" style="0"/>
    <col min="67" max="67" width="22.852" bestFit="true" customWidth="true" style="0"/>
    <col min="68" max="68" width="13.997" bestFit="true" customWidth="true" style="0"/>
    <col min="69" max="69" width="12.568" bestFit="true" customWidth="true" style="0"/>
    <col min="70" max="70" width="301.926" bestFit="true" customWidth="true" style="0"/>
    <col min="71" max="71" width="437.607" bestFit="true" customWidth="true" style="0"/>
    <col min="72" max="72" width="34.563" bestFit="true" customWidth="true" style="0"/>
    <col min="73" max="73" width="285.359" bestFit="true" customWidth="true" style="0"/>
    <col min="74" max="74" width="19.138" bestFit="true" customWidth="true" style="0"/>
    <col min="75" max="75" width="292.5" bestFit="true" customWidth="true" style="0"/>
    <col min="76" max="76" width="22.852" bestFit="true" customWidth="true" style="0"/>
    <col min="77" max="77" width="19.138" bestFit="true" customWidth="true" style="0"/>
  </cols>
  <sheetData>
    <row r="1" spans="1:77"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row>
    <row r="2" spans="1:77">
      <c r="A2" s="1" t="s">
        <v>77</v>
      </c>
      <c r="B2" s="1" t="s">
        <v>78</v>
      </c>
      <c r="C2" s="1" t="s">
        <v>79</v>
      </c>
      <c r="D2" s="1" t="s">
        <v>80</v>
      </c>
      <c r="E2" s="1" t="s">
        <v>81</v>
      </c>
      <c r="F2" s="1" t="s">
        <v>82</v>
      </c>
      <c r="G2" s="1" t="s">
        <v>83</v>
      </c>
      <c r="H2" s="1" t="s">
        <v>84</v>
      </c>
      <c r="I2" s="3"/>
      <c r="J2" s="1" t="s">
        <v>85</v>
      </c>
      <c r="K2" s="1" t="s">
        <v>86</v>
      </c>
      <c r="L2" s="1" t="s">
        <v>87</v>
      </c>
      <c r="M2" s="1" t="s">
        <v>88</v>
      </c>
      <c r="N2" s="1">
        <v>9028212444</v>
      </c>
      <c r="O2" s="1" t="s">
        <v>89</v>
      </c>
      <c r="P2" s="1" t="s">
        <v>90</v>
      </c>
      <c r="Q2" s="1" t="s">
        <v>91</v>
      </c>
      <c r="R2" s="1" t="s">
        <v>92</v>
      </c>
      <c r="S2" s="1" t="s">
        <v>93</v>
      </c>
      <c r="T2" s="1" t="s">
        <v>94</v>
      </c>
      <c r="U2" s="1">
        <v>924101883866</v>
      </c>
      <c r="V2" s="1" t="s">
        <v>95</v>
      </c>
      <c r="W2" s="1">
        <v>9890212444</v>
      </c>
      <c r="X2" s="1" t="s">
        <v>96</v>
      </c>
      <c r="Y2" s="1" t="s">
        <v>97</v>
      </c>
      <c r="Z2" s="1">
        <v>9096212444</v>
      </c>
      <c r="AA2" s="1" t="s">
        <v>98</v>
      </c>
      <c r="AB2" s="1" t="s">
        <v>99</v>
      </c>
      <c r="AC2" s="1" t="s">
        <v>100</v>
      </c>
      <c r="AD2" s="1" t="s">
        <v>101</v>
      </c>
      <c r="AE2" s="1" t="s">
        <v>99</v>
      </c>
      <c r="AF2" s="1" t="s">
        <v>100</v>
      </c>
      <c r="AG2" s="1" t="s">
        <v>101</v>
      </c>
      <c r="AH2" s="1" t="s">
        <v>102</v>
      </c>
      <c r="AI2" s="1" t="s">
        <v>102</v>
      </c>
      <c r="AJ2" s="1" t="s">
        <v>103</v>
      </c>
      <c r="AK2" s="1" t="s">
        <v>104</v>
      </c>
      <c r="AL2" s="1" t="s">
        <v>105</v>
      </c>
      <c r="AM2" s="1" t="s">
        <v>106</v>
      </c>
      <c r="AN2" s="1">
        <v>84.4</v>
      </c>
      <c r="AO2" s="1" t="s">
        <v>84</v>
      </c>
      <c r="AP2" s="1" t="s">
        <v>107</v>
      </c>
      <c r="AQ2" s="1" t="s">
        <v>108</v>
      </c>
      <c r="AR2" s="1" t="s">
        <v>109</v>
      </c>
      <c r="AS2" s="1" t="s">
        <v>110</v>
      </c>
      <c r="AT2" s="1">
        <v>89.83</v>
      </c>
      <c r="AU2" s="1" t="s">
        <v>84</v>
      </c>
      <c r="AV2" s="1" t="s">
        <v>84</v>
      </c>
      <c r="AW2" s="1" t="s">
        <v>84</v>
      </c>
      <c r="AX2" s="1" t="s">
        <v>84</v>
      </c>
      <c r="AY2" s="1" t="s">
        <v>84</v>
      </c>
      <c r="AZ2" s="1" t="s">
        <v>84</v>
      </c>
      <c r="BA2" s="1" t="s">
        <v>84</v>
      </c>
      <c r="BB2" s="1" t="s">
        <v>111</v>
      </c>
      <c r="BC2" s="1" t="s">
        <v>112</v>
      </c>
      <c r="BD2" s="1" t="s">
        <v>113</v>
      </c>
      <c r="BE2" s="1" t="s">
        <v>114</v>
      </c>
      <c r="BF2" s="1" t="s">
        <v>115</v>
      </c>
      <c r="BG2" s="1" t="s">
        <v>116</v>
      </c>
      <c r="BH2" s="1">
        <v>73.6</v>
      </c>
      <c r="BI2" s="1">
        <v>7.36</v>
      </c>
      <c r="BJ2" s="1" t="s">
        <v>84</v>
      </c>
      <c r="BK2" s="1" t="s">
        <v>84</v>
      </c>
      <c r="BL2" s="1" t="s">
        <v>84</v>
      </c>
      <c r="BM2" s="1" t="s">
        <v>84</v>
      </c>
      <c r="BN2" s="1" t="s">
        <v>84</v>
      </c>
      <c r="BO2" s="1" t="s">
        <v>84</v>
      </c>
      <c r="BP2" s="1" t="s">
        <v>84</v>
      </c>
      <c r="BQ2" s="1" t="s">
        <v>84</v>
      </c>
      <c r="BR2" s="1" t="s">
        <v>117</v>
      </c>
      <c r="BS2" s="1" t="s">
        <v>84</v>
      </c>
      <c r="BT2" s="1"/>
      <c r="BU2" s="1" t="s">
        <v>118</v>
      </c>
      <c r="BV2" s="1">
        <v>12</v>
      </c>
      <c r="BW2" s="1" t="s">
        <v>84</v>
      </c>
      <c r="BX2" s="1" t="str">
        <f>HYPERLINK("https://nconnect.nicmar.ac.in/storage/profile/6aaae7f8613e1.png","Download")</f>
        <v>0</v>
      </c>
      <c r="BY2" s="1" t="s">
        <v>84</v>
      </c>
    </row>
    <row r="3" spans="1:77">
      <c r="A3" s="1" t="s">
        <v>119</v>
      </c>
      <c r="B3" s="1" t="s">
        <v>78</v>
      </c>
      <c r="C3" s="1" t="s">
        <v>120</v>
      </c>
      <c r="D3" s="1" t="s">
        <v>121</v>
      </c>
      <c r="E3" s="1" t="s">
        <v>122</v>
      </c>
      <c r="F3" s="1" t="s">
        <v>123</v>
      </c>
      <c r="G3" s="1" t="s">
        <v>124</v>
      </c>
      <c r="H3" s="1" t="s">
        <v>84</v>
      </c>
      <c r="I3" s="3"/>
      <c r="J3" s="1" t="s">
        <v>85</v>
      </c>
      <c r="K3" s="1" t="s">
        <v>86</v>
      </c>
      <c r="L3" s="1" t="s">
        <v>125</v>
      </c>
      <c r="M3" s="1" t="s">
        <v>126</v>
      </c>
      <c r="N3" s="1">
        <v>9370465487</v>
      </c>
      <c r="O3" s="1" t="s">
        <v>89</v>
      </c>
      <c r="P3" s="1" t="s">
        <v>127</v>
      </c>
      <c r="Q3" s="1" t="s">
        <v>91</v>
      </c>
      <c r="R3" s="1" t="s">
        <v>128</v>
      </c>
      <c r="S3" s="1" t="s">
        <v>129</v>
      </c>
      <c r="T3" s="1" t="s">
        <v>130</v>
      </c>
      <c r="U3" s="1">
        <v>509403481564</v>
      </c>
      <c r="V3" s="1" t="s">
        <v>131</v>
      </c>
      <c r="W3" s="1">
        <v>9923399315</v>
      </c>
      <c r="X3" s="1" t="s">
        <v>132</v>
      </c>
      <c r="Y3" s="1" t="s">
        <v>133</v>
      </c>
      <c r="Z3" s="1">
        <v>9156397954</v>
      </c>
      <c r="AA3" s="1" t="s">
        <v>134</v>
      </c>
      <c r="AB3" s="1" t="s">
        <v>135</v>
      </c>
      <c r="AC3" s="1" t="s">
        <v>136</v>
      </c>
      <c r="AD3" s="1" t="s">
        <v>101</v>
      </c>
      <c r="AE3" s="1" t="s">
        <v>137</v>
      </c>
      <c r="AF3" s="1" t="s">
        <v>138</v>
      </c>
      <c r="AG3" s="1" t="s">
        <v>101</v>
      </c>
      <c r="AH3" s="1" t="s">
        <v>102</v>
      </c>
      <c r="AI3" s="1" t="s">
        <v>102</v>
      </c>
      <c r="AJ3" s="1" t="s">
        <v>139</v>
      </c>
      <c r="AK3" s="1" t="s">
        <v>140</v>
      </c>
      <c r="AL3" s="1" t="s">
        <v>141</v>
      </c>
      <c r="AM3" s="1" t="s">
        <v>109</v>
      </c>
      <c r="AN3" s="1">
        <v>95.2</v>
      </c>
      <c r="AO3" s="1" t="s">
        <v>84</v>
      </c>
      <c r="AP3" s="1" t="s">
        <v>142</v>
      </c>
      <c r="AQ3" s="1" t="s">
        <v>143</v>
      </c>
      <c r="AR3" s="1" t="s">
        <v>110</v>
      </c>
      <c r="AS3" s="1" t="s">
        <v>144</v>
      </c>
      <c r="AT3" s="1">
        <v>89.5</v>
      </c>
      <c r="AU3" s="1" t="s">
        <v>84</v>
      </c>
      <c r="AV3" s="1" t="s">
        <v>84</v>
      </c>
      <c r="AW3" s="1" t="s">
        <v>84</v>
      </c>
      <c r="AX3" s="1" t="s">
        <v>84</v>
      </c>
      <c r="AY3" s="1" t="s">
        <v>84</v>
      </c>
      <c r="AZ3" s="1" t="s">
        <v>84</v>
      </c>
      <c r="BA3" s="1" t="s">
        <v>84</v>
      </c>
      <c r="BB3" s="1" t="s">
        <v>145</v>
      </c>
      <c r="BC3" s="1" t="s">
        <v>145</v>
      </c>
      <c r="BD3" s="1" t="s">
        <v>146</v>
      </c>
      <c r="BE3" s="1" t="s">
        <v>114</v>
      </c>
      <c r="BF3" s="1" t="s">
        <v>147</v>
      </c>
      <c r="BG3" s="1" t="s">
        <v>148</v>
      </c>
      <c r="BH3" s="1">
        <v>80.7</v>
      </c>
      <c r="BI3" s="1">
        <v>8.07</v>
      </c>
      <c r="BJ3" s="1" t="s">
        <v>84</v>
      </c>
      <c r="BK3" s="1" t="s">
        <v>84</v>
      </c>
      <c r="BL3" s="1" t="s">
        <v>84</v>
      </c>
      <c r="BM3" s="1" t="s">
        <v>84</v>
      </c>
      <c r="BN3" s="1" t="s">
        <v>84</v>
      </c>
      <c r="BO3" s="1" t="s">
        <v>84</v>
      </c>
      <c r="BP3" s="1" t="s">
        <v>84</v>
      </c>
      <c r="BQ3" s="1" t="s">
        <v>84</v>
      </c>
      <c r="BR3" s="1" t="s">
        <v>149</v>
      </c>
      <c r="BS3" s="1" t="s">
        <v>84</v>
      </c>
      <c r="BT3" s="1"/>
      <c r="BU3" s="1" t="s">
        <v>150</v>
      </c>
      <c r="BV3" s="1">
        <v>35</v>
      </c>
      <c r="BW3" s="1" t="s">
        <v>84</v>
      </c>
      <c r="BX3" s="1" t="str">
        <f>HYPERLINK("https://nconnect.nicmar.ac.in/storage/profile/6a85ed75f2712.png","Download")</f>
        <v>0</v>
      </c>
      <c r="BY3" s="1" t="s">
        <v>84</v>
      </c>
    </row>
    <row r="4" spans="1:77">
      <c r="A4" s="1" t="s">
        <v>151</v>
      </c>
      <c r="B4" s="1" t="s">
        <v>78</v>
      </c>
      <c r="C4" s="1" t="s">
        <v>152</v>
      </c>
      <c r="D4" s="1" t="s">
        <v>153</v>
      </c>
      <c r="E4" s="1" t="s">
        <v>154</v>
      </c>
      <c r="F4" s="1" t="s">
        <v>155</v>
      </c>
      <c r="G4" s="1" t="s">
        <v>156</v>
      </c>
      <c r="H4" s="1" t="s">
        <v>84</v>
      </c>
      <c r="I4" s="3"/>
      <c r="J4" s="1" t="s">
        <v>85</v>
      </c>
      <c r="K4" s="1" t="s">
        <v>86</v>
      </c>
      <c r="L4" s="1" t="s">
        <v>157</v>
      </c>
      <c r="M4" s="1" t="s">
        <v>158</v>
      </c>
      <c r="N4" s="1">
        <v>7385048179</v>
      </c>
      <c r="O4" s="1" t="s">
        <v>159</v>
      </c>
      <c r="P4" s="1" t="s">
        <v>160</v>
      </c>
      <c r="Q4" s="1" t="s">
        <v>91</v>
      </c>
      <c r="R4" s="1" t="s">
        <v>161</v>
      </c>
      <c r="S4" s="1" t="s">
        <v>162</v>
      </c>
      <c r="T4" s="1" t="s">
        <v>163</v>
      </c>
      <c r="U4" s="1">
        <v>629013893670</v>
      </c>
      <c r="V4" s="1" t="s">
        <v>164</v>
      </c>
      <c r="W4" s="1">
        <v>7709331636</v>
      </c>
      <c r="X4" s="1" t="s">
        <v>165</v>
      </c>
      <c r="Y4" s="1" t="s">
        <v>166</v>
      </c>
      <c r="Z4" s="1">
        <v>7387552077</v>
      </c>
      <c r="AA4" s="1" t="s">
        <v>167</v>
      </c>
      <c r="AB4" s="1" t="s">
        <v>168</v>
      </c>
      <c r="AC4" s="1" t="s">
        <v>169</v>
      </c>
      <c r="AD4" s="1" t="s">
        <v>101</v>
      </c>
      <c r="AE4" s="1" t="s">
        <v>168</v>
      </c>
      <c r="AF4" s="1" t="s">
        <v>169</v>
      </c>
      <c r="AG4" s="1" t="s">
        <v>101</v>
      </c>
      <c r="AH4" s="1" t="s">
        <v>102</v>
      </c>
      <c r="AI4" s="1" t="s">
        <v>102</v>
      </c>
      <c r="AJ4" s="1" t="s">
        <v>170</v>
      </c>
      <c r="AK4" s="1" t="s">
        <v>171</v>
      </c>
      <c r="AL4" s="1" t="s">
        <v>172</v>
      </c>
      <c r="AM4" s="1" t="s">
        <v>109</v>
      </c>
      <c r="AN4" s="1">
        <v>95.04</v>
      </c>
      <c r="AO4" s="1" t="s">
        <v>84</v>
      </c>
      <c r="AP4" s="1" t="s">
        <v>173</v>
      </c>
      <c r="AQ4" s="1" t="s">
        <v>174</v>
      </c>
      <c r="AR4" s="1" t="s">
        <v>110</v>
      </c>
      <c r="AS4" s="1" t="s">
        <v>144</v>
      </c>
      <c r="AT4" s="1">
        <v>82.5</v>
      </c>
      <c r="AU4" s="1" t="s">
        <v>84</v>
      </c>
      <c r="AV4" s="1" t="s">
        <v>84</v>
      </c>
      <c r="AW4" s="1" t="s">
        <v>84</v>
      </c>
      <c r="AX4" s="1" t="s">
        <v>84</v>
      </c>
      <c r="AY4" s="1" t="s">
        <v>84</v>
      </c>
      <c r="AZ4" s="1" t="s">
        <v>84</v>
      </c>
      <c r="BA4" s="1" t="s">
        <v>84</v>
      </c>
      <c r="BB4" s="1" t="s">
        <v>175</v>
      </c>
      <c r="BC4" s="1" t="s">
        <v>176</v>
      </c>
      <c r="BD4" s="1" t="s">
        <v>146</v>
      </c>
      <c r="BE4" s="1" t="s">
        <v>114</v>
      </c>
      <c r="BF4" s="1" t="s">
        <v>177</v>
      </c>
      <c r="BG4" s="1" t="s">
        <v>116</v>
      </c>
      <c r="BH4" s="1">
        <v>70.7</v>
      </c>
      <c r="BI4" s="1">
        <v>7.82</v>
      </c>
      <c r="BJ4" s="1" t="s">
        <v>84</v>
      </c>
      <c r="BK4" s="1" t="s">
        <v>84</v>
      </c>
      <c r="BL4" s="1" t="s">
        <v>84</v>
      </c>
      <c r="BM4" s="1" t="s">
        <v>84</v>
      </c>
      <c r="BN4" s="1" t="s">
        <v>84</v>
      </c>
      <c r="BO4" s="1" t="s">
        <v>84</v>
      </c>
      <c r="BP4" s="1" t="s">
        <v>84</v>
      </c>
      <c r="BQ4" s="1" t="s">
        <v>84</v>
      </c>
      <c r="BR4" s="1" t="s">
        <v>178</v>
      </c>
      <c r="BS4" s="1" t="s">
        <v>84</v>
      </c>
      <c r="BT4" s="1"/>
      <c r="BU4" s="1" t="s">
        <v>179</v>
      </c>
      <c r="BV4" s="1">
        <v>4</v>
      </c>
      <c r="BW4" s="1" t="s">
        <v>84</v>
      </c>
      <c r="BX4" s="1" t="str">
        <f>HYPERLINK("https://nconnect.nicmar.ac.in/storage/profile/6a860b0331c84.png","Download")</f>
        <v>0</v>
      </c>
      <c r="BY4" s="1" t="s">
        <v>84</v>
      </c>
    </row>
    <row r="5" spans="1:77">
      <c r="A5" s="1" t="s">
        <v>119</v>
      </c>
      <c r="B5" s="1" t="s">
        <v>78</v>
      </c>
      <c r="C5" s="1" t="s">
        <v>180</v>
      </c>
      <c r="D5" s="1" t="s">
        <v>181</v>
      </c>
      <c r="E5" s="1" t="s">
        <v>182</v>
      </c>
      <c r="F5" s="1" t="s">
        <v>183</v>
      </c>
      <c r="G5" s="1" t="s">
        <v>184</v>
      </c>
      <c r="H5" s="1" t="s">
        <v>84</v>
      </c>
      <c r="I5" s="3"/>
      <c r="J5" s="1" t="s">
        <v>85</v>
      </c>
      <c r="K5" s="1" t="s">
        <v>86</v>
      </c>
      <c r="L5" s="1" t="s">
        <v>185</v>
      </c>
      <c r="M5" s="1" t="s">
        <v>186</v>
      </c>
      <c r="N5" s="1">
        <v>9096529988</v>
      </c>
      <c r="O5" s="1" t="s">
        <v>159</v>
      </c>
      <c r="P5" s="1" t="s">
        <v>187</v>
      </c>
      <c r="Q5" s="1" t="s">
        <v>91</v>
      </c>
      <c r="R5" s="1" t="s">
        <v>188</v>
      </c>
      <c r="S5" s="1" t="s">
        <v>189</v>
      </c>
      <c r="T5" s="1" t="s">
        <v>190</v>
      </c>
      <c r="U5" s="1">
        <v>764244369849</v>
      </c>
      <c r="V5" s="1" t="s">
        <v>191</v>
      </c>
      <c r="W5" s="1">
        <v>9156035522</v>
      </c>
      <c r="X5" s="1" t="s">
        <v>102</v>
      </c>
      <c r="Y5" s="1" t="s">
        <v>192</v>
      </c>
      <c r="Z5" s="1">
        <v>9689825255</v>
      </c>
      <c r="AA5" s="1" t="s">
        <v>193</v>
      </c>
      <c r="AB5" s="1" t="s">
        <v>194</v>
      </c>
      <c r="AC5" s="1" t="s">
        <v>195</v>
      </c>
      <c r="AD5" s="1" t="s">
        <v>101</v>
      </c>
      <c r="AE5" s="1" t="s">
        <v>194</v>
      </c>
      <c r="AF5" s="1" t="s">
        <v>195</v>
      </c>
      <c r="AG5" s="1" t="s">
        <v>101</v>
      </c>
      <c r="AH5" s="1" t="s">
        <v>102</v>
      </c>
      <c r="AI5" s="1" t="s">
        <v>102</v>
      </c>
      <c r="AJ5" s="1" t="s">
        <v>196</v>
      </c>
      <c r="AK5" s="1" t="s">
        <v>197</v>
      </c>
      <c r="AL5" s="1" t="s">
        <v>198</v>
      </c>
      <c r="AM5" s="1" t="s">
        <v>199</v>
      </c>
      <c r="AN5" s="1">
        <v>90.4</v>
      </c>
      <c r="AO5" s="1" t="s">
        <v>84</v>
      </c>
      <c r="AP5" s="1" t="s">
        <v>200</v>
      </c>
      <c r="AQ5" s="1" t="s">
        <v>197</v>
      </c>
      <c r="AR5" s="1" t="s">
        <v>201</v>
      </c>
      <c r="AS5" s="1" t="s">
        <v>202</v>
      </c>
      <c r="AT5" s="1">
        <v>68</v>
      </c>
      <c r="AU5" s="1" t="s">
        <v>84</v>
      </c>
      <c r="AV5" s="1" t="s">
        <v>84</v>
      </c>
      <c r="AW5" s="1" t="s">
        <v>84</v>
      </c>
      <c r="AX5" s="1" t="s">
        <v>84</v>
      </c>
      <c r="AY5" s="1" t="s">
        <v>84</v>
      </c>
      <c r="AZ5" s="1" t="s">
        <v>84</v>
      </c>
      <c r="BA5" s="1" t="s">
        <v>84</v>
      </c>
      <c r="BB5" s="1" t="s">
        <v>203</v>
      </c>
      <c r="BC5" s="1" t="s">
        <v>204</v>
      </c>
      <c r="BD5" s="1" t="s">
        <v>205</v>
      </c>
      <c r="BE5" s="1" t="s">
        <v>206</v>
      </c>
      <c r="BF5" s="1" t="s">
        <v>207</v>
      </c>
      <c r="BG5" s="1" t="s">
        <v>208</v>
      </c>
      <c r="BH5" s="1">
        <v>68.38</v>
      </c>
      <c r="BI5" s="1">
        <v>7.62</v>
      </c>
      <c r="BJ5" s="1" t="s">
        <v>84</v>
      </c>
      <c r="BK5" s="1" t="s">
        <v>84</v>
      </c>
      <c r="BL5" s="1" t="s">
        <v>84</v>
      </c>
      <c r="BM5" s="1" t="s">
        <v>84</v>
      </c>
      <c r="BN5" s="1" t="s">
        <v>84</v>
      </c>
      <c r="BO5" s="1" t="s">
        <v>84</v>
      </c>
      <c r="BP5" s="1" t="s">
        <v>84</v>
      </c>
      <c r="BQ5" s="1" t="s">
        <v>84</v>
      </c>
      <c r="BR5" s="1" t="s">
        <v>209</v>
      </c>
      <c r="BS5" s="1" t="s">
        <v>210</v>
      </c>
      <c r="BT5" s="1">
        <v>9</v>
      </c>
      <c r="BU5" s="1" t="s">
        <v>211</v>
      </c>
      <c r="BV5" s="1">
        <v>20</v>
      </c>
      <c r="BW5" s="1" t="s">
        <v>84</v>
      </c>
      <c r="BX5" s="1" t="str">
        <f>HYPERLINK("https://nconnect.nicmar.ac.in/storage/profile/6a87004aa0a76.png","Download")</f>
        <v>0</v>
      </c>
      <c r="BY5" s="1" t="s">
        <v>84</v>
      </c>
    </row>
    <row r="6" spans="1:77">
      <c r="A6" s="1" t="s">
        <v>119</v>
      </c>
      <c r="B6" s="1" t="s">
        <v>78</v>
      </c>
      <c r="C6" s="1" t="s">
        <v>212</v>
      </c>
      <c r="D6" s="1" t="s">
        <v>213</v>
      </c>
      <c r="E6" s="1" t="s">
        <v>214</v>
      </c>
      <c r="F6" s="1" t="s">
        <v>215</v>
      </c>
      <c r="G6" s="1" t="s">
        <v>216</v>
      </c>
      <c r="H6" s="1" t="s">
        <v>84</v>
      </c>
      <c r="I6" s="3"/>
      <c r="J6" s="1" t="s">
        <v>85</v>
      </c>
      <c r="K6" s="1" t="s">
        <v>86</v>
      </c>
      <c r="L6" s="1" t="s">
        <v>217</v>
      </c>
      <c r="M6" s="1" t="s">
        <v>218</v>
      </c>
      <c r="N6" s="1">
        <v>9970721620</v>
      </c>
      <c r="O6" s="1" t="s">
        <v>89</v>
      </c>
      <c r="P6" s="1" t="s">
        <v>219</v>
      </c>
      <c r="Q6" s="1" t="s">
        <v>91</v>
      </c>
      <c r="R6" s="1" t="s">
        <v>220</v>
      </c>
      <c r="S6" s="1" t="s">
        <v>221</v>
      </c>
      <c r="T6" s="1" t="s">
        <v>190</v>
      </c>
      <c r="U6" s="1">
        <v>496022245684</v>
      </c>
      <c r="V6" s="1" t="s">
        <v>222</v>
      </c>
      <c r="W6" s="1">
        <v>8421878011</v>
      </c>
      <c r="X6" s="1" t="s">
        <v>223</v>
      </c>
      <c r="Y6" s="1" t="s">
        <v>224</v>
      </c>
      <c r="Z6" s="1">
        <v>8421046527</v>
      </c>
      <c r="AA6" s="1" t="s">
        <v>134</v>
      </c>
      <c r="AB6" s="1" t="s">
        <v>225</v>
      </c>
      <c r="AC6" s="1" t="s">
        <v>226</v>
      </c>
      <c r="AD6" s="1" t="s">
        <v>101</v>
      </c>
      <c r="AE6" s="1" t="s">
        <v>225</v>
      </c>
      <c r="AF6" s="1" t="s">
        <v>226</v>
      </c>
      <c r="AG6" s="1" t="s">
        <v>101</v>
      </c>
      <c r="AH6" s="1" t="s">
        <v>102</v>
      </c>
      <c r="AI6" s="1" t="s">
        <v>102</v>
      </c>
      <c r="AJ6" s="1" t="s">
        <v>227</v>
      </c>
      <c r="AK6" s="1" t="s">
        <v>228</v>
      </c>
      <c r="AL6" s="1" t="s">
        <v>201</v>
      </c>
      <c r="AM6" s="1" t="s">
        <v>109</v>
      </c>
      <c r="AN6" s="1">
        <v>71.6</v>
      </c>
      <c r="AO6" s="1" t="s">
        <v>84</v>
      </c>
      <c r="AP6" s="1" t="s">
        <v>84</v>
      </c>
      <c r="AQ6" s="1" t="s">
        <v>84</v>
      </c>
      <c r="AR6" s="1" t="s">
        <v>84</v>
      </c>
      <c r="AS6" s="1" t="s">
        <v>84</v>
      </c>
      <c r="AT6" s="1" t="s">
        <v>84</v>
      </c>
      <c r="AU6" s="1" t="s">
        <v>84</v>
      </c>
      <c r="AV6" s="1" t="s">
        <v>229</v>
      </c>
      <c r="AW6" s="1" t="s">
        <v>230</v>
      </c>
      <c r="AX6" s="1" t="s">
        <v>231</v>
      </c>
      <c r="AY6" s="1" t="s">
        <v>232</v>
      </c>
      <c r="AZ6" s="1">
        <v>85.32</v>
      </c>
      <c r="BA6" s="1" t="s">
        <v>84</v>
      </c>
      <c r="BB6" s="1" t="s">
        <v>233</v>
      </c>
      <c r="BC6" s="1" t="s">
        <v>234</v>
      </c>
      <c r="BD6" s="1" t="s">
        <v>113</v>
      </c>
      <c r="BE6" s="1" t="s">
        <v>114</v>
      </c>
      <c r="BF6" s="1" t="s">
        <v>235</v>
      </c>
      <c r="BG6" s="1" t="s">
        <v>236</v>
      </c>
      <c r="BH6" s="1">
        <v>88.8</v>
      </c>
      <c r="BI6" s="1">
        <v>9.67</v>
      </c>
      <c r="BJ6" s="1" t="s">
        <v>84</v>
      </c>
      <c r="BK6" s="1" t="s">
        <v>84</v>
      </c>
      <c r="BL6" s="1" t="s">
        <v>84</v>
      </c>
      <c r="BM6" s="1" t="s">
        <v>84</v>
      </c>
      <c r="BN6" s="1" t="s">
        <v>84</v>
      </c>
      <c r="BO6" s="1" t="s">
        <v>84</v>
      </c>
      <c r="BP6" s="1" t="s">
        <v>84</v>
      </c>
      <c r="BQ6" s="1" t="s">
        <v>84</v>
      </c>
      <c r="BR6" s="1" t="s">
        <v>237</v>
      </c>
      <c r="BS6" s="1" t="s">
        <v>84</v>
      </c>
      <c r="BT6" s="1"/>
      <c r="BU6" s="1" t="s">
        <v>238</v>
      </c>
      <c r="BV6" s="1">
        <v>19</v>
      </c>
      <c r="BW6" s="1" t="s">
        <v>239</v>
      </c>
      <c r="BX6" s="1" t="str">
        <f>HYPERLINK("https://nconnect.nicmar.ac.in/storage/profile/6a85f49006c96.png","Download")</f>
        <v>0</v>
      </c>
      <c r="BY6" s="1" t="s">
        <v>84</v>
      </c>
    </row>
    <row r="7" spans="1:77">
      <c r="A7" s="1" t="s">
        <v>119</v>
      </c>
      <c r="B7" s="1" t="s">
        <v>78</v>
      </c>
      <c r="C7" s="1" t="s">
        <v>240</v>
      </c>
      <c r="D7" s="1" t="s">
        <v>241</v>
      </c>
      <c r="E7" s="1" t="s">
        <v>242</v>
      </c>
      <c r="F7" s="1" t="s">
        <v>243</v>
      </c>
      <c r="G7" s="1" t="s">
        <v>244</v>
      </c>
      <c r="H7" s="1" t="s">
        <v>84</v>
      </c>
      <c r="I7" s="3"/>
      <c r="J7" s="1" t="s">
        <v>85</v>
      </c>
      <c r="K7" s="1" t="s">
        <v>86</v>
      </c>
      <c r="L7" s="1" t="s">
        <v>245</v>
      </c>
      <c r="M7" s="1" t="s">
        <v>246</v>
      </c>
      <c r="N7" s="1">
        <v>9579918882</v>
      </c>
      <c r="O7" s="1" t="s">
        <v>89</v>
      </c>
      <c r="P7" s="1" t="s">
        <v>247</v>
      </c>
      <c r="Q7" s="1" t="s">
        <v>91</v>
      </c>
      <c r="R7" s="1" t="s">
        <v>248</v>
      </c>
      <c r="S7" s="1" t="s">
        <v>249</v>
      </c>
      <c r="T7" s="1" t="s">
        <v>130</v>
      </c>
      <c r="U7" s="1">
        <v>440352647976</v>
      </c>
      <c r="V7" s="1" t="s">
        <v>250</v>
      </c>
      <c r="W7" s="1">
        <v>8855922871</v>
      </c>
      <c r="X7" s="1" t="s">
        <v>251</v>
      </c>
      <c r="Y7" s="1" t="s">
        <v>252</v>
      </c>
      <c r="Z7" s="1">
        <v>9511236882</v>
      </c>
      <c r="AA7" s="1" t="s">
        <v>134</v>
      </c>
      <c r="AB7" s="1" t="s">
        <v>253</v>
      </c>
      <c r="AC7" s="1" t="s">
        <v>226</v>
      </c>
      <c r="AD7" s="1" t="s">
        <v>101</v>
      </c>
      <c r="AE7" s="1" t="s">
        <v>253</v>
      </c>
      <c r="AF7" s="1" t="s">
        <v>226</v>
      </c>
      <c r="AG7" s="1" t="s">
        <v>101</v>
      </c>
      <c r="AH7" s="1" t="s">
        <v>102</v>
      </c>
      <c r="AI7" s="1" t="s">
        <v>102</v>
      </c>
      <c r="AJ7" s="1" t="s">
        <v>254</v>
      </c>
      <c r="AK7" s="1" t="s">
        <v>228</v>
      </c>
      <c r="AL7" s="1" t="s">
        <v>201</v>
      </c>
      <c r="AM7" s="1" t="s">
        <v>109</v>
      </c>
      <c r="AN7" s="1">
        <v>90</v>
      </c>
      <c r="AO7" s="1" t="s">
        <v>84</v>
      </c>
      <c r="AP7" s="1" t="s">
        <v>255</v>
      </c>
      <c r="AQ7" s="1" t="s">
        <v>228</v>
      </c>
      <c r="AR7" s="1" t="s">
        <v>256</v>
      </c>
      <c r="AS7" s="1" t="s">
        <v>144</v>
      </c>
      <c r="AT7" s="1">
        <v>67.5</v>
      </c>
      <c r="AU7" s="1" t="s">
        <v>84</v>
      </c>
      <c r="AV7" s="1" t="s">
        <v>84</v>
      </c>
      <c r="AW7" s="1" t="s">
        <v>84</v>
      </c>
      <c r="AX7" s="1" t="s">
        <v>84</v>
      </c>
      <c r="AY7" s="1" t="s">
        <v>84</v>
      </c>
      <c r="AZ7" s="1" t="s">
        <v>84</v>
      </c>
      <c r="BA7" s="1" t="s">
        <v>84</v>
      </c>
      <c r="BB7" s="1" t="s">
        <v>257</v>
      </c>
      <c r="BC7" s="1" t="s">
        <v>258</v>
      </c>
      <c r="BD7" s="1" t="s">
        <v>113</v>
      </c>
      <c r="BE7" s="1" t="s">
        <v>114</v>
      </c>
      <c r="BF7" s="1" t="s">
        <v>259</v>
      </c>
      <c r="BG7" s="1" t="s">
        <v>116</v>
      </c>
      <c r="BH7" s="1">
        <v>67.6</v>
      </c>
      <c r="BI7" s="1">
        <v>7.26</v>
      </c>
      <c r="BJ7" s="1" t="s">
        <v>84</v>
      </c>
      <c r="BK7" s="1" t="s">
        <v>84</v>
      </c>
      <c r="BL7" s="1" t="s">
        <v>84</v>
      </c>
      <c r="BM7" s="1" t="s">
        <v>84</v>
      </c>
      <c r="BN7" s="1" t="s">
        <v>84</v>
      </c>
      <c r="BO7" s="1" t="s">
        <v>84</v>
      </c>
      <c r="BP7" s="1" t="s">
        <v>84</v>
      </c>
      <c r="BQ7" s="1" t="s">
        <v>84</v>
      </c>
      <c r="BR7" s="1" t="s">
        <v>260</v>
      </c>
      <c r="BS7" s="1" t="s">
        <v>84</v>
      </c>
      <c r="BT7" s="1"/>
      <c r="BU7" s="1" t="s">
        <v>261</v>
      </c>
      <c r="BV7" s="1">
        <v>16</v>
      </c>
      <c r="BW7" s="1" t="s">
        <v>262</v>
      </c>
      <c r="BX7" s="1" t="str">
        <f>HYPERLINK("https://nconnect.nicmar.ac.in/storage/profile/6a85ee3d1e7c9.png","Download")</f>
        <v>0</v>
      </c>
      <c r="BY7" s="1" t="s">
        <v>84</v>
      </c>
    </row>
    <row r="8" spans="1:77">
      <c r="A8" s="1" t="s">
        <v>151</v>
      </c>
      <c r="B8" s="1" t="s">
        <v>78</v>
      </c>
      <c r="C8" s="1" t="s">
        <v>263</v>
      </c>
      <c r="D8" s="1" t="s">
        <v>264</v>
      </c>
      <c r="E8" s="1" t="s">
        <v>84</v>
      </c>
      <c r="F8" s="1" t="s">
        <v>265</v>
      </c>
      <c r="G8" s="1" t="s">
        <v>266</v>
      </c>
      <c r="H8" s="1" t="s">
        <v>84</v>
      </c>
      <c r="I8" s="3"/>
      <c r="J8" s="1" t="s">
        <v>85</v>
      </c>
      <c r="K8" s="1" t="s">
        <v>86</v>
      </c>
      <c r="L8" s="1" t="s">
        <v>267</v>
      </c>
      <c r="M8" s="1" t="s">
        <v>268</v>
      </c>
      <c r="N8" s="1">
        <v>9731034229</v>
      </c>
      <c r="O8" s="1" t="s">
        <v>89</v>
      </c>
      <c r="P8" s="1" t="s">
        <v>269</v>
      </c>
      <c r="Q8" s="1" t="s">
        <v>91</v>
      </c>
      <c r="R8" s="1" t="s">
        <v>270</v>
      </c>
      <c r="S8" s="1" t="s">
        <v>271</v>
      </c>
      <c r="T8" s="1" t="s">
        <v>163</v>
      </c>
      <c r="U8" s="1">
        <v>332358146974</v>
      </c>
      <c r="V8" s="1" t="s">
        <v>272</v>
      </c>
      <c r="W8" s="1">
        <v>9731773979</v>
      </c>
      <c r="X8" s="1" t="s">
        <v>273</v>
      </c>
      <c r="Y8" s="1" t="s">
        <v>274</v>
      </c>
      <c r="Z8" s="1">
        <v>9060082235</v>
      </c>
      <c r="AA8" s="1" t="s">
        <v>275</v>
      </c>
      <c r="AB8" s="1" t="s">
        <v>276</v>
      </c>
      <c r="AC8" s="1" t="s">
        <v>277</v>
      </c>
      <c r="AD8" s="1" t="s">
        <v>278</v>
      </c>
      <c r="AE8" s="1" t="s">
        <v>276</v>
      </c>
      <c r="AF8" s="1" t="s">
        <v>277</v>
      </c>
      <c r="AG8" s="1" t="s">
        <v>278</v>
      </c>
      <c r="AH8" s="1" t="s">
        <v>102</v>
      </c>
      <c r="AI8" s="1" t="s">
        <v>102</v>
      </c>
      <c r="AJ8" s="1" t="s">
        <v>279</v>
      </c>
      <c r="AK8" s="1" t="s">
        <v>280</v>
      </c>
      <c r="AL8" s="1" t="s">
        <v>281</v>
      </c>
      <c r="AM8" s="1" t="s">
        <v>282</v>
      </c>
      <c r="AN8" s="1">
        <v>94.4</v>
      </c>
      <c r="AO8" s="1" t="s">
        <v>84</v>
      </c>
      <c r="AP8" s="1" t="s">
        <v>283</v>
      </c>
      <c r="AQ8" s="1" t="s">
        <v>284</v>
      </c>
      <c r="AR8" s="1" t="s">
        <v>285</v>
      </c>
      <c r="AS8" s="1" t="s">
        <v>286</v>
      </c>
      <c r="AT8" s="1">
        <v>85.33</v>
      </c>
      <c r="AU8" s="1" t="s">
        <v>84</v>
      </c>
      <c r="AV8" s="1" t="s">
        <v>84</v>
      </c>
      <c r="AW8" s="1" t="s">
        <v>84</v>
      </c>
      <c r="AX8" s="1" t="s">
        <v>84</v>
      </c>
      <c r="AY8" s="1" t="s">
        <v>84</v>
      </c>
      <c r="AZ8" s="1" t="s">
        <v>84</v>
      </c>
      <c r="BA8" s="1" t="s">
        <v>84</v>
      </c>
      <c r="BB8" s="1" t="s">
        <v>287</v>
      </c>
      <c r="BC8" s="1" t="s">
        <v>288</v>
      </c>
      <c r="BD8" s="1" t="s">
        <v>146</v>
      </c>
      <c r="BE8" s="1" t="s">
        <v>114</v>
      </c>
      <c r="BF8" s="1" t="s">
        <v>289</v>
      </c>
      <c r="BG8" s="1" t="s">
        <v>290</v>
      </c>
      <c r="BH8" s="1">
        <v>75.33</v>
      </c>
      <c r="BI8" s="1">
        <v>8.28</v>
      </c>
      <c r="BJ8" s="1" t="s">
        <v>84</v>
      </c>
      <c r="BK8" s="1" t="s">
        <v>84</v>
      </c>
      <c r="BL8" s="1" t="s">
        <v>84</v>
      </c>
      <c r="BM8" s="1" t="s">
        <v>84</v>
      </c>
      <c r="BN8" s="1" t="s">
        <v>84</v>
      </c>
      <c r="BO8" s="1" t="s">
        <v>84</v>
      </c>
      <c r="BP8" s="1" t="s">
        <v>84</v>
      </c>
      <c r="BQ8" s="1" t="s">
        <v>84</v>
      </c>
      <c r="BR8" s="1" t="s">
        <v>291</v>
      </c>
      <c r="BS8" s="1" t="s">
        <v>292</v>
      </c>
      <c r="BT8" s="1">
        <v>45</v>
      </c>
      <c r="BU8" s="1" t="s">
        <v>293</v>
      </c>
      <c r="BV8" s="1">
        <v>4</v>
      </c>
      <c r="BW8" s="1" t="s">
        <v>294</v>
      </c>
      <c r="BX8" s="1" t="str">
        <f>HYPERLINK("https://nconnect.nicmar.ac.in/storage/profile/6a85e911e0891.png","Download")</f>
        <v>0</v>
      </c>
      <c r="BY8" s="1" t="s">
        <v>84</v>
      </c>
    </row>
    <row r="9" spans="1:77">
      <c r="A9" s="1" t="s">
        <v>295</v>
      </c>
      <c r="B9" s="1" t="s">
        <v>296</v>
      </c>
      <c r="C9" s="1" t="s">
        <v>297</v>
      </c>
      <c r="D9" s="1" t="s">
        <v>298</v>
      </c>
      <c r="E9" s="1" t="s">
        <v>299</v>
      </c>
      <c r="F9" s="1" t="s">
        <v>300</v>
      </c>
      <c r="G9" s="1" t="s">
        <v>301</v>
      </c>
      <c r="H9" s="1" t="s">
        <v>84</v>
      </c>
      <c r="I9" s="3"/>
      <c r="J9" s="1" t="s">
        <v>85</v>
      </c>
      <c r="K9" s="1" t="s">
        <v>86</v>
      </c>
      <c r="L9" s="1" t="s">
        <v>302</v>
      </c>
      <c r="M9" s="1" t="s">
        <v>303</v>
      </c>
      <c r="N9" s="1">
        <v>9699114019</v>
      </c>
      <c r="O9" s="1" t="s">
        <v>159</v>
      </c>
      <c r="P9" s="1" t="s">
        <v>304</v>
      </c>
      <c r="Q9" s="1" t="s">
        <v>91</v>
      </c>
      <c r="R9" s="1" t="s">
        <v>305</v>
      </c>
      <c r="S9" s="1" t="s">
        <v>84</v>
      </c>
      <c r="T9" s="1" t="s">
        <v>306</v>
      </c>
      <c r="U9" s="1" t="s">
        <v>307</v>
      </c>
      <c r="V9" s="1" t="s">
        <v>308</v>
      </c>
      <c r="W9" s="1">
        <v>9422987864</v>
      </c>
      <c r="X9" s="1" t="s">
        <v>309</v>
      </c>
      <c r="Y9" s="1" t="s">
        <v>310</v>
      </c>
      <c r="Z9" s="1">
        <v>9860042243</v>
      </c>
      <c r="AA9" s="1" t="s">
        <v>311</v>
      </c>
      <c r="AB9" s="1" t="s">
        <v>312</v>
      </c>
      <c r="AC9" s="1" t="s">
        <v>138</v>
      </c>
      <c r="AD9" s="1" t="s">
        <v>101</v>
      </c>
      <c r="AE9" s="1" t="s">
        <v>312</v>
      </c>
      <c r="AF9" s="1" t="s">
        <v>138</v>
      </c>
      <c r="AG9" s="1" t="s">
        <v>101</v>
      </c>
      <c r="AH9" s="1">
        <v>9.53</v>
      </c>
      <c r="AI9" s="1" t="s">
        <v>102</v>
      </c>
      <c r="AJ9" s="1" t="s">
        <v>313</v>
      </c>
      <c r="AK9" s="1" t="s">
        <v>314</v>
      </c>
      <c r="AL9" s="1" t="s">
        <v>315</v>
      </c>
      <c r="AM9" s="1" t="s">
        <v>316</v>
      </c>
      <c r="AN9" s="1">
        <v>89.5</v>
      </c>
      <c r="AO9" s="1" t="s">
        <v>84</v>
      </c>
      <c r="AP9" s="1" t="s">
        <v>317</v>
      </c>
      <c r="AQ9" s="1" t="s">
        <v>318</v>
      </c>
      <c r="AR9" s="1" t="s">
        <v>319</v>
      </c>
      <c r="AS9" s="1" t="s">
        <v>320</v>
      </c>
      <c r="AT9" s="1">
        <v>71.5</v>
      </c>
      <c r="AU9" s="1" t="s">
        <v>84</v>
      </c>
      <c r="AV9" s="1" t="s">
        <v>84</v>
      </c>
      <c r="AW9" s="1" t="s">
        <v>84</v>
      </c>
      <c r="AX9" s="1" t="s">
        <v>84</v>
      </c>
      <c r="AY9" s="1" t="s">
        <v>84</v>
      </c>
      <c r="AZ9" s="1" t="s">
        <v>84</v>
      </c>
      <c r="BA9" s="1" t="s">
        <v>84</v>
      </c>
      <c r="BB9" s="1" t="s">
        <v>84</v>
      </c>
      <c r="BC9" s="1" t="s">
        <v>84</v>
      </c>
      <c r="BD9" s="1" t="s">
        <v>84</v>
      </c>
      <c r="BE9" s="1" t="s">
        <v>84</v>
      </c>
      <c r="BF9" s="1" t="s">
        <v>84</v>
      </c>
      <c r="BG9" s="1" t="s">
        <v>84</v>
      </c>
      <c r="BH9" s="1" t="s">
        <v>84</v>
      </c>
      <c r="BI9" s="1" t="s">
        <v>84</v>
      </c>
      <c r="BJ9" s="1" t="s">
        <v>84</v>
      </c>
      <c r="BK9" s="1" t="s">
        <v>84</v>
      </c>
      <c r="BL9" s="1" t="s">
        <v>84</v>
      </c>
      <c r="BM9" s="1" t="s">
        <v>84</v>
      </c>
      <c r="BN9" s="1" t="s">
        <v>84</v>
      </c>
      <c r="BO9" s="1" t="s">
        <v>84</v>
      </c>
      <c r="BP9" s="1" t="s">
        <v>84</v>
      </c>
      <c r="BQ9" s="1" t="s">
        <v>84</v>
      </c>
      <c r="BR9" s="1" t="s">
        <v>321</v>
      </c>
      <c r="BS9" s="1" t="s">
        <v>84</v>
      </c>
      <c r="BT9" s="1"/>
      <c r="BU9" s="1" t="s">
        <v>322</v>
      </c>
      <c r="BV9" s="1">
        <v>20</v>
      </c>
      <c r="BW9" s="1" t="s">
        <v>323</v>
      </c>
      <c r="BX9" s="1" t="str">
        <f>HYPERLINK("https://nconnect.nicmar.ac.in/storage/profile/ProfilePhoto_P2367009_529378.jpg","Download")</f>
        <v>0</v>
      </c>
      <c r="BY9" s="1" t="s">
        <v>84</v>
      </c>
    </row>
    <row r="10" spans="1:77">
      <c r="A10" s="1" t="s">
        <v>151</v>
      </c>
      <c r="B10" s="1" t="s">
        <v>78</v>
      </c>
      <c r="C10" s="1" t="s">
        <v>324</v>
      </c>
      <c r="D10" s="1" t="s">
        <v>325</v>
      </c>
      <c r="E10" s="1" t="s">
        <v>84</v>
      </c>
      <c r="F10" s="1" t="s">
        <v>326</v>
      </c>
      <c r="G10" s="1" t="s">
        <v>327</v>
      </c>
      <c r="H10" s="1" t="s">
        <v>84</v>
      </c>
      <c r="I10" s="3"/>
      <c r="J10" s="1" t="s">
        <v>85</v>
      </c>
      <c r="K10" s="1" t="s">
        <v>86</v>
      </c>
      <c r="L10" s="1" t="s">
        <v>328</v>
      </c>
      <c r="M10" s="1" t="s">
        <v>329</v>
      </c>
      <c r="N10" s="1">
        <v>7619500577</v>
      </c>
      <c r="O10" s="1" t="s">
        <v>89</v>
      </c>
      <c r="P10" s="1" t="s">
        <v>330</v>
      </c>
      <c r="Q10" s="1" t="s">
        <v>91</v>
      </c>
      <c r="R10" s="1" t="s">
        <v>331</v>
      </c>
      <c r="S10" s="1" t="s">
        <v>332</v>
      </c>
      <c r="T10" s="1" t="s">
        <v>130</v>
      </c>
      <c r="U10" s="1">
        <v>452433035934</v>
      </c>
      <c r="V10" s="1" t="s">
        <v>333</v>
      </c>
      <c r="W10" s="1">
        <v>7676522945</v>
      </c>
      <c r="X10" s="1" t="s">
        <v>334</v>
      </c>
      <c r="Y10" s="1" t="s">
        <v>335</v>
      </c>
      <c r="Z10" s="1">
        <v>6363051158</v>
      </c>
      <c r="AA10" s="1" t="s">
        <v>334</v>
      </c>
      <c r="AB10" s="1" t="s">
        <v>336</v>
      </c>
      <c r="AC10" s="1" t="s">
        <v>337</v>
      </c>
      <c r="AD10" s="1" t="s">
        <v>278</v>
      </c>
      <c r="AE10" s="1" t="s">
        <v>338</v>
      </c>
      <c r="AF10" s="1" t="s">
        <v>138</v>
      </c>
      <c r="AG10" s="1" t="s">
        <v>101</v>
      </c>
      <c r="AH10" s="1" t="s">
        <v>102</v>
      </c>
      <c r="AI10" s="1" t="s">
        <v>102</v>
      </c>
      <c r="AJ10" s="1" t="s">
        <v>339</v>
      </c>
      <c r="AK10" s="1" t="s">
        <v>340</v>
      </c>
      <c r="AL10" s="1" t="s">
        <v>341</v>
      </c>
      <c r="AM10" s="1" t="s">
        <v>342</v>
      </c>
      <c r="AN10" s="1">
        <v>90.56</v>
      </c>
      <c r="AO10" s="1" t="s">
        <v>84</v>
      </c>
      <c r="AP10" s="1" t="s">
        <v>343</v>
      </c>
      <c r="AQ10" s="1" t="s">
        <v>344</v>
      </c>
      <c r="AR10" s="1" t="s">
        <v>198</v>
      </c>
      <c r="AS10" s="1" t="s">
        <v>105</v>
      </c>
      <c r="AT10" s="1">
        <v>92</v>
      </c>
      <c r="AU10" s="1" t="s">
        <v>84</v>
      </c>
      <c r="AV10" s="1" t="s">
        <v>84</v>
      </c>
      <c r="AW10" s="1" t="s">
        <v>84</v>
      </c>
      <c r="AX10" s="1" t="s">
        <v>84</v>
      </c>
      <c r="AY10" s="1" t="s">
        <v>84</v>
      </c>
      <c r="AZ10" s="1" t="s">
        <v>84</v>
      </c>
      <c r="BA10" s="1" t="s">
        <v>84</v>
      </c>
      <c r="BB10" s="1" t="s">
        <v>345</v>
      </c>
      <c r="BC10" s="1" t="s">
        <v>346</v>
      </c>
      <c r="BD10" s="1" t="s">
        <v>113</v>
      </c>
      <c r="BE10" s="1" t="s">
        <v>114</v>
      </c>
      <c r="BF10" s="1" t="s">
        <v>199</v>
      </c>
      <c r="BG10" s="1" t="s">
        <v>347</v>
      </c>
      <c r="BH10" s="1">
        <v>77.3</v>
      </c>
      <c r="BI10" s="1">
        <v>8.48</v>
      </c>
      <c r="BJ10" s="1" t="s">
        <v>84</v>
      </c>
      <c r="BK10" s="1" t="s">
        <v>84</v>
      </c>
      <c r="BL10" s="1" t="s">
        <v>84</v>
      </c>
      <c r="BM10" s="1" t="s">
        <v>84</v>
      </c>
      <c r="BN10" s="1" t="s">
        <v>84</v>
      </c>
      <c r="BO10" s="1" t="s">
        <v>84</v>
      </c>
      <c r="BP10" s="1" t="s">
        <v>84</v>
      </c>
      <c r="BQ10" s="1" t="s">
        <v>84</v>
      </c>
      <c r="BR10" s="1" t="s">
        <v>348</v>
      </c>
      <c r="BS10" s="1" t="s">
        <v>349</v>
      </c>
      <c r="BT10" s="1">
        <v>44</v>
      </c>
      <c r="BU10" s="1" t="s">
        <v>350</v>
      </c>
      <c r="BV10" s="1">
        <v>6</v>
      </c>
      <c r="BW10" s="1" t="s">
        <v>84</v>
      </c>
      <c r="BX10" s="1" t="str">
        <f>HYPERLINK("https://nconnect.nicmar.ac.in/storage/profile/6a85dfd191c65.png","Download")</f>
        <v>0</v>
      </c>
      <c r="BY10" s="1" t="s">
        <v>84</v>
      </c>
    </row>
    <row r="11" spans="1:77">
      <c r="A11" s="1" t="s">
        <v>351</v>
      </c>
      <c r="B11" s="1" t="s">
        <v>78</v>
      </c>
      <c r="C11" s="1" t="s">
        <v>352</v>
      </c>
      <c r="D11" s="1" t="s">
        <v>353</v>
      </c>
      <c r="E11" s="1" t="s">
        <v>265</v>
      </c>
      <c r="F11" s="1" t="s">
        <v>265</v>
      </c>
      <c r="G11" s="1" t="s">
        <v>354</v>
      </c>
      <c r="H11" s="1" t="s">
        <v>84</v>
      </c>
      <c r="I11" s="3"/>
      <c r="J11" s="1" t="s">
        <v>85</v>
      </c>
      <c r="K11" s="1" t="s">
        <v>86</v>
      </c>
      <c r="L11" s="1" t="s">
        <v>355</v>
      </c>
      <c r="M11" s="1" t="s">
        <v>356</v>
      </c>
      <c r="N11" s="1">
        <v>7549488629</v>
      </c>
      <c r="O11" s="1" t="s">
        <v>159</v>
      </c>
      <c r="P11" s="1" t="s">
        <v>357</v>
      </c>
      <c r="Q11" s="1" t="s">
        <v>91</v>
      </c>
      <c r="R11" s="1" t="s">
        <v>358</v>
      </c>
      <c r="S11" s="1" t="s">
        <v>359</v>
      </c>
      <c r="T11" s="1" t="s">
        <v>163</v>
      </c>
      <c r="U11" s="1">
        <v>987628257653</v>
      </c>
      <c r="V11" s="1" t="s">
        <v>360</v>
      </c>
      <c r="W11" s="1">
        <v>8405804104</v>
      </c>
      <c r="X11" s="1" t="s">
        <v>361</v>
      </c>
      <c r="Y11" s="1" t="s">
        <v>362</v>
      </c>
      <c r="Z11" s="1">
        <v>6200625194</v>
      </c>
      <c r="AA11" s="1" t="s">
        <v>134</v>
      </c>
      <c r="AB11" s="1" t="s">
        <v>363</v>
      </c>
      <c r="AC11" s="1" t="s">
        <v>364</v>
      </c>
      <c r="AD11" s="1" t="s">
        <v>365</v>
      </c>
      <c r="AE11" s="1" t="s">
        <v>363</v>
      </c>
      <c r="AF11" s="1" t="s">
        <v>364</v>
      </c>
      <c r="AG11" s="1" t="s">
        <v>365</v>
      </c>
      <c r="AH11" s="1" t="s">
        <v>102</v>
      </c>
      <c r="AI11" s="1" t="s">
        <v>102</v>
      </c>
      <c r="AJ11" s="1" t="s">
        <v>366</v>
      </c>
      <c r="AK11" s="1" t="s">
        <v>367</v>
      </c>
      <c r="AL11" s="1" t="s">
        <v>141</v>
      </c>
      <c r="AM11" s="1" t="s">
        <v>368</v>
      </c>
      <c r="AN11" s="1">
        <v>71</v>
      </c>
      <c r="AO11" s="1" t="s">
        <v>84</v>
      </c>
      <c r="AP11" s="1" t="s">
        <v>366</v>
      </c>
      <c r="AQ11" s="1" t="s">
        <v>369</v>
      </c>
      <c r="AR11" s="1" t="s">
        <v>370</v>
      </c>
      <c r="AS11" s="1" t="s">
        <v>290</v>
      </c>
      <c r="AT11" s="1">
        <v>67</v>
      </c>
      <c r="AU11" s="1" t="s">
        <v>84</v>
      </c>
      <c r="AV11" s="1" t="s">
        <v>84</v>
      </c>
      <c r="AW11" s="1" t="s">
        <v>84</v>
      </c>
      <c r="AX11" s="1" t="s">
        <v>84</v>
      </c>
      <c r="AY11" s="1" t="s">
        <v>84</v>
      </c>
      <c r="AZ11" s="1" t="s">
        <v>84</v>
      </c>
      <c r="BA11" s="1" t="s">
        <v>84</v>
      </c>
      <c r="BB11" s="1" t="s">
        <v>371</v>
      </c>
      <c r="BC11" s="1" t="s">
        <v>372</v>
      </c>
      <c r="BD11" s="1" t="s">
        <v>113</v>
      </c>
      <c r="BE11" s="1" t="s">
        <v>373</v>
      </c>
      <c r="BF11" s="1" t="s">
        <v>115</v>
      </c>
      <c r="BG11" s="1" t="s">
        <v>116</v>
      </c>
      <c r="BH11" s="1">
        <v>84</v>
      </c>
      <c r="BI11" s="1">
        <v>8.88</v>
      </c>
      <c r="BJ11" s="1" t="s">
        <v>84</v>
      </c>
      <c r="BK11" s="1" t="s">
        <v>84</v>
      </c>
      <c r="BL11" s="1" t="s">
        <v>84</v>
      </c>
      <c r="BM11" s="1" t="s">
        <v>84</v>
      </c>
      <c r="BN11" s="1" t="s">
        <v>84</v>
      </c>
      <c r="BO11" s="1" t="s">
        <v>84</v>
      </c>
      <c r="BP11" s="1" t="s">
        <v>84</v>
      </c>
      <c r="BQ11" s="1" t="s">
        <v>84</v>
      </c>
      <c r="BR11" s="1" t="s">
        <v>374</v>
      </c>
      <c r="BS11" s="1" t="s">
        <v>84</v>
      </c>
      <c r="BT11" s="1"/>
      <c r="BU11" s="1" t="s">
        <v>375</v>
      </c>
      <c r="BV11" s="1">
        <v>6</v>
      </c>
      <c r="BW11" s="1" t="s">
        <v>376</v>
      </c>
      <c r="BX11" s="1" t="str">
        <f>HYPERLINK("https://nconnect.nicmar.ac.in/storage/profile/6a85f4288df48.png","Download")</f>
        <v>0</v>
      </c>
      <c r="BY11" s="1" t="s">
        <v>84</v>
      </c>
    </row>
    <row r="12" spans="1:77">
      <c r="A12" s="1" t="s">
        <v>119</v>
      </c>
      <c r="B12" s="1" t="s">
        <v>78</v>
      </c>
      <c r="C12" s="1" t="s">
        <v>377</v>
      </c>
      <c r="D12" s="1" t="s">
        <v>378</v>
      </c>
      <c r="E12" s="1" t="s">
        <v>84</v>
      </c>
      <c r="F12" s="1" t="s">
        <v>379</v>
      </c>
      <c r="G12" s="1" t="s">
        <v>380</v>
      </c>
      <c r="H12" s="1" t="s">
        <v>84</v>
      </c>
      <c r="I12" s="3"/>
      <c r="J12" s="1" t="s">
        <v>85</v>
      </c>
      <c r="K12" s="1" t="s">
        <v>86</v>
      </c>
      <c r="L12" s="1" t="s">
        <v>381</v>
      </c>
      <c r="M12" s="1" t="s">
        <v>382</v>
      </c>
      <c r="N12" s="1">
        <v>7736336037</v>
      </c>
      <c r="O12" s="1" t="s">
        <v>159</v>
      </c>
      <c r="P12" s="1" t="s">
        <v>383</v>
      </c>
      <c r="Q12" s="1" t="s">
        <v>91</v>
      </c>
      <c r="R12" s="1" t="s">
        <v>384</v>
      </c>
      <c r="S12" s="1" t="s">
        <v>385</v>
      </c>
      <c r="T12" s="1" t="s">
        <v>130</v>
      </c>
      <c r="U12" s="1">
        <v>680129449865</v>
      </c>
      <c r="V12" s="1" t="s">
        <v>386</v>
      </c>
      <c r="W12" s="1">
        <v>9567506037</v>
      </c>
      <c r="X12" s="1" t="s">
        <v>387</v>
      </c>
      <c r="Y12" s="1" t="s">
        <v>388</v>
      </c>
      <c r="Z12" s="1">
        <v>9567781038</v>
      </c>
      <c r="AA12" s="1" t="s">
        <v>389</v>
      </c>
      <c r="AB12" s="1" t="s">
        <v>390</v>
      </c>
      <c r="AC12" s="1" t="s">
        <v>391</v>
      </c>
      <c r="AD12" s="1" t="s">
        <v>392</v>
      </c>
      <c r="AE12" s="1" t="s">
        <v>390</v>
      </c>
      <c r="AF12" s="1" t="s">
        <v>391</v>
      </c>
      <c r="AG12" s="1" t="s">
        <v>392</v>
      </c>
      <c r="AH12" s="1" t="s">
        <v>102</v>
      </c>
      <c r="AI12" s="1" t="s">
        <v>102</v>
      </c>
      <c r="AJ12" s="1" t="s">
        <v>393</v>
      </c>
      <c r="AK12" s="1" t="s">
        <v>394</v>
      </c>
      <c r="AL12" s="1" t="s">
        <v>199</v>
      </c>
      <c r="AM12" s="1" t="s">
        <v>395</v>
      </c>
      <c r="AN12" s="1">
        <v>95.0</v>
      </c>
      <c r="AO12" s="1" t="s">
        <v>84</v>
      </c>
      <c r="AP12" s="1" t="s">
        <v>393</v>
      </c>
      <c r="AQ12" s="1" t="s">
        <v>396</v>
      </c>
      <c r="AR12" s="1" t="s">
        <v>368</v>
      </c>
      <c r="AS12" s="1" t="s">
        <v>110</v>
      </c>
      <c r="AT12" s="1">
        <v>97.25</v>
      </c>
      <c r="AU12" s="1" t="s">
        <v>84</v>
      </c>
      <c r="AV12" s="1" t="s">
        <v>84</v>
      </c>
      <c r="AW12" s="1" t="s">
        <v>84</v>
      </c>
      <c r="AX12" s="1" t="s">
        <v>84</v>
      </c>
      <c r="AY12" s="1" t="s">
        <v>84</v>
      </c>
      <c r="AZ12" s="1" t="s">
        <v>84</v>
      </c>
      <c r="BA12" s="1" t="s">
        <v>84</v>
      </c>
      <c r="BB12" s="1" t="s">
        <v>397</v>
      </c>
      <c r="BC12" s="1" t="s">
        <v>398</v>
      </c>
      <c r="BD12" s="1" t="s">
        <v>113</v>
      </c>
      <c r="BE12" s="1" t="s">
        <v>114</v>
      </c>
      <c r="BF12" s="1" t="s">
        <v>399</v>
      </c>
      <c r="BG12" s="1" t="s">
        <v>208</v>
      </c>
      <c r="BH12" s="1">
        <v>73.18</v>
      </c>
      <c r="BI12" s="1">
        <v>7.32</v>
      </c>
      <c r="BJ12" s="1" t="s">
        <v>84</v>
      </c>
      <c r="BK12" s="1" t="s">
        <v>84</v>
      </c>
      <c r="BL12" s="1" t="s">
        <v>84</v>
      </c>
      <c r="BM12" s="1" t="s">
        <v>84</v>
      </c>
      <c r="BN12" s="1" t="s">
        <v>84</v>
      </c>
      <c r="BO12" s="1" t="s">
        <v>84</v>
      </c>
      <c r="BP12" s="1" t="s">
        <v>84</v>
      </c>
      <c r="BQ12" s="1" t="s">
        <v>84</v>
      </c>
      <c r="BR12" s="1" t="s">
        <v>400</v>
      </c>
      <c r="BS12" s="1" t="s">
        <v>84</v>
      </c>
      <c r="BT12" s="1"/>
      <c r="BU12" s="1" t="s">
        <v>401</v>
      </c>
      <c r="BV12" s="1">
        <v>37</v>
      </c>
      <c r="BW12" s="1" t="s">
        <v>402</v>
      </c>
      <c r="BX12" s="1" t="str">
        <f>HYPERLINK("https://nconnect.nicmar.ac.in/storage/profile/6a868cd8d17dd.png","Download")</f>
        <v>0</v>
      </c>
      <c r="BY12" s="1" t="s">
        <v>84</v>
      </c>
    </row>
    <row r="13" spans="1:77">
      <c r="A13" s="1" t="s">
        <v>151</v>
      </c>
      <c r="B13" s="1" t="s">
        <v>78</v>
      </c>
      <c r="C13" s="1" t="s">
        <v>403</v>
      </c>
      <c r="D13" s="1" t="s">
        <v>404</v>
      </c>
      <c r="E13" s="1" t="s">
        <v>84</v>
      </c>
      <c r="F13" s="1" t="s">
        <v>405</v>
      </c>
      <c r="G13" s="1" t="s">
        <v>406</v>
      </c>
      <c r="H13" s="1" t="s">
        <v>84</v>
      </c>
      <c r="I13" s="3"/>
      <c r="J13" s="1" t="s">
        <v>85</v>
      </c>
      <c r="K13" s="1" t="s">
        <v>86</v>
      </c>
      <c r="L13" s="1" t="s">
        <v>407</v>
      </c>
      <c r="M13" s="1" t="s">
        <v>408</v>
      </c>
      <c r="N13" s="1">
        <v>9110630726</v>
      </c>
      <c r="O13" s="1" t="s">
        <v>159</v>
      </c>
      <c r="P13" s="1" t="s">
        <v>409</v>
      </c>
      <c r="Q13" s="1" t="s">
        <v>91</v>
      </c>
      <c r="R13" s="1" t="s">
        <v>410</v>
      </c>
      <c r="S13" s="1" t="s">
        <v>411</v>
      </c>
      <c r="T13" s="1" t="s">
        <v>163</v>
      </c>
      <c r="U13" s="1">
        <v>508820822918</v>
      </c>
      <c r="V13" s="1" t="s">
        <v>412</v>
      </c>
      <c r="W13" s="1">
        <v>8050015977</v>
      </c>
      <c r="X13" s="1" t="s">
        <v>413</v>
      </c>
      <c r="Y13" s="1" t="s">
        <v>414</v>
      </c>
      <c r="Z13" s="1">
        <v>9449058751</v>
      </c>
      <c r="AA13" s="1" t="s">
        <v>415</v>
      </c>
      <c r="AB13" s="1" t="s">
        <v>416</v>
      </c>
      <c r="AC13" s="1" t="s">
        <v>417</v>
      </c>
      <c r="AD13" s="1" t="s">
        <v>278</v>
      </c>
      <c r="AE13" s="1" t="s">
        <v>416</v>
      </c>
      <c r="AF13" s="1" t="s">
        <v>417</v>
      </c>
      <c r="AG13" s="1" t="s">
        <v>278</v>
      </c>
      <c r="AH13" s="1" t="s">
        <v>102</v>
      </c>
      <c r="AI13" s="1" t="s">
        <v>102</v>
      </c>
      <c r="AJ13" s="1" t="s">
        <v>418</v>
      </c>
      <c r="AK13" s="1" t="s">
        <v>419</v>
      </c>
      <c r="AL13" s="1" t="s">
        <v>420</v>
      </c>
      <c r="AM13" s="1" t="s">
        <v>198</v>
      </c>
      <c r="AN13" s="1">
        <v>87.4</v>
      </c>
      <c r="AO13" s="1">
        <v>9.2</v>
      </c>
      <c r="AP13" s="1" t="s">
        <v>421</v>
      </c>
      <c r="AQ13" s="1" t="s">
        <v>422</v>
      </c>
      <c r="AR13" s="1" t="s">
        <v>198</v>
      </c>
      <c r="AS13" s="1" t="s">
        <v>201</v>
      </c>
      <c r="AT13" s="1">
        <v>78.5</v>
      </c>
      <c r="AU13" s="1" t="s">
        <v>84</v>
      </c>
      <c r="AV13" s="1" t="s">
        <v>84</v>
      </c>
      <c r="AW13" s="1" t="s">
        <v>84</v>
      </c>
      <c r="AX13" s="1" t="s">
        <v>84</v>
      </c>
      <c r="AY13" s="1" t="s">
        <v>84</v>
      </c>
      <c r="AZ13" s="1" t="s">
        <v>84</v>
      </c>
      <c r="BA13" s="1" t="s">
        <v>84</v>
      </c>
      <c r="BB13" s="1" t="s">
        <v>287</v>
      </c>
      <c r="BC13" s="1" t="s">
        <v>423</v>
      </c>
      <c r="BD13" s="1" t="s">
        <v>205</v>
      </c>
      <c r="BE13" s="1" t="s">
        <v>424</v>
      </c>
      <c r="BF13" s="1" t="s">
        <v>425</v>
      </c>
      <c r="BG13" s="1" t="s">
        <v>426</v>
      </c>
      <c r="BH13" s="1">
        <v>65.5</v>
      </c>
      <c r="BI13" s="1">
        <v>7.3</v>
      </c>
      <c r="BJ13" s="1" t="s">
        <v>84</v>
      </c>
      <c r="BK13" s="1" t="s">
        <v>84</v>
      </c>
      <c r="BL13" s="1" t="s">
        <v>84</v>
      </c>
      <c r="BM13" s="1" t="s">
        <v>84</v>
      </c>
      <c r="BN13" s="1" t="s">
        <v>84</v>
      </c>
      <c r="BO13" s="1" t="s">
        <v>84</v>
      </c>
      <c r="BP13" s="1" t="s">
        <v>84</v>
      </c>
      <c r="BQ13" s="1" t="s">
        <v>84</v>
      </c>
      <c r="BR13" s="1" t="s">
        <v>427</v>
      </c>
      <c r="BS13" s="1" t="s">
        <v>428</v>
      </c>
      <c r="BT13" s="1">
        <v>6</v>
      </c>
      <c r="BU13" s="1" t="s">
        <v>429</v>
      </c>
      <c r="BV13" s="1">
        <v>40</v>
      </c>
      <c r="BW13" s="1" t="s">
        <v>84</v>
      </c>
      <c r="BX13" s="1" t="str">
        <f>HYPERLINK("https://nconnect.nicmar.ac.in/storage/profile/6ac55a31a37dd.png","Download")</f>
        <v>0</v>
      </c>
      <c r="BY13" s="1" t="s">
        <v>84</v>
      </c>
    </row>
    <row r="14" spans="1:77">
      <c r="A14" s="1" t="s">
        <v>77</v>
      </c>
      <c r="B14" s="1" t="s">
        <v>78</v>
      </c>
      <c r="C14" s="1" t="s">
        <v>430</v>
      </c>
      <c r="D14" s="1" t="s">
        <v>431</v>
      </c>
      <c r="E14" s="1" t="s">
        <v>84</v>
      </c>
      <c r="F14" s="1" t="s">
        <v>432</v>
      </c>
      <c r="G14" s="1" t="s">
        <v>433</v>
      </c>
      <c r="H14" s="1" t="s">
        <v>84</v>
      </c>
      <c r="I14" s="3"/>
      <c r="J14" s="1" t="s">
        <v>85</v>
      </c>
      <c r="K14" s="1" t="s">
        <v>86</v>
      </c>
      <c r="L14" s="1" t="s">
        <v>434</v>
      </c>
      <c r="M14" s="1" t="s">
        <v>435</v>
      </c>
      <c r="N14" s="1">
        <v>7021101966</v>
      </c>
      <c r="O14" s="1" t="s">
        <v>89</v>
      </c>
      <c r="P14" s="1" t="s">
        <v>436</v>
      </c>
      <c r="Q14" s="1" t="s">
        <v>91</v>
      </c>
      <c r="R14" s="1" t="s">
        <v>437</v>
      </c>
      <c r="S14" s="1" t="s">
        <v>438</v>
      </c>
      <c r="T14" s="1" t="s">
        <v>190</v>
      </c>
      <c r="U14" s="1" t="s">
        <v>439</v>
      </c>
      <c r="V14" s="1" t="s">
        <v>440</v>
      </c>
      <c r="W14" s="1">
        <v>9833311370</v>
      </c>
      <c r="X14" s="1" t="s">
        <v>441</v>
      </c>
      <c r="Y14" s="1" t="s">
        <v>442</v>
      </c>
      <c r="Z14" s="1">
        <v>9833788055</v>
      </c>
      <c r="AA14" s="1" t="s">
        <v>134</v>
      </c>
      <c r="AB14" s="1" t="s">
        <v>443</v>
      </c>
      <c r="AC14" s="1" t="s">
        <v>444</v>
      </c>
      <c r="AD14" s="1" t="s">
        <v>101</v>
      </c>
      <c r="AE14" s="1" t="s">
        <v>443</v>
      </c>
      <c r="AF14" s="1" t="s">
        <v>444</v>
      </c>
      <c r="AG14" s="1" t="s">
        <v>101</v>
      </c>
      <c r="AH14" s="1" t="s">
        <v>102</v>
      </c>
      <c r="AI14" s="1" t="s">
        <v>102</v>
      </c>
      <c r="AJ14" s="1" t="s">
        <v>445</v>
      </c>
      <c r="AK14" s="1" t="s">
        <v>446</v>
      </c>
      <c r="AL14" s="1" t="s">
        <v>342</v>
      </c>
      <c r="AM14" s="1" t="s">
        <v>447</v>
      </c>
      <c r="AN14" s="1">
        <v>75.4</v>
      </c>
      <c r="AO14" s="1" t="s">
        <v>84</v>
      </c>
      <c r="AP14" s="1" t="s">
        <v>448</v>
      </c>
      <c r="AQ14" s="1" t="s">
        <v>449</v>
      </c>
      <c r="AR14" s="1" t="s">
        <v>199</v>
      </c>
      <c r="AS14" s="1" t="s">
        <v>395</v>
      </c>
      <c r="AT14" s="1">
        <v>84.15</v>
      </c>
      <c r="AU14" s="1" t="s">
        <v>84</v>
      </c>
      <c r="AV14" s="1" t="s">
        <v>84</v>
      </c>
      <c r="AW14" s="1" t="s">
        <v>84</v>
      </c>
      <c r="AX14" s="1" t="s">
        <v>84</v>
      </c>
      <c r="AY14" s="1" t="s">
        <v>84</v>
      </c>
      <c r="AZ14" s="1" t="s">
        <v>84</v>
      </c>
      <c r="BA14" s="1" t="s">
        <v>84</v>
      </c>
      <c r="BB14" s="1" t="s">
        <v>203</v>
      </c>
      <c r="BC14" s="1" t="s">
        <v>450</v>
      </c>
      <c r="BD14" s="1" t="s">
        <v>451</v>
      </c>
      <c r="BE14" s="1" t="s">
        <v>452</v>
      </c>
      <c r="BF14" s="1" t="s">
        <v>172</v>
      </c>
      <c r="BG14" s="1" t="s">
        <v>319</v>
      </c>
      <c r="BH14" s="1">
        <v>88.73</v>
      </c>
      <c r="BI14" s="1">
        <v>9.99</v>
      </c>
      <c r="BJ14" s="1" t="s">
        <v>84</v>
      </c>
      <c r="BK14" s="1" t="s">
        <v>84</v>
      </c>
      <c r="BL14" s="1" t="s">
        <v>84</v>
      </c>
      <c r="BM14" s="1" t="s">
        <v>84</v>
      </c>
      <c r="BN14" s="1" t="s">
        <v>84</v>
      </c>
      <c r="BO14" s="1" t="s">
        <v>84</v>
      </c>
      <c r="BP14" s="1" t="s">
        <v>84</v>
      </c>
      <c r="BQ14" s="1" t="s">
        <v>84</v>
      </c>
      <c r="BR14" s="1" t="s">
        <v>453</v>
      </c>
      <c r="BS14" s="1" t="s">
        <v>454</v>
      </c>
      <c r="BT14" s="1">
        <v>20</v>
      </c>
      <c r="BU14" s="1" t="s">
        <v>455</v>
      </c>
      <c r="BV14" s="1">
        <v>26</v>
      </c>
      <c r="BW14" s="1" t="s">
        <v>456</v>
      </c>
      <c r="BX14" s="1" t="str">
        <f>HYPERLINK("https://nconnect.nicmar.ac.in/storage/profile/6aaac773840c8.png","Download")</f>
        <v>0</v>
      </c>
      <c r="BY14" s="1" t="s">
        <v>84</v>
      </c>
    </row>
    <row r="15" spans="1:77">
      <c r="A15" s="1" t="s">
        <v>151</v>
      </c>
      <c r="B15" s="1" t="s">
        <v>78</v>
      </c>
      <c r="C15" s="1" t="s">
        <v>457</v>
      </c>
      <c r="D15" s="1" t="s">
        <v>458</v>
      </c>
      <c r="E15" s="1" t="s">
        <v>459</v>
      </c>
      <c r="F15" s="1" t="s">
        <v>460</v>
      </c>
      <c r="G15" s="1" t="s">
        <v>461</v>
      </c>
      <c r="H15" s="1" t="s">
        <v>84</v>
      </c>
      <c r="I15" s="3"/>
      <c r="J15" s="1" t="s">
        <v>85</v>
      </c>
      <c r="K15" s="1" t="s">
        <v>86</v>
      </c>
      <c r="L15" s="1" t="s">
        <v>462</v>
      </c>
      <c r="M15" s="1" t="s">
        <v>463</v>
      </c>
      <c r="N15" s="1">
        <v>8422079118</v>
      </c>
      <c r="O15" s="1" t="s">
        <v>159</v>
      </c>
      <c r="P15" s="1" t="s">
        <v>464</v>
      </c>
      <c r="Q15" s="1" t="s">
        <v>91</v>
      </c>
      <c r="R15" s="1" t="s">
        <v>465</v>
      </c>
      <c r="S15" s="1" t="s">
        <v>466</v>
      </c>
      <c r="T15" s="1" t="s">
        <v>190</v>
      </c>
      <c r="U15" s="1" t="s">
        <v>467</v>
      </c>
      <c r="V15" s="1" t="s">
        <v>459</v>
      </c>
      <c r="W15" s="1">
        <v>9969846632</v>
      </c>
      <c r="X15" s="1" t="s">
        <v>468</v>
      </c>
      <c r="Y15" s="1" t="s">
        <v>469</v>
      </c>
      <c r="Z15" s="1" t="s">
        <v>470</v>
      </c>
      <c r="AA15" s="1" t="s">
        <v>102</v>
      </c>
      <c r="AB15" s="1" t="s">
        <v>471</v>
      </c>
      <c r="AC15" s="1" t="s">
        <v>472</v>
      </c>
      <c r="AD15" s="1" t="s">
        <v>101</v>
      </c>
      <c r="AE15" s="1" t="s">
        <v>471</v>
      </c>
      <c r="AF15" s="1" t="s">
        <v>472</v>
      </c>
      <c r="AG15" s="1" t="s">
        <v>101</v>
      </c>
      <c r="AH15" s="1" t="s">
        <v>102</v>
      </c>
      <c r="AI15" s="1" t="s">
        <v>102</v>
      </c>
      <c r="AJ15" s="1" t="s">
        <v>473</v>
      </c>
      <c r="AK15" s="1" t="s">
        <v>474</v>
      </c>
      <c r="AL15" s="1" t="s">
        <v>475</v>
      </c>
      <c r="AM15" s="1" t="s">
        <v>286</v>
      </c>
      <c r="AN15" s="1">
        <v>85</v>
      </c>
      <c r="AO15" s="1" t="s">
        <v>84</v>
      </c>
      <c r="AP15" s="1" t="s">
        <v>476</v>
      </c>
      <c r="AQ15" s="1" t="s">
        <v>474</v>
      </c>
      <c r="AR15" s="1" t="s">
        <v>198</v>
      </c>
      <c r="AS15" s="1" t="s">
        <v>477</v>
      </c>
      <c r="AT15" s="1">
        <v>70.77</v>
      </c>
      <c r="AU15" s="1" t="s">
        <v>84</v>
      </c>
      <c r="AV15" s="1" t="s">
        <v>84</v>
      </c>
      <c r="AW15" s="1" t="s">
        <v>84</v>
      </c>
      <c r="AX15" s="1" t="s">
        <v>84</v>
      </c>
      <c r="AY15" s="1" t="s">
        <v>84</v>
      </c>
      <c r="AZ15" s="1" t="s">
        <v>84</v>
      </c>
      <c r="BA15" s="1" t="s">
        <v>84</v>
      </c>
      <c r="BB15" s="1" t="s">
        <v>203</v>
      </c>
      <c r="BC15" s="1" t="s">
        <v>478</v>
      </c>
      <c r="BD15" s="1" t="s">
        <v>205</v>
      </c>
      <c r="BE15" s="1" t="s">
        <v>479</v>
      </c>
      <c r="BF15" s="1" t="s">
        <v>201</v>
      </c>
      <c r="BG15" s="1" t="s">
        <v>480</v>
      </c>
      <c r="BH15" s="1">
        <v>70.68</v>
      </c>
      <c r="BI15" s="1">
        <v>7.93</v>
      </c>
      <c r="BJ15" s="1" t="s">
        <v>84</v>
      </c>
      <c r="BK15" s="1" t="s">
        <v>84</v>
      </c>
      <c r="BL15" s="1" t="s">
        <v>84</v>
      </c>
      <c r="BM15" s="1" t="s">
        <v>84</v>
      </c>
      <c r="BN15" s="1" t="s">
        <v>84</v>
      </c>
      <c r="BO15" s="1" t="s">
        <v>84</v>
      </c>
      <c r="BP15" s="1" t="s">
        <v>84</v>
      </c>
      <c r="BQ15" s="1" t="s">
        <v>84</v>
      </c>
      <c r="BR15" s="1" t="s">
        <v>481</v>
      </c>
      <c r="BS15" s="1" t="s">
        <v>482</v>
      </c>
      <c r="BT15" s="1">
        <v>17</v>
      </c>
      <c r="BU15" s="1" t="s">
        <v>483</v>
      </c>
      <c r="BV15" s="1">
        <v>20</v>
      </c>
      <c r="BW15" s="1" t="s">
        <v>84</v>
      </c>
      <c r="BX15" s="1" t="str">
        <f>HYPERLINK("https://nconnect.nicmar.ac.in/storage/profile/6a84aa19aface.png","Download")</f>
        <v>0</v>
      </c>
      <c r="BY15" s="1" t="s">
        <v>84</v>
      </c>
    </row>
    <row r="16" spans="1:77">
      <c r="A16" s="1" t="s">
        <v>119</v>
      </c>
      <c r="B16" s="1" t="s">
        <v>78</v>
      </c>
      <c r="C16" s="1" t="s">
        <v>484</v>
      </c>
      <c r="D16" s="1" t="s">
        <v>485</v>
      </c>
      <c r="E16" s="1" t="s">
        <v>84</v>
      </c>
      <c r="F16" s="1" t="s">
        <v>486</v>
      </c>
      <c r="G16" s="1" t="s">
        <v>487</v>
      </c>
      <c r="H16" s="1" t="s">
        <v>84</v>
      </c>
      <c r="I16" s="3"/>
      <c r="J16" s="1" t="s">
        <v>85</v>
      </c>
      <c r="K16" s="1" t="s">
        <v>86</v>
      </c>
      <c r="L16" s="1" t="s">
        <v>488</v>
      </c>
      <c r="M16" s="1" t="s">
        <v>489</v>
      </c>
      <c r="N16" s="1">
        <v>9643897557</v>
      </c>
      <c r="O16" s="1" t="s">
        <v>159</v>
      </c>
      <c r="P16" s="1" t="s">
        <v>490</v>
      </c>
      <c r="Q16" s="1" t="s">
        <v>91</v>
      </c>
      <c r="R16" s="1" t="s">
        <v>491</v>
      </c>
      <c r="S16" s="1" t="s">
        <v>492</v>
      </c>
      <c r="T16" s="1" t="s">
        <v>190</v>
      </c>
      <c r="U16" s="1">
        <v>384772145455</v>
      </c>
      <c r="V16" s="1" t="s">
        <v>493</v>
      </c>
      <c r="W16" s="1">
        <v>9205036118</v>
      </c>
      <c r="X16" s="1" t="s">
        <v>494</v>
      </c>
      <c r="Y16" s="1" t="s">
        <v>495</v>
      </c>
      <c r="Z16" s="1">
        <v>9266201266</v>
      </c>
      <c r="AA16" s="1" t="s">
        <v>496</v>
      </c>
      <c r="AB16" s="1" t="s">
        <v>497</v>
      </c>
      <c r="AC16" s="1" t="s">
        <v>498</v>
      </c>
      <c r="AD16" s="1" t="s">
        <v>499</v>
      </c>
      <c r="AE16" s="1" t="s">
        <v>497</v>
      </c>
      <c r="AF16" s="1" t="s">
        <v>498</v>
      </c>
      <c r="AG16" s="1" t="s">
        <v>499</v>
      </c>
      <c r="AH16" s="1" t="s">
        <v>102</v>
      </c>
      <c r="AI16" s="1" t="s">
        <v>102</v>
      </c>
      <c r="AJ16" s="1" t="s">
        <v>500</v>
      </c>
      <c r="AK16" s="1" t="s">
        <v>499</v>
      </c>
      <c r="AL16" s="1" t="s">
        <v>342</v>
      </c>
      <c r="AM16" s="1" t="s">
        <v>286</v>
      </c>
      <c r="AN16" s="1">
        <v>95</v>
      </c>
      <c r="AO16" s="1">
        <v>10</v>
      </c>
      <c r="AP16" s="1" t="s">
        <v>500</v>
      </c>
      <c r="AQ16" s="1" t="s">
        <v>499</v>
      </c>
      <c r="AR16" s="1" t="s">
        <v>501</v>
      </c>
      <c r="AS16" s="1" t="s">
        <v>106</v>
      </c>
      <c r="AT16" s="1">
        <v>90.6</v>
      </c>
      <c r="AU16" s="1" t="s">
        <v>84</v>
      </c>
      <c r="AV16" s="1" t="s">
        <v>84</v>
      </c>
      <c r="AW16" s="1" t="s">
        <v>84</v>
      </c>
      <c r="AX16" s="1" t="s">
        <v>84</v>
      </c>
      <c r="AY16" s="1" t="s">
        <v>84</v>
      </c>
      <c r="AZ16" s="1" t="s">
        <v>84</v>
      </c>
      <c r="BA16" s="1" t="s">
        <v>84</v>
      </c>
      <c r="BB16" s="1" t="s">
        <v>502</v>
      </c>
      <c r="BC16" s="1" t="s">
        <v>503</v>
      </c>
      <c r="BD16" s="1" t="s">
        <v>205</v>
      </c>
      <c r="BE16" s="1" t="s">
        <v>206</v>
      </c>
      <c r="BF16" s="1" t="s">
        <v>504</v>
      </c>
      <c r="BG16" s="1" t="s">
        <v>505</v>
      </c>
      <c r="BH16" s="1">
        <v>87.8</v>
      </c>
      <c r="BI16" s="1">
        <v>8.78</v>
      </c>
      <c r="BJ16" s="1" t="s">
        <v>84</v>
      </c>
      <c r="BK16" s="1" t="s">
        <v>84</v>
      </c>
      <c r="BL16" s="1" t="s">
        <v>84</v>
      </c>
      <c r="BM16" s="1" t="s">
        <v>84</v>
      </c>
      <c r="BN16" s="1" t="s">
        <v>84</v>
      </c>
      <c r="BO16" s="1" t="s">
        <v>84</v>
      </c>
      <c r="BP16" s="1" t="s">
        <v>84</v>
      </c>
      <c r="BQ16" s="1" t="s">
        <v>84</v>
      </c>
      <c r="BR16" s="1" t="s">
        <v>506</v>
      </c>
      <c r="BS16" s="1" t="s">
        <v>507</v>
      </c>
      <c r="BT16" s="1">
        <v>20</v>
      </c>
      <c r="BU16" s="1" t="s">
        <v>508</v>
      </c>
      <c r="BV16" s="1">
        <v>23</v>
      </c>
      <c r="BW16" s="1" t="s">
        <v>509</v>
      </c>
      <c r="BX16" s="1" t="str">
        <f>HYPERLINK("https://nconnect.nicmar.ac.in/storage/profile/6a86a8f292a2a.png","Download")</f>
        <v>0</v>
      </c>
      <c r="BY16" s="1" t="s">
        <v>84</v>
      </c>
    </row>
    <row r="17" spans="1:77">
      <c r="A17" s="1" t="s">
        <v>119</v>
      </c>
      <c r="B17" s="1" t="s">
        <v>78</v>
      </c>
      <c r="C17" s="1" t="s">
        <v>510</v>
      </c>
      <c r="D17" s="1" t="s">
        <v>511</v>
      </c>
      <c r="E17" s="1" t="s">
        <v>84</v>
      </c>
      <c r="F17" s="1" t="s">
        <v>265</v>
      </c>
      <c r="G17" s="1" t="s">
        <v>512</v>
      </c>
      <c r="H17" s="1" t="s">
        <v>84</v>
      </c>
      <c r="I17" s="3"/>
      <c r="J17" s="1" t="s">
        <v>85</v>
      </c>
      <c r="K17" s="1" t="s">
        <v>86</v>
      </c>
      <c r="L17" s="1" t="s">
        <v>513</v>
      </c>
      <c r="M17" s="1" t="s">
        <v>514</v>
      </c>
      <c r="N17" s="1">
        <v>6396734460</v>
      </c>
      <c r="O17" s="1" t="s">
        <v>89</v>
      </c>
      <c r="P17" s="1" t="s">
        <v>515</v>
      </c>
      <c r="Q17" s="1" t="s">
        <v>91</v>
      </c>
      <c r="R17" s="1" t="s">
        <v>516</v>
      </c>
      <c r="S17" s="1" t="s">
        <v>517</v>
      </c>
      <c r="T17" s="1" t="s">
        <v>190</v>
      </c>
      <c r="U17" s="1">
        <v>375831271098</v>
      </c>
      <c r="V17" s="1" t="s">
        <v>518</v>
      </c>
      <c r="W17" s="1">
        <v>7906374611</v>
      </c>
      <c r="X17" s="1" t="s">
        <v>519</v>
      </c>
      <c r="Y17" s="1" t="s">
        <v>520</v>
      </c>
      <c r="Z17" s="1">
        <v>7011066417</v>
      </c>
      <c r="AA17" s="1" t="s">
        <v>521</v>
      </c>
      <c r="AB17" s="1" t="s">
        <v>522</v>
      </c>
      <c r="AC17" s="1" t="s">
        <v>523</v>
      </c>
      <c r="AD17" s="1" t="s">
        <v>499</v>
      </c>
      <c r="AE17" s="1" t="s">
        <v>522</v>
      </c>
      <c r="AF17" s="1" t="s">
        <v>523</v>
      </c>
      <c r="AG17" s="1" t="s">
        <v>499</v>
      </c>
      <c r="AH17" s="1" t="s">
        <v>102</v>
      </c>
      <c r="AI17" s="1" t="s">
        <v>102</v>
      </c>
      <c r="AJ17" s="1" t="s">
        <v>524</v>
      </c>
      <c r="AK17" s="1" t="s">
        <v>525</v>
      </c>
      <c r="AL17" s="1" t="s">
        <v>526</v>
      </c>
      <c r="AM17" s="1" t="s">
        <v>527</v>
      </c>
      <c r="AN17" s="1">
        <v>75.4</v>
      </c>
      <c r="AO17" s="1" t="s">
        <v>84</v>
      </c>
      <c r="AP17" s="1" t="s">
        <v>524</v>
      </c>
      <c r="AQ17" s="1" t="s">
        <v>525</v>
      </c>
      <c r="AR17" s="1" t="s">
        <v>527</v>
      </c>
      <c r="AS17" s="1" t="s">
        <v>368</v>
      </c>
      <c r="AT17" s="1">
        <v>69.5</v>
      </c>
      <c r="AU17" s="1" t="s">
        <v>84</v>
      </c>
      <c r="AV17" s="1" t="s">
        <v>84</v>
      </c>
      <c r="AW17" s="1" t="s">
        <v>84</v>
      </c>
      <c r="AX17" s="1" t="s">
        <v>84</v>
      </c>
      <c r="AY17" s="1" t="s">
        <v>84</v>
      </c>
      <c r="AZ17" s="1" t="s">
        <v>84</v>
      </c>
      <c r="BA17" s="1" t="s">
        <v>84</v>
      </c>
      <c r="BB17" s="1" t="s">
        <v>502</v>
      </c>
      <c r="BC17" s="1" t="s">
        <v>528</v>
      </c>
      <c r="BD17" s="1" t="s">
        <v>113</v>
      </c>
      <c r="BE17" s="1" t="s">
        <v>114</v>
      </c>
      <c r="BF17" s="1" t="s">
        <v>368</v>
      </c>
      <c r="BG17" s="1" t="s">
        <v>426</v>
      </c>
      <c r="BH17" s="1">
        <v>85.6</v>
      </c>
      <c r="BI17" s="1">
        <v>8.56</v>
      </c>
      <c r="BJ17" s="1" t="s">
        <v>84</v>
      </c>
      <c r="BK17" s="1" t="s">
        <v>84</v>
      </c>
      <c r="BL17" s="1" t="s">
        <v>84</v>
      </c>
      <c r="BM17" s="1" t="s">
        <v>84</v>
      </c>
      <c r="BN17" s="1" t="s">
        <v>84</v>
      </c>
      <c r="BO17" s="1" t="s">
        <v>84</v>
      </c>
      <c r="BP17" s="1" t="s">
        <v>84</v>
      </c>
      <c r="BQ17" s="1" t="s">
        <v>84</v>
      </c>
      <c r="BR17" s="1" t="s">
        <v>529</v>
      </c>
      <c r="BS17" s="1" t="s">
        <v>530</v>
      </c>
      <c r="BT17" s="1">
        <v>15</v>
      </c>
      <c r="BU17" s="1" t="s">
        <v>531</v>
      </c>
      <c r="BV17" s="1">
        <v>4</v>
      </c>
      <c r="BW17" s="1" t="s">
        <v>532</v>
      </c>
      <c r="BX17" s="1" t="str">
        <f>HYPERLINK("https://nconnect.nicmar.ac.in/storage/profile/6a8689cf57adc.png","Download")</f>
        <v>0</v>
      </c>
      <c r="BY17" s="1" t="s">
        <v>84</v>
      </c>
    </row>
    <row r="18" spans="1:77">
      <c r="A18" s="1" t="s">
        <v>119</v>
      </c>
      <c r="B18" s="1" t="s">
        <v>78</v>
      </c>
      <c r="C18" s="1" t="s">
        <v>533</v>
      </c>
      <c r="D18" s="1" t="s">
        <v>534</v>
      </c>
      <c r="E18" s="1" t="s">
        <v>535</v>
      </c>
      <c r="F18" s="1" t="s">
        <v>536</v>
      </c>
      <c r="G18" s="1" t="s">
        <v>537</v>
      </c>
      <c r="H18" s="1" t="s">
        <v>84</v>
      </c>
      <c r="I18" s="3"/>
      <c r="J18" s="1" t="s">
        <v>85</v>
      </c>
      <c r="K18" s="1" t="s">
        <v>86</v>
      </c>
      <c r="L18" s="1" t="s">
        <v>538</v>
      </c>
      <c r="M18" s="1" t="s">
        <v>539</v>
      </c>
      <c r="N18" s="1">
        <v>9404214340</v>
      </c>
      <c r="O18" s="1" t="s">
        <v>89</v>
      </c>
      <c r="P18" s="1" t="s">
        <v>540</v>
      </c>
      <c r="Q18" s="1" t="s">
        <v>91</v>
      </c>
      <c r="R18" s="1" t="s">
        <v>541</v>
      </c>
      <c r="S18" s="1" t="s">
        <v>542</v>
      </c>
      <c r="T18" s="1" t="s">
        <v>190</v>
      </c>
      <c r="U18" s="1">
        <v>642588906616</v>
      </c>
      <c r="V18" s="1" t="s">
        <v>543</v>
      </c>
      <c r="W18" s="1">
        <v>7972388850</v>
      </c>
      <c r="X18" s="1" t="s">
        <v>521</v>
      </c>
      <c r="Y18" s="1" t="s">
        <v>544</v>
      </c>
      <c r="Z18" s="1">
        <v>8668239754</v>
      </c>
      <c r="AA18" s="1" t="s">
        <v>98</v>
      </c>
      <c r="AB18" s="1" t="s">
        <v>545</v>
      </c>
      <c r="AC18" s="1" t="s">
        <v>136</v>
      </c>
      <c r="AD18" s="1" t="s">
        <v>101</v>
      </c>
      <c r="AE18" s="1" t="s">
        <v>545</v>
      </c>
      <c r="AF18" s="1" t="s">
        <v>136</v>
      </c>
      <c r="AG18" s="1" t="s">
        <v>101</v>
      </c>
      <c r="AH18" s="1" t="s">
        <v>102</v>
      </c>
      <c r="AI18" s="1" t="s">
        <v>102</v>
      </c>
      <c r="AJ18" s="1" t="s">
        <v>546</v>
      </c>
      <c r="AK18" s="1" t="s">
        <v>547</v>
      </c>
      <c r="AL18" s="1" t="s">
        <v>199</v>
      </c>
      <c r="AM18" s="1" t="s">
        <v>106</v>
      </c>
      <c r="AN18" s="1">
        <v>86.6</v>
      </c>
      <c r="AO18" s="1" t="s">
        <v>84</v>
      </c>
      <c r="AP18" s="1" t="s">
        <v>548</v>
      </c>
      <c r="AQ18" s="1" t="s">
        <v>547</v>
      </c>
      <c r="AR18" s="1" t="s">
        <v>549</v>
      </c>
      <c r="AS18" s="1" t="s">
        <v>316</v>
      </c>
      <c r="AT18" s="1">
        <v>95.33</v>
      </c>
      <c r="AU18" s="1" t="s">
        <v>84</v>
      </c>
      <c r="AV18" s="1" t="s">
        <v>84</v>
      </c>
      <c r="AW18" s="1" t="s">
        <v>84</v>
      </c>
      <c r="AX18" s="1" t="s">
        <v>84</v>
      </c>
      <c r="AY18" s="1" t="s">
        <v>84</v>
      </c>
      <c r="AZ18" s="1" t="s">
        <v>84</v>
      </c>
      <c r="BA18" s="1" t="s">
        <v>84</v>
      </c>
      <c r="BB18" s="1" t="s">
        <v>550</v>
      </c>
      <c r="BC18" s="1" t="s">
        <v>551</v>
      </c>
      <c r="BD18" s="1" t="s">
        <v>113</v>
      </c>
      <c r="BE18" s="1" t="s">
        <v>114</v>
      </c>
      <c r="BF18" s="1" t="s">
        <v>552</v>
      </c>
      <c r="BG18" s="1" t="s">
        <v>553</v>
      </c>
      <c r="BH18" s="1">
        <v>78.4</v>
      </c>
      <c r="BI18" s="1">
        <v>7.84</v>
      </c>
      <c r="BJ18" s="1" t="s">
        <v>84</v>
      </c>
      <c r="BK18" s="1" t="s">
        <v>84</v>
      </c>
      <c r="BL18" s="1" t="s">
        <v>84</v>
      </c>
      <c r="BM18" s="1" t="s">
        <v>84</v>
      </c>
      <c r="BN18" s="1" t="s">
        <v>84</v>
      </c>
      <c r="BO18" s="1" t="s">
        <v>84</v>
      </c>
      <c r="BP18" s="1" t="s">
        <v>84</v>
      </c>
      <c r="BQ18" s="1" t="s">
        <v>84</v>
      </c>
      <c r="BR18" s="1" t="s">
        <v>554</v>
      </c>
      <c r="BS18" s="1" t="s">
        <v>84</v>
      </c>
      <c r="BT18" s="1"/>
      <c r="BU18" s="1" t="s">
        <v>555</v>
      </c>
      <c r="BV18" s="1">
        <v>12</v>
      </c>
      <c r="BW18" s="1" t="s">
        <v>556</v>
      </c>
      <c r="BX18" s="1" t="str">
        <f>HYPERLINK("https://nconnect.nicmar.ac.in/storage/profile/6a85c72425653.png","Download")</f>
        <v>0</v>
      </c>
      <c r="BY18" s="1" t="s">
        <v>84</v>
      </c>
    </row>
    <row r="19" spans="1:77">
      <c r="A19" s="1" t="s">
        <v>119</v>
      </c>
      <c r="B19" s="1" t="s">
        <v>78</v>
      </c>
      <c r="C19" s="1" t="s">
        <v>557</v>
      </c>
      <c r="D19" s="1" t="s">
        <v>122</v>
      </c>
      <c r="E19" s="1" t="s">
        <v>558</v>
      </c>
      <c r="F19" s="1" t="s">
        <v>559</v>
      </c>
      <c r="G19" s="1" t="s">
        <v>560</v>
      </c>
      <c r="H19" s="1" t="s">
        <v>84</v>
      </c>
      <c r="I19" s="3"/>
      <c r="J19" s="1" t="s">
        <v>85</v>
      </c>
      <c r="K19" s="1" t="s">
        <v>86</v>
      </c>
      <c r="L19" s="1" t="s">
        <v>561</v>
      </c>
      <c r="M19" s="1" t="s">
        <v>562</v>
      </c>
      <c r="N19" s="1">
        <v>9075759936</v>
      </c>
      <c r="O19" s="1" t="s">
        <v>89</v>
      </c>
      <c r="P19" s="1" t="s">
        <v>563</v>
      </c>
      <c r="Q19" s="1" t="s">
        <v>91</v>
      </c>
      <c r="R19" s="1" t="s">
        <v>128</v>
      </c>
      <c r="S19" s="1" t="s">
        <v>564</v>
      </c>
      <c r="T19" s="1" t="s">
        <v>163</v>
      </c>
      <c r="U19" s="1">
        <v>636926059775</v>
      </c>
      <c r="V19" s="1" t="s">
        <v>565</v>
      </c>
      <c r="W19" s="1">
        <v>9673624695</v>
      </c>
      <c r="X19" s="1" t="s">
        <v>566</v>
      </c>
      <c r="Y19" s="1" t="s">
        <v>567</v>
      </c>
      <c r="Z19" s="1">
        <v>9423447750</v>
      </c>
      <c r="AA19" s="1" t="s">
        <v>134</v>
      </c>
      <c r="AB19" s="1" t="s">
        <v>568</v>
      </c>
      <c r="AC19" s="1" t="s">
        <v>569</v>
      </c>
      <c r="AD19" s="1" t="s">
        <v>101</v>
      </c>
      <c r="AE19" s="1" t="s">
        <v>568</v>
      </c>
      <c r="AF19" s="1" t="s">
        <v>569</v>
      </c>
      <c r="AG19" s="1" t="s">
        <v>101</v>
      </c>
      <c r="AH19" s="1" t="s">
        <v>102</v>
      </c>
      <c r="AI19" s="1" t="s">
        <v>102</v>
      </c>
      <c r="AJ19" s="1" t="s">
        <v>570</v>
      </c>
      <c r="AK19" s="1" t="s">
        <v>474</v>
      </c>
      <c r="AL19" s="1" t="s">
        <v>281</v>
      </c>
      <c r="AM19" s="1" t="s">
        <v>341</v>
      </c>
      <c r="AN19" s="1">
        <v>94.6</v>
      </c>
      <c r="AO19" s="1" t="s">
        <v>84</v>
      </c>
      <c r="AP19" s="1" t="s">
        <v>84</v>
      </c>
      <c r="AQ19" s="1" t="s">
        <v>84</v>
      </c>
      <c r="AR19" s="1" t="s">
        <v>84</v>
      </c>
      <c r="AS19" s="1" t="s">
        <v>84</v>
      </c>
      <c r="AT19" s="1" t="s">
        <v>84</v>
      </c>
      <c r="AU19" s="1" t="s">
        <v>84</v>
      </c>
      <c r="AV19" s="1" t="s">
        <v>571</v>
      </c>
      <c r="AW19" s="1" t="s">
        <v>572</v>
      </c>
      <c r="AX19" s="1" t="s">
        <v>573</v>
      </c>
      <c r="AY19" s="1" t="s">
        <v>199</v>
      </c>
      <c r="AZ19" s="1">
        <v>83.94</v>
      </c>
      <c r="BA19" s="1" t="s">
        <v>84</v>
      </c>
      <c r="BB19" s="1" t="s">
        <v>574</v>
      </c>
      <c r="BC19" s="1" t="s">
        <v>575</v>
      </c>
      <c r="BD19" s="1" t="s">
        <v>146</v>
      </c>
      <c r="BE19" s="1" t="s">
        <v>114</v>
      </c>
      <c r="BF19" s="1" t="s">
        <v>527</v>
      </c>
      <c r="BG19" s="1" t="s">
        <v>576</v>
      </c>
      <c r="BH19" s="1">
        <v>90.06</v>
      </c>
      <c r="BI19" s="1" t="s">
        <v>84</v>
      </c>
      <c r="BJ19" s="1" t="s">
        <v>84</v>
      </c>
      <c r="BK19" s="1" t="s">
        <v>84</v>
      </c>
      <c r="BL19" s="1" t="s">
        <v>84</v>
      </c>
      <c r="BM19" s="1" t="s">
        <v>84</v>
      </c>
      <c r="BN19" s="1" t="s">
        <v>84</v>
      </c>
      <c r="BO19" s="1" t="s">
        <v>84</v>
      </c>
      <c r="BP19" s="1" t="s">
        <v>84</v>
      </c>
      <c r="BQ19" s="1" t="s">
        <v>84</v>
      </c>
      <c r="BR19" s="1" t="s">
        <v>577</v>
      </c>
      <c r="BS19" s="1" t="s">
        <v>578</v>
      </c>
      <c r="BT19" s="1">
        <v>55</v>
      </c>
      <c r="BU19" s="1" t="s">
        <v>579</v>
      </c>
      <c r="BV19" s="1">
        <v>5</v>
      </c>
      <c r="BW19" s="1" t="s">
        <v>84</v>
      </c>
      <c r="BX19" s="1" t="str">
        <f>HYPERLINK("https://nconnect.nicmar.ac.in/storage/profile/6a86ea4f18f93.png","Download")</f>
        <v>0</v>
      </c>
      <c r="BY19" s="1" t="s">
        <v>84</v>
      </c>
    </row>
    <row r="20" spans="1:77">
      <c r="A20" s="1" t="s">
        <v>151</v>
      </c>
      <c r="B20" s="1" t="s">
        <v>78</v>
      </c>
      <c r="C20" s="1" t="s">
        <v>580</v>
      </c>
      <c r="D20" s="1" t="s">
        <v>581</v>
      </c>
      <c r="E20" s="1" t="s">
        <v>84</v>
      </c>
      <c r="F20" s="1" t="s">
        <v>582</v>
      </c>
      <c r="G20" s="1" t="s">
        <v>583</v>
      </c>
      <c r="H20" s="1" t="s">
        <v>84</v>
      </c>
      <c r="I20" s="3"/>
      <c r="J20" s="1" t="s">
        <v>85</v>
      </c>
      <c r="K20" s="1" t="s">
        <v>86</v>
      </c>
      <c r="L20" s="1" t="s">
        <v>584</v>
      </c>
      <c r="M20" s="1" t="s">
        <v>585</v>
      </c>
      <c r="N20" s="1">
        <v>7794904162</v>
      </c>
      <c r="O20" s="1" t="s">
        <v>159</v>
      </c>
      <c r="P20" s="1" t="s">
        <v>586</v>
      </c>
      <c r="Q20" s="1" t="s">
        <v>91</v>
      </c>
      <c r="R20" s="1" t="s">
        <v>587</v>
      </c>
      <c r="S20" s="1" t="s">
        <v>588</v>
      </c>
      <c r="T20" s="1" t="s">
        <v>190</v>
      </c>
      <c r="U20" s="1">
        <v>901673948507</v>
      </c>
      <c r="V20" s="1" t="s">
        <v>589</v>
      </c>
      <c r="W20" s="1">
        <v>8978081794</v>
      </c>
      <c r="X20" s="1" t="s">
        <v>590</v>
      </c>
      <c r="Y20" s="1" t="s">
        <v>591</v>
      </c>
      <c r="Z20" s="1">
        <v>9490184626</v>
      </c>
      <c r="AA20" s="1" t="s">
        <v>98</v>
      </c>
      <c r="AB20" s="1" t="s">
        <v>592</v>
      </c>
      <c r="AC20" s="1" t="s">
        <v>593</v>
      </c>
      <c r="AD20" s="1" t="s">
        <v>594</v>
      </c>
      <c r="AE20" s="1" t="s">
        <v>592</v>
      </c>
      <c r="AF20" s="1" t="s">
        <v>593</v>
      </c>
      <c r="AG20" s="1" t="s">
        <v>594</v>
      </c>
      <c r="AH20" s="1" t="s">
        <v>102</v>
      </c>
      <c r="AI20" s="1" t="s">
        <v>102</v>
      </c>
      <c r="AJ20" s="1" t="s">
        <v>595</v>
      </c>
      <c r="AK20" s="1" t="s">
        <v>596</v>
      </c>
      <c r="AL20" s="1" t="s">
        <v>597</v>
      </c>
      <c r="AM20" s="1" t="s">
        <v>598</v>
      </c>
      <c r="AN20" s="1">
        <v>65.4</v>
      </c>
      <c r="AO20" s="1" t="s">
        <v>84</v>
      </c>
      <c r="AP20" s="1" t="s">
        <v>599</v>
      </c>
      <c r="AQ20" s="1" t="s">
        <v>600</v>
      </c>
      <c r="AR20" s="1" t="s">
        <v>199</v>
      </c>
      <c r="AS20" s="1" t="s">
        <v>109</v>
      </c>
      <c r="AT20" s="1">
        <v>80.6</v>
      </c>
      <c r="AU20" s="1">
        <v>8.57</v>
      </c>
      <c r="AV20" s="1" t="s">
        <v>84</v>
      </c>
      <c r="AW20" s="1" t="s">
        <v>84</v>
      </c>
      <c r="AX20" s="1" t="s">
        <v>84</v>
      </c>
      <c r="AY20" s="1" t="s">
        <v>84</v>
      </c>
      <c r="AZ20" s="1" t="s">
        <v>84</v>
      </c>
      <c r="BA20" s="1" t="s">
        <v>84</v>
      </c>
      <c r="BB20" s="1" t="s">
        <v>601</v>
      </c>
      <c r="BC20" s="1" t="s">
        <v>602</v>
      </c>
      <c r="BD20" s="1" t="s">
        <v>113</v>
      </c>
      <c r="BE20" s="1" t="s">
        <v>603</v>
      </c>
      <c r="BF20" s="1" t="s">
        <v>549</v>
      </c>
      <c r="BG20" s="1" t="s">
        <v>426</v>
      </c>
      <c r="BH20" s="1">
        <v>68.1</v>
      </c>
      <c r="BI20" s="1">
        <v>7.56</v>
      </c>
      <c r="BJ20" s="1" t="s">
        <v>84</v>
      </c>
      <c r="BK20" s="1" t="s">
        <v>84</v>
      </c>
      <c r="BL20" s="1" t="s">
        <v>84</v>
      </c>
      <c r="BM20" s="1" t="s">
        <v>84</v>
      </c>
      <c r="BN20" s="1" t="s">
        <v>84</v>
      </c>
      <c r="BO20" s="1" t="s">
        <v>84</v>
      </c>
      <c r="BP20" s="1" t="s">
        <v>84</v>
      </c>
      <c r="BQ20" s="1" t="s">
        <v>84</v>
      </c>
      <c r="BR20" s="1" t="s">
        <v>604</v>
      </c>
      <c r="BS20" s="1" t="s">
        <v>84</v>
      </c>
      <c r="BT20" s="1"/>
      <c r="BU20" s="1" t="s">
        <v>84</v>
      </c>
      <c r="BV20" s="1"/>
      <c r="BW20" s="1" t="s">
        <v>605</v>
      </c>
      <c r="BX20" s="1" t="str">
        <f>HYPERLINK("https://nconnect.nicmar.ac.in/storage/profile/6a85beb6b3f8f.png","Download")</f>
        <v>0</v>
      </c>
      <c r="BY20" s="1" t="s">
        <v>84</v>
      </c>
    </row>
    <row r="21" spans="1:77">
      <c r="A21" s="1" t="s">
        <v>119</v>
      </c>
      <c r="B21" s="1" t="s">
        <v>78</v>
      </c>
      <c r="C21" s="1" t="s">
        <v>606</v>
      </c>
      <c r="D21" s="1" t="s">
        <v>607</v>
      </c>
      <c r="E21" s="1" t="s">
        <v>608</v>
      </c>
      <c r="F21" s="1" t="s">
        <v>609</v>
      </c>
      <c r="G21" s="1" t="s">
        <v>610</v>
      </c>
      <c r="H21" s="1" t="s">
        <v>84</v>
      </c>
      <c r="I21" s="3"/>
      <c r="J21" s="1" t="s">
        <v>85</v>
      </c>
      <c r="K21" s="1" t="s">
        <v>86</v>
      </c>
      <c r="L21" s="1" t="s">
        <v>611</v>
      </c>
      <c r="M21" s="1" t="s">
        <v>612</v>
      </c>
      <c r="N21" s="1">
        <v>9757312275</v>
      </c>
      <c r="O21" s="1" t="s">
        <v>159</v>
      </c>
      <c r="P21" s="1" t="s">
        <v>613</v>
      </c>
      <c r="Q21" s="1" t="s">
        <v>91</v>
      </c>
      <c r="R21" s="1" t="s">
        <v>614</v>
      </c>
      <c r="S21" s="1" t="s">
        <v>615</v>
      </c>
      <c r="T21" s="1" t="s">
        <v>163</v>
      </c>
      <c r="U21" s="1">
        <v>271469699057</v>
      </c>
      <c r="V21" s="1" t="s">
        <v>616</v>
      </c>
      <c r="W21" s="1">
        <v>9969017692</v>
      </c>
      <c r="X21" s="1" t="s">
        <v>617</v>
      </c>
      <c r="Y21" s="1" t="s">
        <v>618</v>
      </c>
      <c r="Z21" s="1">
        <v>9869832550</v>
      </c>
      <c r="AA21" s="1" t="s">
        <v>134</v>
      </c>
      <c r="AB21" s="1" t="s">
        <v>619</v>
      </c>
      <c r="AC21" s="1" t="s">
        <v>472</v>
      </c>
      <c r="AD21" s="1" t="s">
        <v>101</v>
      </c>
      <c r="AE21" s="1" t="s">
        <v>619</v>
      </c>
      <c r="AF21" s="1" t="s">
        <v>472</v>
      </c>
      <c r="AG21" s="1" t="s">
        <v>101</v>
      </c>
      <c r="AH21" s="1" t="s">
        <v>102</v>
      </c>
      <c r="AI21" s="1" t="s">
        <v>102</v>
      </c>
      <c r="AJ21" s="1" t="s">
        <v>620</v>
      </c>
      <c r="AK21" s="1" t="s">
        <v>621</v>
      </c>
      <c r="AL21" s="1" t="s">
        <v>281</v>
      </c>
      <c r="AM21" s="1" t="s">
        <v>622</v>
      </c>
      <c r="AN21" s="1">
        <v>93.2</v>
      </c>
      <c r="AO21" s="1" t="s">
        <v>84</v>
      </c>
      <c r="AP21" s="1" t="s">
        <v>623</v>
      </c>
      <c r="AQ21" s="1" t="s">
        <v>621</v>
      </c>
      <c r="AR21" s="1" t="s">
        <v>420</v>
      </c>
      <c r="AS21" s="1" t="s">
        <v>624</v>
      </c>
      <c r="AT21" s="1">
        <v>65.08</v>
      </c>
      <c r="AU21" s="1" t="s">
        <v>84</v>
      </c>
      <c r="AV21" s="1" t="s">
        <v>84</v>
      </c>
      <c r="AW21" s="1" t="s">
        <v>84</v>
      </c>
      <c r="AX21" s="1" t="s">
        <v>84</v>
      </c>
      <c r="AY21" s="1" t="s">
        <v>84</v>
      </c>
      <c r="AZ21" s="1" t="s">
        <v>84</v>
      </c>
      <c r="BA21" s="1" t="s">
        <v>84</v>
      </c>
      <c r="BB21" s="1" t="s">
        <v>625</v>
      </c>
      <c r="BC21" s="1" t="s">
        <v>626</v>
      </c>
      <c r="BD21" s="1" t="s">
        <v>146</v>
      </c>
      <c r="BE21" s="1" t="s">
        <v>114</v>
      </c>
      <c r="BF21" s="1" t="s">
        <v>627</v>
      </c>
      <c r="BG21" s="1" t="s">
        <v>256</v>
      </c>
      <c r="BH21" s="1">
        <v>66.57</v>
      </c>
      <c r="BI21" s="1">
        <v>7.37</v>
      </c>
      <c r="BJ21" s="1" t="s">
        <v>84</v>
      </c>
      <c r="BK21" s="1" t="s">
        <v>84</v>
      </c>
      <c r="BL21" s="1" t="s">
        <v>84</v>
      </c>
      <c r="BM21" s="1" t="s">
        <v>84</v>
      </c>
      <c r="BN21" s="1" t="s">
        <v>84</v>
      </c>
      <c r="BO21" s="1" t="s">
        <v>84</v>
      </c>
      <c r="BP21" s="1" t="s">
        <v>84</v>
      </c>
      <c r="BQ21" s="1" t="s">
        <v>84</v>
      </c>
      <c r="BR21" s="1" t="s">
        <v>628</v>
      </c>
      <c r="BS21" s="1" t="s">
        <v>629</v>
      </c>
      <c r="BT21" s="1">
        <v>42</v>
      </c>
      <c r="BU21" s="1" t="s">
        <v>84</v>
      </c>
      <c r="BV21" s="1"/>
      <c r="BW21" s="1" t="s">
        <v>84</v>
      </c>
      <c r="BX21" s="1" t="str">
        <f>HYPERLINK("https://nconnect.nicmar.ac.in/storage/profile/6a874616036a5.png","Download")</f>
        <v>0</v>
      </c>
      <c r="BY21" s="1" t="s">
        <v>84</v>
      </c>
    </row>
    <row r="22" spans="1:77">
      <c r="A22" s="1" t="s">
        <v>119</v>
      </c>
      <c r="B22" s="1" t="s">
        <v>78</v>
      </c>
      <c r="C22" s="1" t="s">
        <v>630</v>
      </c>
      <c r="D22" s="1" t="s">
        <v>631</v>
      </c>
      <c r="E22" s="1" t="s">
        <v>84</v>
      </c>
      <c r="F22" s="1" t="s">
        <v>632</v>
      </c>
      <c r="G22" s="1" t="s">
        <v>633</v>
      </c>
      <c r="H22" s="1" t="s">
        <v>84</v>
      </c>
      <c r="I22" s="3"/>
      <c r="J22" s="1" t="s">
        <v>85</v>
      </c>
      <c r="K22" s="1" t="s">
        <v>86</v>
      </c>
      <c r="L22" s="1" t="s">
        <v>634</v>
      </c>
      <c r="M22" s="1" t="s">
        <v>635</v>
      </c>
      <c r="N22" s="1">
        <v>8903683680</v>
      </c>
      <c r="O22" s="1" t="s">
        <v>89</v>
      </c>
      <c r="P22" s="1" t="s">
        <v>636</v>
      </c>
      <c r="Q22" s="1" t="s">
        <v>91</v>
      </c>
      <c r="R22" s="1" t="s">
        <v>637</v>
      </c>
      <c r="S22" s="1" t="s">
        <v>638</v>
      </c>
      <c r="T22" s="1" t="s">
        <v>163</v>
      </c>
      <c r="U22" s="1">
        <v>218483342513</v>
      </c>
      <c r="V22" s="1" t="s">
        <v>639</v>
      </c>
      <c r="W22" s="1">
        <v>8883456111</v>
      </c>
      <c r="X22" s="1" t="s">
        <v>640</v>
      </c>
      <c r="Y22" s="1" t="s">
        <v>641</v>
      </c>
      <c r="Z22" s="1">
        <v>8903673670</v>
      </c>
      <c r="AA22" s="1" t="s">
        <v>521</v>
      </c>
      <c r="AB22" s="1" t="s">
        <v>642</v>
      </c>
      <c r="AC22" s="1" t="s">
        <v>643</v>
      </c>
      <c r="AD22" s="1" t="s">
        <v>644</v>
      </c>
      <c r="AE22" s="1" t="s">
        <v>642</v>
      </c>
      <c r="AF22" s="1" t="s">
        <v>643</v>
      </c>
      <c r="AG22" s="1" t="s">
        <v>644</v>
      </c>
      <c r="AH22" s="1" t="s">
        <v>102</v>
      </c>
      <c r="AI22" s="1" t="s">
        <v>102</v>
      </c>
      <c r="AJ22" s="1" t="s">
        <v>645</v>
      </c>
      <c r="AK22" s="1" t="s">
        <v>646</v>
      </c>
      <c r="AL22" s="1" t="s">
        <v>199</v>
      </c>
      <c r="AM22" s="1" t="s">
        <v>395</v>
      </c>
      <c r="AN22" s="1">
        <v>91.4</v>
      </c>
      <c r="AO22" s="1" t="s">
        <v>84</v>
      </c>
      <c r="AP22" s="1" t="s">
        <v>647</v>
      </c>
      <c r="AQ22" s="1" t="s">
        <v>648</v>
      </c>
      <c r="AR22" s="1" t="s">
        <v>549</v>
      </c>
      <c r="AS22" s="1" t="s">
        <v>110</v>
      </c>
      <c r="AT22" s="1">
        <v>86.6</v>
      </c>
      <c r="AU22" s="1" t="s">
        <v>84</v>
      </c>
      <c r="AV22" s="1" t="s">
        <v>84</v>
      </c>
      <c r="AW22" s="1" t="s">
        <v>84</v>
      </c>
      <c r="AX22" s="1" t="s">
        <v>84</v>
      </c>
      <c r="AY22" s="1" t="s">
        <v>84</v>
      </c>
      <c r="AZ22" s="1" t="s">
        <v>84</v>
      </c>
      <c r="BA22" s="1" t="s">
        <v>84</v>
      </c>
      <c r="BB22" s="1" t="s">
        <v>649</v>
      </c>
      <c r="BC22" s="1" t="s">
        <v>650</v>
      </c>
      <c r="BD22" s="1" t="s">
        <v>146</v>
      </c>
      <c r="BE22" s="1" t="s">
        <v>114</v>
      </c>
      <c r="BF22" s="1" t="s">
        <v>399</v>
      </c>
      <c r="BG22" s="1" t="s">
        <v>553</v>
      </c>
      <c r="BH22" s="1">
        <v>71.82</v>
      </c>
      <c r="BI22" s="1">
        <v>7.18</v>
      </c>
      <c r="BJ22" s="1" t="s">
        <v>84</v>
      </c>
      <c r="BK22" s="1" t="s">
        <v>84</v>
      </c>
      <c r="BL22" s="1" t="s">
        <v>84</v>
      </c>
      <c r="BM22" s="1" t="s">
        <v>84</v>
      </c>
      <c r="BN22" s="1" t="s">
        <v>84</v>
      </c>
      <c r="BO22" s="1" t="s">
        <v>84</v>
      </c>
      <c r="BP22" s="1" t="s">
        <v>84</v>
      </c>
      <c r="BQ22" s="1" t="s">
        <v>84</v>
      </c>
      <c r="BR22" s="1" t="s">
        <v>651</v>
      </c>
      <c r="BS22" s="1" t="s">
        <v>652</v>
      </c>
      <c r="BT22" s="1">
        <v>12</v>
      </c>
      <c r="BU22" s="1" t="s">
        <v>653</v>
      </c>
      <c r="BV22" s="1">
        <v>4</v>
      </c>
      <c r="BW22" s="1" t="s">
        <v>654</v>
      </c>
      <c r="BX22" s="1" t="str">
        <f>HYPERLINK("https://nconnect.nicmar.ac.in/storage/profile/6a8682a1032aa.png","Download")</f>
        <v>0</v>
      </c>
      <c r="BY22" s="1" t="s">
        <v>84</v>
      </c>
    </row>
    <row r="23" spans="1:77">
      <c r="A23" s="1" t="s">
        <v>119</v>
      </c>
      <c r="B23" s="1" t="s">
        <v>78</v>
      </c>
      <c r="C23" s="1" t="s">
        <v>655</v>
      </c>
      <c r="D23" s="1" t="s">
        <v>656</v>
      </c>
      <c r="E23" s="1" t="s">
        <v>84</v>
      </c>
      <c r="F23" s="1" t="s">
        <v>657</v>
      </c>
      <c r="G23" s="1" t="s">
        <v>658</v>
      </c>
      <c r="H23" s="1" t="s">
        <v>84</v>
      </c>
      <c r="I23" s="3"/>
      <c r="J23" s="1" t="s">
        <v>85</v>
      </c>
      <c r="K23" s="1" t="s">
        <v>86</v>
      </c>
      <c r="L23" s="1" t="s">
        <v>659</v>
      </c>
      <c r="M23" s="1" t="s">
        <v>660</v>
      </c>
      <c r="N23" s="1">
        <v>9526848603</v>
      </c>
      <c r="O23" s="1" t="s">
        <v>89</v>
      </c>
      <c r="P23" s="1" t="s">
        <v>661</v>
      </c>
      <c r="Q23" s="1" t="s">
        <v>91</v>
      </c>
      <c r="R23" s="1" t="s">
        <v>662</v>
      </c>
      <c r="S23" s="1" t="s">
        <v>663</v>
      </c>
      <c r="T23" s="1" t="s">
        <v>130</v>
      </c>
      <c r="U23" s="1">
        <v>477260505872</v>
      </c>
      <c r="V23" s="1" t="s">
        <v>664</v>
      </c>
      <c r="W23" s="1">
        <v>9387260849</v>
      </c>
      <c r="X23" s="1" t="s">
        <v>96</v>
      </c>
      <c r="Y23" s="1" t="s">
        <v>665</v>
      </c>
      <c r="Z23" s="1">
        <v>9744422971</v>
      </c>
      <c r="AA23" s="1" t="s">
        <v>666</v>
      </c>
      <c r="AB23" s="1" t="s">
        <v>667</v>
      </c>
      <c r="AC23" s="1" t="s">
        <v>668</v>
      </c>
      <c r="AD23" s="1" t="s">
        <v>392</v>
      </c>
      <c r="AE23" s="1" t="s">
        <v>667</v>
      </c>
      <c r="AF23" s="1" t="s">
        <v>668</v>
      </c>
      <c r="AG23" s="1" t="s">
        <v>392</v>
      </c>
      <c r="AH23" s="1" t="s">
        <v>102</v>
      </c>
      <c r="AI23" s="1" t="s">
        <v>102</v>
      </c>
      <c r="AJ23" s="1" t="s">
        <v>669</v>
      </c>
      <c r="AK23" s="1" t="s">
        <v>670</v>
      </c>
      <c r="AL23" s="1" t="s">
        <v>395</v>
      </c>
      <c r="AM23" s="1" t="s">
        <v>368</v>
      </c>
      <c r="AN23" s="1">
        <v>90.6</v>
      </c>
      <c r="AO23" s="1" t="s">
        <v>84</v>
      </c>
      <c r="AP23" s="1" t="s">
        <v>669</v>
      </c>
      <c r="AQ23" s="1" t="s">
        <v>671</v>
      </c>
      <c r="AR23" s="1" t="s">
        <v>672</v>
      </c>
      <c r="AS23" s="1" t="s">
        <v>347</v>
      </c>
      <c r="AT23" s="1">
        <v>78.4</v>
      </c>
      <c r="AU23" s="1" t="s">
        <v>84</v>
      </c>
      <c r="AV23" s="1" t="s">
        <v>84</v>
      </c>
      <c r="AW23" s="1" t="s">
        <v>84</v>
      </c>
      <c r="AX23" s="1" t="s">
        <v>84</v>
      </c>
      <c r="AY23" s="1" t="s">
        <v>84</v>
      </c>
      <c r="AZ23" s="1" t="s">
        <v>84</v>
      </c>
      <c r="BA23" s="1" t="s">
        <v>84</v>
      </c>
      <c r="BB23" s="1" t="s">
        <v>673</v>
      </c>
      <c r="BC23" s="1" t="s">
        <v>674</v>
      </c>
      <c r="BD23" s="1" t="s">
        <v>113</v>
      </c>
      <c r="BE23" s="1" t="s">
        <v>114</v>
      </c>
      <c r="BF23" s="1" t="s">
        <v>259</v>
      </c>
      <c r="BG23" s="1" t="s">
        <v>675</v>
      </c>
      <c r="BH23" s="1">
        <v>81.9</v>
      </c>
      <c r="BI23" s="1">
        <v>8.19</v>
      </c>
      <c r="BJ23" s="1" t="s">
        <v>84</v>
      </c>
      <c r="BK23" s="1" t="s">
        <v>84</v>
      </c>
      <c r="BL23" s="1" t="s">
        <v>84</v>
      </c>
      <c r="BM23" s="1" t="s">
        <v>84</v>
      </c>
      <c r="BN23" s="1" t="s">
        <v>84</v>
      </c>
      <c r="BO23" s="1" t="s">
        <v>84</v>
      </c>
      <c r="BP23" s="1" t="s">
        <v>84</v>
      </c>
      <c r="BQ23" s="1" t="s">
        <v>84</v>
      </c>
      <c r="BR23" s="1" t="s">
        <v>676</v>
      </c>
      <c r="BS23" s="1" t="s">
        <v>84</v>
      </c>
      <c r="BT23" s="1"/>
      <c r="BU23" s="1" t="s">
        <v>677</v>
      </c>
      <c r="BV23" s="1">
        <v>21</v>
      </c>
      <c r="BW23" s="1" t="s">
        <v>678</v>
      </c>
      <c r="BX23" s="1" t="str">
        <f>HYPERLINK("https://nconnect.nicmar.ac.in/storage/profile/6a86a0a2b935c.png","Download")</f>
        <v>0</v>
      </c>
      <c r="BY23" s="1" t="s">
        <v>84</v>
      </c>
    </row>
    <row r="24" spans="1:77">
      <c r="A24" s="1" t="s">
        <v>119</v>
      </c>
      <c r="B24" s="1" t="s">
        <v>78</v>
      </c>
      <c r="C24" s="1" t="s">
        <v>679</v>
      </c>
      <c r="D24" s="1" t="s">
        <v>680</v>
      </c>
      <c r="E24" s="1" t="s">
        <v>84</v>
      </c>
      <c r="F24" s="1" t="s">
        <v>681</v>
      </c>
      <c r="G24" s="1" t="s">
        <v>682</v>
      </c>
      <c r="H24" s="1" t="s">
        <v>84</v>
      </c>
      <c r="I24" s="3"/>
      <c r="J24" s="1" t="s">
        <v>85</v>
      </c>
      <c r="K24" s="1" t="s">
        <v>86</v>
      </c>
      <c r="L24" s="1" t="s">
        <v>683</v>
      </c>
      <c r="M24" s="1" t="s">
        <v>684</v>
      </c>
      <c r="N24" s="1">
        <v>6238717526</v>
      </c>
      <c r="O24" s="1" t="s">
        <v>89</v>
      </c>
      <c r="P24" s="1" t="s">
        <v>685</v>
      </c>
      <c r="Q24" s="1" t="s">
        <v>91</v>
      </c>
      <c r="R24" s="1" t="s">
        <v>686</v>
      </c>
      <c r="S24" s="1" t="s">
        <v>687</v>
      </c>
      <c r="T24" s="1" t="s">
        <v>163</v>
      </c>
      <c r="U24" s="1">
        <v>935678685241</v>
      </c>
      <c r="V24" s="1" t="s">
        <v>688</v>
      </c>
      <c r="W24" s="1">
        <v>9446707372</v>
      </c>
      <c r="X24" s="1" t="s">
        <v>689</v>
      </c>
      <c r="Y24" s="1" t="s">
        <v>690</v>
      </c>
      <c r="Z24" s="1">
        <v>9446566844</v>
      </c>
      <c r="AA24" s="1" t="s">
        <v>691</v>
      </c>
      <c r="AB24" s="1" t="s">
        <v>692</v>
      </c>
      <c r="AC24" s="1" t="s">
        <v>693</v>
      </c>
      <c r="AD24" s="1" t="s">
        <v>392</v>
      </c>
      <c r="AE24" s="1" t="s">
        <v>692</v>
      </c>
      <c r="AF24" s="1" t="s">
        <v>693</v>
      </c>
      <c r="AG24" s="1" t="s">
        <v>392</v>
      </c>
      <c r="AH24" s="1" t="s">
        <v>102</v>
      </c>
      <c r="AI24" s="1" t="s">
        <v>102</v>
      </c>
      <c r="AJ24" s="1" t="s">
        <v>694</v>
      </c>
      <c r="AK24" s="1" t="s">
        <v>314</v>
      </c>
      <c r="AL24" s="1" t="s">
        <v>199</v>
      </c>
      <c r="AM24" s="1" t="s">
        <v>395</v>
      </c>
      <c r="AN24" s="1">
        <v>90.6</v>
      </c>
      <c r="AO24" s="1" t="s">
        <v>84</v>
      </c>
      <c r="AP24" s="1" t="s">
        <v>694</v>
      </c>
      <c r="AQ24" s="1" t="s">
        <v>314</v>
      </c>
      <c r="AR24" s="1" t="s">
        <v>549</v>
      </c>
      <c r="AS24" s="1" t="s">
        <v>110</v>
      </c>
      <c r="AT24" s="1">
        <v>82.2</v>
      </c>
      <c r="AU24" s="1" t="s">
        <v>84</v>
      </c>
      <c r="AV24" s="1" t="s">
        <v>84</v>
      </c>
      <c r="AW24" s="1" t="s">
        <v>84</v>
      </c>
      <c r="AX24" s="1" t="s">
        <v>84</v>
      </c>
      <c r="AY24" s="1" t="s">
        <v>84</v>
      </c>
      <c r="AZ24" s="1" t="s">
        <v>84</v>
      </c>
      <c r="BA24" s="1" t="s">
        <v>84</v>
      </c>
      <c r="BB24" s="1" t="s">
        <v>695</v>
      </c>
      <c r="BC24" s="1" t="s">
        <v>696</v>
      </c>
      <c r="BD24" s="1" t="s">
        <v>113</v>
      </c>
      <c r="BE24" s="1" t="s">
        <v>114</v>
      </c>
      <c r="BF24" s="1" t="s">
        <v>110</v>
      </c>
      <c r="BG24" s="1" t="s">
        <v>553</v>
      </c>
      <c r="BH24" s="1">
        <v>65.9</v>
      </c>
      <c r="BI24" s="1" t="s">
        <v>84</v>
      </c>
      <c r="BJ24" s="1" t="s">
        <v>84</v>
      </c>
      <c r="BK24" s="1" t="s">
        <v>84</v>
      </c>
      <c r="BL24" s="1" t="s">
        <v>84</v>
      </c>
      <c r="BM24" s="1" t="s">
        <v>84</v>
      </c>
      <c r="BN24" s="1" t="s">
        <v>84</v>
      </c>
      <c r="BO24" s="1" t="s">
        <v>84</v>
      </c>
      <c r="BP24" s="1" t="s">
        <v>84</v>
      </c>
      <c r="BQ24" s="1" t="s">
        <v>84</v>
      </c>
      <c r="BR24" s="1" t="s">
        <v>697</v>
      </c>
      <c r="BS24" s="1" t="s">
        <v>84</v>
      </c>
      <c r="BT24" s="1"/>
      <c r="BU24" s="1" t="s">
        <v>698</v>
      </c>
      <c r="BV24" s="1">
        <v>2</v>
      </c>
      <c r="BW24" s="1" t="s">
        <v>699</v>
      </c>
      <c r="BX24" s="1" t="str">
        <f>HYPERLINK("https://nconnect.nicmar.ac.in/storage/profile/6a86ea7bbf976.png","Download")</f>
        <v>0</v>
      </c>
      <c r="BY24" s="1" t="s">
        <v>84</v>
      </c>
    </row>
    <row r="25" spans="1:77">
      <c r="A25" s="1" t="s">
        <v>119</v>
      </c>
      <c r="B25" s="1" t="s">
        <v>78</v>
      </c>
      <c r="C25" s="1" t="s">
        <v>700</v>
      </c>
      <c r="D25" s="1" t="s">
        <v>701</v>
      </c>
      <c r="E25" s="1" t="s">
        <v>459</v>
      </c>
      <c r="F25" s="1" t="s">
        <v>702</v>
      </c>
      <c r="G25" s="1" t="s">
        <v>703</v>
      </c>
      <c r="H25" s="1" t="s">
        <v>84</v>
      </c>
      <c r="I25" s="3"/>
      <c r="J25" s="1" t="s">
        <v>85</v>
      </c>
      <c r="K25" s="1" t="s">
        <v>86</v>
      </c>
      <c r="L25" s="1" t="s">
        <v>704</v>
      </c>
      <c r="M25" s="1" t="s">
        <v>705</v>
      </c>
      <c r="N25" s="1">
        <v>9823556589</v>
      </c>
      <c r="O25" s="1" t="s">
        <v>89</v>
      </c>
      <c r="P25" s="1" t="s">
        <v>706</v>
      </c>
      <c r="Q25" s="1" t="s">
        <v>91</v>
      </c>
      <c r="R25" s="1" t="s">
        <v>707</v>
      </c>
      <c r="S25" s="1" t="s">
        <v>708</v>
      </c>
      <c r="T25" s="1" t="s">
        <v>130</v>
      </c>
      <c r="U25" s="1">
        <v>737441457307</v>
      </c>
      <c r="V25" s="1" t="s">
        <v>709</v>
      </c>
      <c r="W25" s="1">
        <v>9923471659</v>
      </c>
      <c r="X25" s="1" t="s">
        <v>566</v>
      </c>
      <c r="Y25" s="1" t="s">
        <v>710</v>
      </c>
      <c r="Z25" s="1">
        <v>8623945989</v>
      </c>
      <c r="AA25" s="1" t="s">
        <v>711</v>
      </c>
      <c r="AB25" s="1" t="s">
        <v>712</v>
      </c>
      <c r="AC25" s="1" t="s">
        <v>138</v>
      </c>
      <c r="AD25" s="1" t="s">
        <v>101</v>
      </c>
      <c r="AE25" s="1" t="s">
        <v>712</v>
      </c>
      <c r="AF25" s="1" t="s">
        <v>138</v>
      </c>
      <c r="AG25" s="1" t="s">
        <v>101</v>
      </c>
      <c r="AH25" s="1" t="s">
        <v>102</v>
      </c>
      <c r="AI25" s="1" t="s">
        <v>102</v>
      </c>
      <c r="AJ25" s="1" t="s">
        <v>713</v>
      </c>
      <c r="AK25" s="1" t="s">
        <v>714</v>
      </c>
      <c r="AL25" s="1" t="s">
        <v>715</v>
      </c>
      <c r="AM25" s="1" t="s">
        <v>198</v>
      </c>
      <c r="AN25" s="1">
        <v>82.2</v>
      </c>
      <c r="AO25" s="1" t="s">
        <v>84</v>
      </c>
      <c r="AP25" s="1" t="s">
        <v>716</v>
      </c>
      <c r="AQ25" s="1" t="s">
        <v>717</v>
      </c>
      <c r="AR25" s="1" t="s">
        <v>598</v>
      </c>
      <c r="AS25" s="1" t="s">
        <v>395</v>
      </c>
      <c r="AT25" s="1">
        <v>68.62</v>
      </c>
      <c r="AU25" s="1" t="s">
        <v>84</v>
      </c>
      <c r="AV25" s="1" t="s">
        <v>84</v>
      </c>
      <c r="AW25" s="1" t="s">
        <v>84</v>
      </c>
      <c r="AX25" s="1" t="s">
        <v>84</v>
      </c>
      <c r="AY25" s="1" t="s">
        <v>84</v>
      </c>
      <c r="AZ25" s="1" t="s">
        <v>84</v>
      </c>
      <c r="BA25" s="1" t="s">
        <v>84</v>
      </c>
      <c r="BB25" s="1" t="s">
        <v>718</v>
      </c>
      <c r="BC25" s="1" t="s">
        <v>719</v>
      </c>
      <c r="BD25" s="1" t="s">
        <v>146</v>
      </c>
      <c r="BE25" s="1" t="s">
        <v>114</v>
      </c>
      <c r="BF25" s="1" t="s">
        <v>425</v>
      </c>
      <c r="BG25" s="1" t="s">
        <v>720</v>
      </c>
      <c r="BH25" s="1">
        <v>70.3</v>
      </c>
      <c r="BI25" s="1">
        <v>7.78</v>
      </c>
      <c r="BJ25" s="1" t="s">
        <v>84</v>
      </c>
      <c r="BK25" s="1" t="s">
        <v>84</v>
      </c>
      <c r="BL25" s="1" t="s">
        <v>84</v>
      </c>
      <c r="BM25" s="1" t="s">
        <v>84</v>
      </c>
      <c r="BN25" s="1" t="s">
        <v>84</v>
      </c>
      <c r="BO25" s="1" t="s">
        <v>84</v>
      </c>
      <c r="BP25" s="1" t="s">
        <v>84</v>
      </c>
      <c r="BQ25" s="1" t="s">
        <v>84</v>
      </c>
      <c r="BR25" s="1" t="s">
        <v>721</v>
      </c>
      <c r="BS25" s="1" t="s">
        <v>84</v>
      </c>
      <c r="BT25" s="1"/>
      <c r="BU25" s="1" t="s">
        <v>722</v>
      </c>
      <c r="BV25" s="1">
        <v>7</v>
      </c>
      <c r="BW25" s="1" t="s">
        <v>723</v>
      </c>
      <c r="BX25" s="1" t="str">
        <f>HYPERLINK("https://nconnect.nicmar.ac.in/storage/profile/6a8680d98bf34.png","Download")</f>
        <v>0</v>
      </c>
      <c r="BY25" s="1" t="s">
        <v>84</v>
      </c>
    </row>
    <row r="26" spans="1:77">
      <c r="A26" s="1" t="s">
        <v>119</v>
      </c>
      <c r="B26" s="1" t="s">
        <v>78</v>
      </c>
      <c r="C26" s="1" t="s">
        <v>724</v>
      </c>
      <c r="D26" s="1" t="s">
        <v>725</v>
      </c>
      <c r="E26" s="1" t="s">
        <v>726</v>
      </c>
      <c r="F26" s="1" t="s">
        <v>727</v>
      </c>
      <c r="G26" s="1" t="s">
        <v>728</v>
      </c>
      <c r="H26" s="1" t="s">
        <v>84</v>
      </c>
      <c r="I26" s="3"/>
      <c r="J26" s="1" t="s">
        <v>85</v>
      </c>
      <c r="K26" s="1" t="s">
        <v>86</v>
      </c>
      <c r="L26" s="1" t="s">
        <v>729</v>
      </c>
      <c r="M26" s="1" t="s">
        <v>730</v>
      </c>
      <c r="N26" s="1">
        <v>9146330972</v>
      </c>
      <c r="O26" s="1" t="s">
        <v>89</v>
      </c>
      <c r="P26" s="1" t="s">
        <v>731</v>
      </c>
      <c r="Q26" s="1" t="s">
        <v>91</v>
      </c>
      <c r="R26" s="1" t="s">
        <v>305</v>
      </c>
      <c r="S26" s="1" t="s">
        <v>732</v>
      </c>
      <c r="T26" s="1" t="s">
        <v>190</v>
      </c>
      <c r="U26" s="1">
        <v>920056690590</v>
      </c>
      <c r="V26" s="1" t="s">
        <v>726</v>
      </c>
      <c r="W26" s="1">
        <v>9822369830</v>
      </c>
      <c r="X26" s="1" t="s">
        <v>733</v>
      </c>
      <c r="Y26" s="1" t="s">
        <v>734</v>
      </c>
      <c r="Z26" s="1">
        <v>8888082479</v>
      </c>
      <c r="AA26" s="1" t="s">
        <v>98</v>
      </c>
      <c r="AB26" s="1" t="s">
        <v>735</v>
      </c>
      <c r="AC26" s="1" t="s">
        <v>169</v>
      </c>
      <c r="AD26" s="1" t="s">
        <v>101</v>
      </c>
      <c r="AE26" s="1" t="s">
        <v>735</v>
      </c>
      <c r="AF26" s="1" t="s">
        <v>169</v>
      </c>
      <c r="AG26" s="1" t="s">
        <v>101</v>
      </c>
      <c r="AH26" s="1" t="s">
        <v>102</v>
      </c>
      <c r="AI26" s="1" t="s">
        <v>102</v>
      </c>
      <c r="AJ26" s="1" t="s">
        <v>736</v>
      </c>
      <c r="AK26" s="1" t="s">
        <v>737</v>
      </c>
      <c r="AL26" s="1" t="s">
        <v>738</v>
      </c>
      <c r="AM26" s="1" t="s">
        <v>281</v>
      </c>
      <c r="AN26" s="1">
        <v>81.6</v>
      </c>
      <c r="AO26" s="1" t="s">
        <v>84</v>
      </c>
      <c r="AP26" s="1" t="s">
        <v>739</v>
      </c>
      <c r="AQ26" s="1" t="s">
        <v>737</v>
      </c>
      <c r="AR26" s="1" t="s">
        <v>740</v>
      </c>
      <c r="AS26" s="1" t="s">
        <v>715</v>
      </c>
      <c r="AT26" s="1">
        <v>56.15</v>
      </c>
      <c r="AU26" s="1" t="s">
        <v>84</v>
      </c>
      <c r="AV26" s="1" t="s">
        <v>114</v>
      </c>
      <c r="AW26" s="1" t="s">
        <v>741</v>
      </c>
      <c r="AX26" s="1" t="s">
        <v>420</v>
      </c>
      <c r="AY26" s="1" t="s">
        <v>201</v>
      </c>
      <c r="AZ26" s="1">
        <v>76.55</v>
      </c>
      <c r="BA26" s="1" t="s">
        <v>84</v>
      </c>
      <c r="BB26" s="1" t="s">
        <v>742</v>
      </c>
      <c r="BC26" s="1" t="s">
        <v>743</v>
      </c>
      <c r="BD26" s="1" t="s">
        <v>146</v>
      </c>
      <c r="BE26" s="1" t="s">
        <v>114</v>
      </c>
      <c r="BF26" s="1" t="s">
        <v>172</v>
      </c>
      <c r="BG26" s="1" t="s">
        <v>290</v>
      </c>
      <c r="BH26" s="1">
        <v>83.7</v>
      </c>
      <c r="BI26" s="1">
        <v>9.12</v>
      </c>
      <c r="BJ26" s="1" t="s">
        <v>742</v>
      </c>
      <c r="BK26" s="1" t="s">
        <v>744</v>
      </c>
      <c r="BL26" s="1" t="s">
        <v>745</v>
      </c>
      <c r="BM26" s="1" t="s">
        <v>746</v>
      </c>
      <c r="BN26" s="1" t="s">
        <v>147</v>
      </c>
      <c r="BO26" s="1" t="s">
        <v>747</v>
      </c>
      <c r="BP26" s="1">
        <v>89.8</v>
      </c>
      <c r="BQ26" s="1">
        <v>9.73</v>
      </c>
      <c r="BR26" s="1" t="s">
        <v>748</v>
      </c>
      <c r="BS26" s="1" t="s">
        <v>749</v>
      </c>
      <c r="BT26" s="1">
        <v>4</v>
      </c>
      <c r="BU26" s="1" t="s">
        <v>750</v>
      </c>
      <c r="BV26" s="1">
        <v>36</v>
      </c>
      <c r="BW26" s="1" t="s">
        <v>84</v>
      </c>
      <c r="BX26" s="1" t="str">
        <f>HYPERLINK("https://nconnect.nicmar.ac.in/storage/profile/6a871eb45caa3.png","Download")</f>
        <v>0</v>
      </c>
      <c r="BY26" s="1" t="s">
        <v>84</v>
      </c>
    </row>
    <row r="27" spans="1:77">
      <c r="A27" s="1" t="s">
        <v>119</v>
      </c>
      <c r="B27" s="1" t="s">
        <v>78</v>
      </c>
      <c r="C27" s="1" t="s">
        <v>751</v>
      </c>
      <c r="D27" s="1" t="s">
        <v>752</v>
      </c>
      <c r="E27" s="1" t="s">
        <v>753</v>
      </c>
      <c r="F27" s="1" t="s">
        <v>754</v>
      </c>
      <c r="G27" s="1" t="s">
        <v>755</v>
      </c>
      <c r="H27" s="1" t="s">
        <v>84</v>
      </c>
      <c r="I27" s="3"/>
      <c r="J27" s="1" t="s">
        <v>85</v>
      </c>
      <c r="K27" s="1" t="s">
        <v>86</v>
      </c>
      <c r="L27" s="1" t="s">
        <v>756</v>
      </c>
      <c r="M27" s="1" t="s">
        <v>757</v>
      </c>
      <c r="N27" s="1">
        <v>9313940700</v>
      </c>
      <c r="O27" s="1" t="s">
        <v>89</v>
      </c>
      <c r="P27" s="1" t="s">
        <v>758</v>
      </c>
      <c r="Q27" s="1" t="s">
        <v>91</v>
      </c>
      <c r="R27" s="1" t="s">
        <v>437</v>
      </c>
      <c r="S27" s="1" t="s">
        <v>759</v>
      </c>
      <c r="T27" s="1" t="s">
        <v>760</v>
      </c>
      <c r="U27" s="1">
        <v>980878657305</v>
      </c>
      <c r="V27" s="1" t="s">
        <v>761</v>
      </c>
      <c r="W27" s="1">
        <v>9825395717</v>
      </c>
      <c r="X27" s="1" t="s">
        <v>762</v>
      </c>
      <c r="Y27" s="1" t="s">
        <v>763</v>
      </c>
      <c r="Z27" s="1">
        <v>9427581505</v>
      </c>
      <c r="AA27" s="1" t="s">
        <v>134</v>
      </c>
      <c r="AB27" s="1" t="s">
        <v>764</v>
      </c>
      <c r="AC27" s="1" t="s">
        <v>765</v>
      </c>
      <c r="AD27" s="1" t="s">
        <v>766</v>
      </c>
      <c r="AE27" s="1" t="s">
        <v>764</v>
      </c>
      <c r="AF27" s="1" t="s">
        <v>765</v>
      </c>
      <c r="AG27" s="1" t="s">
        <v>766</v>
      </c>
      <c r="AH27" s="1" t="s">
        <v>102</v>
      </c>
      <c r="AI27" s="1" t="s">
        <v>102</v>
      </c>
      <c r="AJ27" s="1" t="s">
        <v>767</v>
      </c>
      <c r="AK27" s="1" t="s">
        <v>768</v>
      </c>
      <c r="AL27" s="1" t="s">
        <v>106</v>
      </c>
      <c r="AM27" s="1" t="s">
        <v>109</v>
      </c>
      <c r="AN27" s="1">
        <v>85.16</v>
      </c>
      <c r="AO27" s="1" t="s">
        <v>84</v>
      </c>
      <c r="AP27" s="1" t="s">
        <v>767</v>
      </c>
      <c r="AQ27" s="1" t="s">
        <v>768</v>
      </c>
      <c r="AR27" s="1" t="s">
        <v>769</v>
      </c>
      <c r="AS27" s="1" t="s">
        <v>144</v>
      </c>
      <c r="AT27" s="1">
        <v>70.3</v>
      </c>
      <c r="AU27" s="1" t="s">
        <v>84</v>
      </c>
      <c r="AV27" s="1" t="s">
        <v>84</v>
      </c>
      <c r="AW27" s="1" t="s">
        <v>84</v>
      </c>
      <c r="AX27" s="1" t="s">
        <v>84</v>
      </c>
      <c r="AY27" s="1" t="s">
        <v>84</v>
      </c>
      <c r="AZ27" s="1" t="s">
        <v>84</v>
      </c>
      <c r="BA27" s="1" t="s">
        <v>84</v>
      </c>
      <c r="BB27" s="1" t="s">
        <v>770</v>
      </c>
      <c r="BC27" s="1" t="s">
        <v>771</v>
      </c>
      <c r="BD27" s="1" t="s">
        <v>113</v>
      </c>
      <c r="BE27" s="1" t="s">
        <v>114</v>
      </c>
      <c r="BF27" s="1" t="s">
        <v>290</v>
      </c>
      <c r="BG27" s="1" t="s">
        <v>236</v>
      </c>
      <c r="BH27" s="1">
        <v>80.8</v>
      </c>
      <c r="BI27" s="1">
        <v>8.58</v>
      </c>
      <c r="BJ27" s="1" t="s">
        <v>84</v>
      </c>
      <c r="BK27" s="1" t="s">
        <v>84</v>
      </c>
      <c r="BL27" s="1" t="s">
        <v>84</v>
      </c>
      <c r="BM27" s="1" t="s">
        <v>84</v>
      </c>
      <c r="BN27" s="1" t="s">
        <v>84</v>
      </c>
      <c r="BO27" s="1" t="s">
        <v>84</v>
      </c>
      <c r="BP27" s="1" t="s">
        <v>84</v>
      </c>
      <c r="BQ27" s="1" t="s">
        <v>84</v>
      </c>
      <c r="BR27" s="1" t="s">
        <v>772</v>
      </c>
      <c r="BS27" s="1" t="s">
        <v>84</v>
      </c>
      <c r="BT27" s="1"/>
      <c r="BU27" s="1" t="s">
        <v>773</v>
      </c>
      <c r="BV27" s="1">
        <v>3</v>
      </c>
      <c r="BW27" s="1" t="s">
        <v>774</v>
      </c>
      <c r="BX27" s="1" t="str">
        <f>HYPERLINK("https://nconnect.nicmar.ac.in/storage/profile/6a874723e8123.png","Download")</f>
        <v>0</v>
      </c>
      <c r="BY27" s="1" t="s">
        <v>84</v>
      </c>
    </row>
    <row r="28" spans="1:77">
      <c r="A28" s="1" t="s">
        <v>119</v>
      </c>
      <c r="B28" s="1" t="s">
        <v>78</v>
      </c>
      <c r="C28" s="1" t="s">
        <v>775</v>
      </c>
      <c r="D28" s="1" t="s">
        <v>405</v>
      </c>
      <c r="E28" s="1" t="s">
        <v>776</v>
      </c>
      <c r="F28" s="1" t="s">
        <v>777</v>
      </c>
      <c r="G28" s="1" t="s">
        <v>778</v>
      </c>
      <c r="H28" s="1" t="s">
        <v>84</v>
      </c>
      <c r="I28" s="3"/>
      <c r="J28" s="1" t="s">
        <v>85</v>
      </c>
      <c r="K28" s="1" t="s">
        <v>86</v>
      </c>
      <c r="L28" s="1" t="s">
        <v>779</v>
      </c>
      <c r="M28" s="1" t="s">
        <v>780</v>
      </c>
      <c r="N28" s="1">
        <v>9606066404</v>
      </c>
      <c r="O28" s="1" t="s">
        <v>89</v>
      </c>
      <c r="P28" s="1" t="s">
        <v>781</v>
      </c>
      <c r="Q28" s="1" t="s">
        <v>91</v>
      </c>
      <c r="R28" s="1" t="s">
        <v>782</v>
      </c>
      <c r="S28" s="1" t="s">
        <v>783</v>
      </c>
      <c r="T28" s="1" t="s">
        <v>130</v>
      </c>
      <c r="U28" s="1">
        <v>900433597734</v>
      </c>
      <c r="V28" s="1" t="s">
        <v>784</v>
      </c>
      <c r="W28" s="1">
        <v>9448855551</v>
      </c>
      <c r="X28" s="1" t="s">
        <v>785</v>
      </c>
      <c r="Y28" s="1" t="s">
        <v>786</v>
      </c>
      <c r="Z28" s="1">
        <v>9449711433</v>
      </c>
      <c r="AA28" s="1" t="s">
        <v>167</v>
      </c>
      <c r="AB28" s="1" t="s">
        <v>787</v>
      </c>
      <c r="AC28" s="1" t="s">
        <v>788</v>
      </c>
      <c r="AD28" s="1" t="s">
        <v>278</v>
      </c>
      <c r="AE28" s="1" t="s">
        <v>787</v>
      </c>
      <c r="AF28" s="1" t="s">
        <v>788</v>
      </c>
      <c r="AG28" s="1" t="s">
        <v>278</v>
      </c>
      <c r="AH28" s="1" t="s">
        <v>102</v>
      </c>
      <c r="AI28" s="1" t="s">
        <v>102</v>
      </c>
      <c r="AJ28" s="1" t="s">
        <v>789</v>
      </c>
      <c r="AK28" s="1" t="s">
        <v>790</v>
      </c>
      <c r="AL28" s="1" t="s">
        <v>201</v>
      </c>
      <c r="AM28" s="1" t="s">
        <v>549</v>
      </c>
      <c r="AN28" s="1">
        <v>81.67</v>
      </c>
      <c r="AO28" s="1" t="s">
        <v>84</v>
      </c>
      <c r="AP28" s="1" t="s">
        <v>791</v>
      </c>
      <c r="AQ28" s="1" t="s">
        <v>792</v>
      </c>
      <c r="AR28" s="1" t="s">
        <v>110</v>
      </c>
      <c r="AS28" s="1" t="s">
        <v>290</v>
      </c>
      <c r="AT28" s="1">
        <v>68.8</v>
      </c>
      <c r="AU28" s="1" t="s">
        <v>84</v>
      </c>
      <c r="AV28" s="1" t="s">
        <v>84</v>
      </c>
      <c r="AW28" s="1" t="s">
        <v>84</v>
      </c>
      <c r="AX28" s="1" t="s">
        <v>84</v>
      </c>
      <c r="AY28" s="1" t="s">
        <v>84</v>
      </c>
      <c r="AZ28" s="1" t="s">
        <v>84</v>
      </c>
      <c r="BA28" s="1" t="s">
        <v>84</v>
      </c>
      <c r="BB28" s="1" t="s">
        <v>793</v>
      </c>
      <c r="BC28" s="1" t="s">
        <v>794</v>
      </c>
      <c r="BD28" s="1" t="s">
        <v>146</v>
      </c>
      <c r="BE28" s="1" t="s">
        <v>114</v>
      </c>
      <c r="BF28" s="1" t="s">
        <v>177</v>
      </c>
      <c r="BG28" s="1" t="s">
        <v>675</v>
      </c>
      <c r="BH28" s="1">
        <v>77.5</v>
      </c>
      <c r="BI28" s="1">
        <v>7.75</v>
      </c>
      <c r="BJ28" s="1" t="s">
        <v>84</v>
      </c>
      <c r="BK28" s="1" t="s">
        <v>84</v>
      </c>
      <c r="BL28" s="1" t="s">
        <v>84</v>
      </c>
      <c r="BM28" s="1" t="s">
        <v>84</v>
      </c>
      <c r="BN28" s="1" t="s">
        <v>84</v>
      </c>
      <c r="BO28" s="1" t="s">
        <v>84</v>
      </c>
      <c r="BP28" s="1" t="s">
        <v>84</v>
      </c>
      <c r="BQ28" s="1" t="s">
        <v>84</v>
      </c>
      <c r="BR28" s="1" t="s">
        <v>795</v>
      </c>
      <c r="BS28" s="1" t="s">
        <v>84</v>
      </c>
      <c r="BT28" s="1"/>
      <c r="BU28" s="1" t="s">
        <v>796</v>
      </c>
      <c r="BV28" s="1">
        <v>13</v>
      </c>
      <c r="BW28" s="1" t="s">
        <v>84</v>
      </c>
      <c r="BX28" s="1" t="str">
        <f>HYPERLINK("https://nconnect.nicmar.ac.in/storage/profile/6a8706e61a431.png","Download")</f>
        <v>0</v>
      </c>
      <c r="BY28" s="1" t="s">
        <v>84</v>
      </c>
    </row>
    <row r="29" spans="1:77">
      <c r="A29" s="1" t="s">
        <v>119</v>
      </c>
      <c r="B29" s="1" t="s">
        <v>78</v>
      </c>
      <c r="C29" s="1" t="s">
        <v>797</v>
      </c>
      <c r="D29" s="1" t="s">
        <v>798</v>
      </c>
      <c r="E29" s="1" t="s">
        <v>84</v>
      </c>
      <c r="F29" s="1" t="s">
        <v>799</v>
      </c>
      <c r="G29" s="1" t="s">
        <v>800</v>
      </c>
      <c r="H29" s="1" t="s">
        <v>84</v>
      </c>
      <c r="I29" s="3"/>
      <c r="J29" s="1" t="s">
        <v>85</v>
      </c>
      <c r="K29" s="1" t="s">
        <v>86</v>
      </c>
      <c r="L29" s="1" t="s">
        <v>801</v>
      </c>
      <c r="M29" s="1" t="s">
        <v>802</v>
      </c>
      <c r="N29" s="1">
        <v>9188052529</v>
      </c>
      <c r="O29" s="1" t="s">
        <v>159</v>
      </c>
      <c r="P29" s="1" t="s">
        <v>803</v>
      </c>
      <c r="Q29" s="1" t="s">
        <v>91</v>
      </c>
      <c r="R29" s="1" t="s">
        <v>804</v>
      </c>
      <c r="S29" s="1" t="s">
        <v>805</v>
      </c>
      <c r="T29" s="1" t="s">
        <v>163</v>
      </c>
      <c r="U29" s="1">
        <v>856053435110</v>
      </c>
      <c r="V29" s="1" t="s">
        <v>806</v>
      </c>
      <c r="W29" s="1">
        <v>9496418937</v>
      </c>
      <c r="X29" s="1" t="s">
        <v>807</v>
      </c>
      <c r="Y29" s="1" t="s">
        <v>808</v>
      </c>
      <c r="Z29" s="1">
        <v>9349174160</v>
      </c>
      <c r="AA29" s="1" t="s">
        <v>521</v>
      </c>
      <c r="AB29" s="1" t="s">
        <v>809</v>
      </c>
      <c r="AC29" s="1" t="s">
        <v>810</v>
      </c>
      <c r="AD29" s="1" t="s">
        <v>392</v>
      </c>
      <c r="AE29" s="1" t="s">
        <v>811</v>
      </c>
      <c r="AF29" s="1" t="s">
        <v>668</v>
      </c>
      <c r="AG29" s="1" t="s">
        <v>392</v>
      </c>
      <c r="AH29" s="1" t="s">
        <v>102</v>
      </c>
      <c r="AI29" s="1" t="s">
        <v>102</v>
      </c>
      <c r="AJ29" s="1" t="s">
        <v>812</v>
      </c>
      <c r="AK29" s="1" t="s">
        <v>813</v>
      </c>
      <c r="AL29" s="1" t="s">
        <v>198</v>
      </c>
      <c r="AM29" s="1" t="s">
        <v>105</v>
      </c>
      <c r="AN29" s="1">
        <v>90</v>
      </c>
      <c r="AO29" s="1" t="s">
        <v>84</v>
      </c>
      <c r="AP29" s="1" t="s">
        <v>814</v>
      </c>
      <c r="AQ29" s="1" t="s">
        <v>815</v>
      </c>
      <c r="AR29" s="1" t="s">
        <v>201</v>
      </c>
      <c r="AS29" s="1" t="s">
        <v>368</v>
      </c>
      <c r="AT29" s="1">
        <v>94.5</v>
      </c>
      <c r="AU29" s="1" t="s">
        <v>84</v>
      </c>
      <c r="AV29" s="1" t="s">
        <v>84</v>
      </c>
      <c r="AW29" s="1" t="s">
        <v>84</v>
      </c>
      <c r="AX29" s="1" t="s">
        <v>84</v>
      </c>
      <c r="AY29" s="1" t="s">
        <v>84</v>
      </c>
      <c r="AZ29" s="1" t="s">
        <v>84</v>
      </c>
      <c r="BA29" s="1" t="s">
        <v>84</v>
      </c>
      <c r="BB29" s="1" t="s">
        <v>397</v>
      </c>
      <c r="BC29" s="1" t="s">
        <v>816</v>
      </c>
      <c r="BD29" s="1" t="s">
        <v>113</v>
      </c>
      <c r="BE29" s="1" t="s">
        <v>114</v>
      </c>
      <c r="BF29" s="1" t="s">
        <v>817</v>
      </c>
      <c r="BG29" s="1" t="s">
        <v>480</v>
      </c>
      <c r="BH29" s="1">
        <v>81.2</v>
      </c>
      <c r="BI29" s="1">
        <v>8.12</v>
      </c>
      <c r="BJ29" s="1" t="s">
        <v>84</v>
      </c>
      <c r="BK29" s="1" t="s">
        <v>84</v>
      </c>
      <c r="BL29" s="1" t="s">
        <v>84</v>
      </c>
      <c r="BM29" s="1" t="s">
        <v>84</v>
      </c>
      <c r="BN29" s="1" t="s">
        <v>84</v>
      </c>
      <c r="BO29" s="1" t="s">
        <v>84</v>
      </c>
      <c r="BP29" s="1" t="s">
        <v>84</v>
      </c>
      <c r="BQ29" s="1" t="s">
        <v>84</v>
      </c>
      <c r="BR29" s="1" t="s">
        <v>818</v>
      </c>
      <c r="BS29" s="1" t="s">
        <v>819</v>
      </c>
      <c r="BT29" s="1">
        <v>11</v>
      </c>
      <c r="BU29" s="1" t="s">
        <v>820</v>
      </c>
      <c r="BV29" s="1">
        <v>1</v>
      </c>
      <c r="BW29" s="1" t="s">
        <v>84</v>
      </c>
      <c r="BX29" s="1" t="str">
        <f>HYPERLINK("https://nconnect.nicmar.ac.in/storage/profile/6a8b58568d421.png","Download")</f>
        <v>0</v>
      </c>
      <c r="BY29" s="1" t="s">
        <v>84</v>
      </c>
    </row>
    <row r="30" spans="1:77">
      <c r="A30" s="1" t="s">
        <v>119</v>
      </c>
      <c r="B30" s="1" t="s">
        <v>78</v>
      </c>
      <c r="C30" s="1" t="s">
        <v>821</v>
      </c>
      <c r="D30" s="1" t="s">
        <v>822</v>
      </c>
      <c r="E30" s="1" t="s">
        <v>84</v>
      </c>
      <c r="F30" s="1" t="s">
        <v>823</v>
      </c>
      <c r="G30" s="1" t="s">
        <v>824</v>
      </c>
      <c r="H30" s="1" t="s">
        <v>84</v>
      </c>
      <c r="I30" s="3"/>
      <c r="J30" s="1" t="s">
        <v>85</v>
      </c>
      <c r="K30" s="1" t="s">
        <v>86</v>
      </c>
      <c r="L30" s="1" t="s">
        <v>825</v>
      </c>
      <c r="M30" s="1" t="s">
        <v>826</v>
      </c>
      <c r="N30" s="1">
        <v>7028180402</v>
      </c>
      <c r="O30" s="1" t="s">
        <v>159</v>
      </c>
      <c r="P30" s="1" t="s">
        <v>827</v>
      </c>
      <c r="Q30" s="1" t="s">
        <v>91</v>
      </c>
      <c r="R30" s="1" t="s">
        <v>828</v>
      </c>
      <c r="S30" s="1" t="s">
        <v>829</v>
      </c>
      <c r="T30" s="1" t="s">
        <v>190</v>
      </c>
      <c r="U30" s="1" t="s">
        <v>830</v>
      </c>
      <c r="V30" s="1" t="s">
        <v>831</v>
      </c>
      <c r="W30" s="1">
        <v>9560505277</v>
      </c>
      <c r="X30" s="1" t="s">
        <v>832</v>
      </c>
      <c r="Y30" s="1" t="s">
        <v>833</v>
      </c>
      <c r="Z30" s="1">
        <v>9051065650</v>
      </c>
      <c r="AA30" s="1" t="s">
        <v>834</v>
      </c>
      <c r="AB30" s="1" t="s">
        <v>835</v>
      </c>
      <c r="AC30" s="1" t="s">
        <v>836</v>
      </c>
      <c r="AD30" s="1" t="s">
        <v>837</v>
      </c>
      <c r="AE30" s="1" t="s">
        <v>835</v>
      </c>
      <c r="AF30" s="1" t="s">
        <v>836</v>
      </c>
      <c r="AG30" s="1" t="s">
        <v>837</v>
      </c>
      <c r="AH30" s="1" t="s">
        <v>102</v>
      </c>
      <c r="AI30" s="1" t="s">
        <v>102</v>
      </c>
      <c r="AJ30" s="1" t="s">
        <v>838</v>
      </c>
      <c r="AK30" s="1" t="s">
        <v>839</v>
      </c>
      <c r="AL30" s="1" t="s">
        <v>597</v>
      </c>
      <c r="AM30" s="1" t="s">
        <v>501</v>
      </c>
      <c r="AN30" s="1">
        <v>87.4</v>
      </c>
      <c r="AO30" s="1" t="s">
        <v>84</v>
      </c>
      <c r="AP30" s="1" t="s">
        <v>838</v>
      </c>
      <c r="AQ30" s="1" t="s">
        <v>840</v>
      </c>
      <c r="AR30" s="1" t="s">
        <v>141</v>
      </c>
      <c r="AS30" s="1" t="s">
        <v>315</v>
      </c>
      <c r="AT30" s="1">
        <v>73.8</v>
      </c>
      <c r="AU30" s="1" t="s">
        <v>84</v>
      </c>
      <c r="AV30" s="1" t="s">
        <v>84</v>
      </c>
      <c r="AW30" s="1" t="s">
        <v>84</v>
      </c>
      <c r="AX30" s="1" t="s">
        <v>84</v>
      </c>
      <c r="AY30" s="1" t="s">
        <v>84</v>
      </c>
      <c r="AZ30" s="1" t="s">
        <v>84</v>
      </c>
      <c r="BA30" s="1" t="s">
        <v>84</v>
      </c>
      <c r="BB30" s="1" t="s">
        <v>841</v>
      </c>
      <c r="BC30" s="1" t="s">
        <v>842</v>
      </c>
      <c r="BD30" s="1" t="s">
        <v>205</v>
      </c>
      <c r="BE30" s="1" t="s">
        <v>206</v>
      </c>
      <c r="BF30" s="1" t="s">
        <v>817</v>
      </c>
      <c r="BG30" s="1" t="s">
        <v>208</v>
      </c>
      <c r="BH30" s="1">
        <v>77</v>
      </c>
      <c r="BI30" s="1">
        <v>7.73</v>
      </c>
      <c r="BJ30" s="1" t="s">
        <v>84</v>
      </c>
      <c r="BK30" s="1" t="s">
        <v>84</v>
      </c>
      <c r="BL30" s="1" t="s">
        <v>84</v>
      </c>
      <c r="BM30" s="1" t="s">
        <v>84</v>
      </c>
      <c r="BN30" s="1" t="s">
        <v>84</v>
      </c>
      <c r="BO30" s="1" t="s">
        <v>84</v>
      </c>
      <c r="BP30" s="1" t="s">
        <v>84</v>
      </c>
      <c r="BQ30" s="1" t="s">
        <v>84</v>
      </c>
      <c r="BR30" s="1" t="s">
        <v>843</v>
      </c>
      <c r="BS30" s="1" t="s">
        <v>844</v>
      </c>
      <c r="BT30" s="1">
        <v>5</v>
      </c>
      <c r="BU30" s="1" t="s">
        <v>84</v>
      </c>
      <c r="BV30" s="1"/>
      <c r="BW30" s="1" t="s">
        <v>84</v>
      </c>
      <c r="BX30" s="1" t="str">
        <f>HYPERLINK("https://nconnect.nicmar.ac.in/storage/profile/6a869c3f711cd.png","Download")</f>
        <v>0</v>
      </c>
      <c r="BY30" s="1" t="s">
        <v>84</v>
      </c>
    </row>
    <row r="31" spans="1:77">
      <c r="A31" s="1" t="s">
        <v>119</v>
      </c>
      <c r="B31" s="1" t="s">
        <v>78</v>
      </c>
      <c r="C31" s="1" t="s">
        <v>845</v>
      </c>
      <c r="D31" s="1" t="s">
        <v>846</v>
      </c>
      <c r="E31" s="1" t="s">
        <v>84</v>
      </c>
      <c r="F31" s="1" t="s">
        <v>847</v>
      </c>
      <c r="G31" s="1" t="s">
        <v>848</v>
      </c>
      <c r="H31" s="1" t="s">
        <v>84</v>
      </c>
      <c r="I31" s="3"/>
      <c r="J31" s="1" t="s">
        <v>85</v>
      </c>
      <c r="K31" s="1" t="s">
        <v>86</v>
      </c>
      <c r="L31" s="1" t="s">
        <v>849</v>
      </c>
      <c r="M31" s="1" t="s">
        <v>850</v>
      </c>
      <c r="N31" s="1">
        <v>9424275299</v>
      </c>
      <c r="O31" s="1" t="s">
        <v>159</v>
      </c>
      <c r="P31" s="1" t="s">
        <v>851</v>
      </c>
      <c r="Q31" s="1" t="s">
        <v>91</v>
      </c>
      <c r="R31" s="1" t="s">
        <v>852</v>
      </c>
      <c r="S31" s="1" t="s">
        <v>853</v>
      </c>
      <c r="T31" s="1" t="s">
        <v>163</v>
      </c>
      <c r="U31" s="1">
        <v>435169843144</v>
      </c>
      <c r="V31" s="1" t="s">
        <v>854</v>
      </c>
      <c r="W31" s="1">
        <v>9425236299</v>
      </c>
      <c r="X31" s="1" t="s">
        <v>441</v>
      </c>
      <c r="Y31" s="1" t="s">
        <v>855</v>
      </c>
      <c r="Z31" s="1">
        <v>9926136299</v>
      </c>
      <c r="AA31" s="1" t="s">
        <v>856</v>
      </c>
      <c r="AB31" s="1" t="s">
        <v>857</v>
      </c>
      <c r="AC31" s="1" t="s">
        <v>858</v>
      </c>
      <c r="AD31" s="1" t="s">
        <v>859</v>
      </c>
      <c r="AE31" s="1" t="s">
        <v>857</v>
      </c>
      <c r="AF31" s="1" t="s">
        <v>858</v>
      </c>
      <c r="AG31" s="1" t="s">
        <v>859</v>
      </c>
      <c r="AH31" s="1" t="s">
        <v>102</v>
      </c>
      <c r="AI31" s="1" t="s">
        <v>102</v>
      </c>
      <c r="AJ31" s="1" t="s">
        <v>860</v>
      </c>
      <c r="AK31" s="1" t="s">
        <v>861</v>
      </c>
      <c r="AL31" s="1" t="s">
        <v>141</v>
      </c>
      <c r="AM31" s="1" t="s">
        <v>368</v>
      </c>
      <c r="AN31" s="1">
        <v>86.6</v>
      </c>
      <c r="AO31" s="1" t="s">
        <v>84</v>
      </c>
      <c r="AP31" s="1" t="s">
        <v>860</v>
      </c>
      <c r="AQ31" s="1" t="s">
        <v>861</v>
      </c>
      <c r="AR31" s="1" t="s">
        <v>370</v>
      </c>
      <c r="AS31" s="1" t="s">
        <v>290</v>
      </c>
      <c r="AT31" s="1">
        <v>73</v>
      </c>
      <c r="AU31" s="1" t="s">
        <v>84</v>
      </c>
      <c r="AV31" s="1" t="s">
        <v>84</v>
      </c>
      <c r="AW31" s="1" t="s">
        <v>84</v>
      </c>
      <c r="AX31" s="1" t="s">
        <v>84</v>
      </c>
      <c r="AY31" s="1" t="s">
        <v>84</v>
      </c>
      <c r="AZ31" s="1" t="s">
        <v>84</v>
      </c>
      <c r="BA31" s="1" t="s">
        <v>84</v>
      </c>
      <c r="BB31" s="1" t="s">
        <v>862</v>
      </c>
      <c r="BC31" s="1" t="s">
        <v>863</v>
      </c>
      <c r="BD31" s="1" t="s">
        <v>113</v>
      </c>
      <c r="BE31" s="1" t="s">
        <v>114</v>
      </c>
      <c r="BF31" s="1" t="s">
        <v>147</v>
      </c>
      <c r="BG31" s="1" t="s">
        <v>675</v>
      </c>
      <c r="BH31" s="1">
        <v>74.5</v>
      </c>
      <c r="BI31" s="1">
        <v>8.2</v>
      </c>
      <c r="BJ31" s="1" t="s">
        <v>84</v>
      </c>
      <c r="BK31" s="1" t="s">
        <v>84</v>
      </c>
      <c r="BL31" s="1" t="s">
        <v>84</v>
      </c>
      <c r="BM31" s="1" t="s">
        <v>84</v>
      </c>
      <c r="BN31" s="1" t="s">
        <v>84</v>
      </c>
      <c r="BO31" s="1" t="s">
        <v>84</v>
      </c>
      <c r="BP31" s="1" t="s">
        <v>84</v>
      </c>
      <c r="BQ31" s="1" t="s">
        <v>84</v>
      </c>
      <c r="BR31" s="1" t="s">
        <v>864</v>
      </c>
      <c r="BS31" s="1" t="s">
        <v>84</v>
      </c>
      <c r="BT31" s="1"/>
      <c r="BU31" s="1" t="s">
        <v>865</v>
      </c>
      <c r="BV31" s="1">
        <v>7</v>
      </c>
      <c r="BW31" s="1" t="s">
        <v>84</v>
      </c>
      <c r="BX31" s="1" t="str">
        <f>HYPERLINK("https://nconnect.nicmar.ac.in/storage/profile/6a86042bc3913.png","Download")</f>
        <v>0</v>
      </c>
      <c r="BY31" s="1" t="s">
        <v>84</v>
      </c>
    </row>
    <row r="32" spans="1:77">
      <c r="A32" s="1" t="s">
        <v>119</v>
      </c>
      <c r="B32" s="1" t="s">
        <v>78</v>
      </c>
      <c r="C32" s="1" t="s">
        <v>866</v>
      </c>
      <c r="D32" s="1" t="s">
        <v>867</v>
      </c>
      <c r="E32" s="1" t="s">
        <v>868</v>
      </c>
      <c r="F32" s="1" t="s">
        <v>869</v>
      </c>
      <c r="G32" s="1" t="s">
        <v>870</v>
      </c>
      <c r="H32" s="1" t="s">
        <v>84</v>
      </c>
      <c r="I32" s="3"/>
      <c r="J32" s="1" t="s">
        <v>85</v>
      </c>
      <c r="K32" s="1" t="s">
        <v>86</v>
      </c>
      <c r="L32" s="1" t="s">
        <v>871</v>
      </c>
      <c r="M32" s="1" t="s">
        <v>872</v>
      </c>
      <c r="N32" s="1">
        <v>7030535050</v>
      </c>
      <c r="O32" s="1" t="s">
        <v>89</v>
      </c>
      <c r="P32" s="1" t="s">
        <v>873</v>
      </c>
      <c r="Q32" s="1" t="s">
        <v>91</v>
      </c>
      <c r="R32" s="1" t="s">
        <v>874</v>
      </c>
      <c r="S32" s="1" t="s">
        <v>875</v>
      </c>
      <c r="T32" s="1" t="s">
        <v>163</v>
      </c>
      <c r="U32" s="1">
        <v>804497778758</v>
      </c>
      <c r="V32" s="1" t="s">
        <v>876</v>
      </c>
      <c r="W32" s="1">
        <v>8806505050</v>
      </c>
      <c r="X32" s="1" t="s">
        <v>566</v>
      </c>
      <c r="Y32" s="1" t="s">
        <v>877</v>
      </c>
      <c r="Z32" s="1">
        <v>9823215050</v>
      </c>
      <c r="AA32" s="1" t="s">
        <v>711</v>
      </c>
      <c r="AB32" s="1" t="s">
        <v>878</v>
      </c>
      <c r="AC32" s="1" t="s">
        <v>879</v>
      </c>
      <c r="AD32" s="1" t="s">
        <v>101</v>
      </c>
      <c r="AE32" s="1" t="s">
        <v>878</v>
      </c>
      <c r="AF32" s="1" t="s">
        <v>879</v>
      </c>
      <c r="AG32" s="1" t="s">
        <v>101</v>
      </c>
      <c r="AH32" s="1" t="s">
        <v>102</v>
      </c>
      <c r="AI32" s="1" t="s">
        <v>102</v>
      </c>
      <c r="AJ32" s="1" t="s">
        <v>880</v>
      </c>
      <c r="AK32" s="1" t="s">
        <v>881</v>
      </c>
      <c r="AL32" s="1" t="s">
        <v>882</v>
      </c>
      <c r="AM32" s="1" t="s">
        <v>549</v>
      </c>
      <c r="AN32" s="1">
        <v>89.2</v>
      </c>
      <c r="AO32" s="1" t="s">
        <v>84</v>
      </c>
      <c r="AP32" s="1" t="s">
        <v>883</v>
      </c>
      <c r="AQ32" s="1" t="s">
        <v>884</v>
      </c>
      <c r="AR32" s="1" t="s">
        <v>885</v>
      </c>
      <c r="AS32" s="1" t="s">
        <v>347</v>
      </c>
      <c r="AT32" s="1">
        <v>69.83</v>
      </c>
      <c r="AU32" s="1" t="s">
        <v>84</v>
      </c>
      <c r="AV32" s="1" t="s">
        <v>84</v>
      </c>
      <c r="AW32" s="1" t="s">
        <v>84</v>
      </c>
      <c r="AX32" s="1" t="s">
        <v>84</v>
      </c>
      <c r="AY32" s="1" t="s">
        <v>84</v>
      </c>
      <c r="AZ32" s="1" t="s">
        <v>84</v>
      </c>
      <c r="BA32" s="1" t="s">
        <v>84</v>
      </c>
      <c r="BB32" s="1" t="s">
        <v>886</v>
      </c>
      <c r="BC32" s="1" t="s">
        <v>887</v>
      </c>
      <c r="BD32" s="1" t="s">
        <v>113</v>
      </c>
      <c r="BE32" s="1" t="s">
        <v>114</v>
      </c>
      <c r="BF32" s="1" t="s">
        <v>259</v>
      </c>
      <c r="BG32" s="1" t="s">
        <v>888</v>
      </c>
      <c r="BH32" s="1">
        <v>71.8</v>
      </c>
      <c r="BI32" s="1">
        <v>7.18</v>
      </c>
      <c r="BJ32" s="1" t="s">
        <v>84</v>
      </c>
      <c r="BK32" s="1" t="s">
        <v>84</v>
      </c>
      <c r="BL32" s="1" t="s">
        <v>84</v>
      </c>
      <c r="BM32" s="1" t="s">
        <v>84</v>
      </c>
      <c r="BN32" s="1" t="s">
        <v>84</v>
      </c>
      <c r="BO32" s="1" t="s">
        <v>84</v>
      </c>
      <c r="BP32" s="1" t="s">
        <v>84</v>
      </c>
      <c r="BQ32" s="1" t="s">
        <v>84</v>
      </c>
      <c r="BR32" s="1" t="s">
        <v>889</v>
      </c>
      <c r="BS32" s="1" t="s">
        <v>84</v>
      </c>
      <c r="BT32" s="1"/>
      <c r="BU32" s="1" t="s">
        <v>890</v>
      </c>
      <c r="BV32" s="1">
        <v>23</v>
      </c>
      <c r="BW32" s="1" t="s">
        <v>891</v>
      </c>
      <c r="BX32" s="1" t="str">
        <f>HYPERLINK("https://nconnect.nicmar.ac.in/storage/profile/6a87332bf10c3.png","Download")</f>
        <v>0</v>
      </c>
      <c r="BY32" s="1" t="s">
        <v>84</v>
      </c>
    </row>
    <row r="33" spans="1:77">
      <c r="A33" s="1" t="s">
        <v>119</v>
      </c>
      <c r="B33" s="1" t="s">
        <v>78</v>
      </c>
      <c r="C33" s="1" t="s">
        <v>892</v>
      </c>
      <c r="D33" s="1" t="s">
        <v>893</v>
      </c>
      <c r="E33" s="1" t="s">
        <v>84</v>
      </c>
      <c r="F33" s="1" t="s">
        <v>894</v>
      </c>
      <c r="G33" s="1" t="s">
        <v>895</v>
      </c>
      <c r="H33" s="1" t="s">
        <v>84</v>
      </c>
      <c r="I33" s="3"/>
      <c r="J33" s="1" t="s">
        <v>85</v>
      </c>
      <c r="K33" s="1" t="s">
        <v>86</v>
      </c>
      <c r="L33" s="1" t="s">
        <v>896</v>
      </c>
      <c r="M33" s="1" t="s">
        <v>897</v>
      </c>
      <c r="N33" s="1">
        <v>9121904563</v>
      </c>
      <c r="O33" s="1" t="s">
        <v>89</v>
      </c>
      <c r="P33" s="1" t="s">
        <v>898</v>
      </c>
      <c r="Q33" s="1" t="s">
        <v>91</v>
      </c>
      <c r="R33" s="1" t="s">
        <v>587</v>
      </c>
      <c r="S33" s="1" t="s">
        <v>899</v>
      </c>
      <c r="T33" s="1" t="s">
        <v>163</v>
      </c>
      <c r="U33" s="1">
        <v>456523153126</v>
      </c>
      <c r="V33" s="1" t="s">
        <v>900</v>
      </c>
      <c r="W33" s="1">
        <v>7095018770</v>
      </c>
      <c r="X33" s="1" t="s">
        <v>901</v>
      </c>
      <c r="Y33" s="1" t="s">
        <v>902</v>
      </c>
      <c r="Z33" s="1">
        <v>7981108074</v>
      </c>
      <c r="AA33" s="1" t="s">
        <v>903</v>
      </c>
      <c r="AB33" s="1" t="s">
        <v>904</v>
      </c>
      <c r="AC33" s="1" t="s">
        <v>905</v>
      </c>
      <c r="AD33" s="1" t="s">
        <v>594</v>
      </c>
      <c r="AE33" s="1" t="s">
        <v>904</v>
      </c>
      <c r="AF33" s="1" t="s">
        <v>905</v>
      </c>
      <c r="AG33" s="1" t="s">
        <v>594</v>
      </c>
      <c r="AH33" s="1" t="s">
        <v>102</v>
      </c>
      <c r="AI33" s="1" t="s">
        <v>102</v>
      </c>
      <c r="AJ33" s="1" t="s">
        <v>906</v>
      </c>
      <c r="AK33" s="1" t="s">
        <v>907</v>
      </c>
      <c r="AL33" s="1" t="s">
        <v>286</v>
      </c>
      <c r="AM33" s="1" t="s">
        <v>105</v>
      </c>
      <c r="AN33" s="1">
        <v>92.0</v>
      </c>
      <c r="AO33" s="1">
        <v>9.2</v>
      </c>
      <c r="AP33" s="1" t="s">
        <v>908</v>
      </c>
      <c r="AQ33" s="1" t="s">
        <v>909</v>
      </c>
      <c r="AR33" s="1" t="s">
        <v>501</v>
      </c>
      <c r="AS33" s="1" t="s">
        <v>109</v>
      </c>
      <c r="AT33" s="1">
        <v>84.6</v>
      </c>
      <c r="AU33" s="1">
        <v>8.88</v>
      </c>
      <c r="AV33" s="1" t="s">
        <v>84</v>
      </c>
      <c r="AW33" s="1" t="s">
        <v>84</v>
      </c>
      <c r="AX33" s="1" t="s">
        <v>84</v>
      </c>
      <c r="AY33" s="1" t="s">
        <v>84</v>
      </c>
      <c r="AZ33" s="1" t="s">
        <v>84</v>
      </c>
      <c r="BA33" s="1" t="s">
        <v>84</v>
      </c>
      <c r="BB33" s="1" t="s">
        <v>910</v>
      </c>
      <c r="BC33" s="1" t="s">
        <v>911</v>
      </c>
      <c r="BD33" s="1" t="s">
        <v>113</v>
      </c>
      <c r="BE33" s="1" t="s">
        <v>114</v>
      </c>
      <c r="BF33" s="1" t="s">
        <v>315</v>
      </c>
      <c r="BG33" s="1" t="s">
        <v>912</v>
      </c>
      <c r="BH33" s="1">
        <v>66.88</v>
      </c>
      <c r="BI33" s="1">
        <v>7.04</v>
      </c>
      <c r="BJ33" s="1" t="s">
        <v>84</v>
      </c>
      <c r="BK33" s="1" t="s">
        <v>84</v>
      </c>
      <c r="BL33" s="1" t="s">
        <v>84</v>
      </c>
      <c r="BM33" s="1" t="s">
        <v>84</v>
      </c>
      <c r="BN33" s="1" t="s">
        <v>84</v>
      </c>
      <c r="BO33" s="1" t="s">
        <v>84</v>
      </c>
      <c r="BP33" s="1" t="s">
        <v>84</v>
      </c>
      <c r="BQ33" s="1" t="s">
        <v>84</v>
      </c>
      <c r="BR33" s="1" t="s">
        <v>913</v>
      </c>
      <c r="BS33" s="1" t="s">
        <v>914</v>
      </c>
      <c r="BT33" s="1">
        <v>20</v>
      </c>
      <c r="BU33" s="1" t="s">
        <v>915</v>
      </c>
      <c r="BV33" s="1">
        <v>11</v>
      </c>
      <c r="BW33" s="1" t="s">
        <v>84</v>
      </c>
      <c r="BX33" s="1" t="str">
        <f>HYPERLINK("https://nconnect.nicmar.ac.in/storage/profile/6a872f73be3ff.png","Download")</f>
        <v>0</v>
      </c>
      <c r="BY33" s="1" t="s">
        <v>84</v>
      </c>
    </row>
    <row r="34" spans="1:77">
      <c r="A34" s="1" t="s">
        <v>119</v>
      </c>
      <c r="B34" s="1" t="s">
        <v>78</v>
      </c>
      <c r="C34" s="1" t="s">
        <v>916</v>
      </c>
      <c r="D34" s="1" t="s">
        <v>917</v>
      </c>
      <c r="E34" s="1" t="s">
        <v>84</v>
      </c>
      <c r="F34" s="1" t="s">
        <v>918</v>
      </c>
      <c r="G34" s="1" t="s">
        <v>919</v>
      </c>
      <c r="H34" s="1" t="s">
        <v>84</v>
      </c>
      <c r="I34" s="3"/>
      <c r="J34" s="1" t="s">
        <v>85</v>
      </c>
      <c r="K34" s="1" t="s">
        <v>86</v>
      </c>
      <c r="L34" s="1" t="s">
        <v>920</v>
      </c>
      <c r="M34" s="1" t="s">
        <v>921</v>
      </c>
      <c r="N34" s="1">
        <v>9966886614</v>
      </c>
      <c r="O34" s="1" t="s">
        <v>89</v>
      </c>
      <c r="P34" s="1" t="s">
        <v>922</v>
      </c>
      <c r="Q34" s="1" t="s">
        <v>91</v>
      </c>
      <c r="R34" s="1" t="s">
        <v>587</v>
      </c>
      <c r="S34" s="1" t="s">
        <v>923</v>
      </c>
      <c r="T34" s="1" t="s">
        <v>163</v>
      </c>
      <c r="U34" s="1">
        <v>589468107737</v>
      </c>
      <c r="V34" s="1" t="s">
        <v>924</v>
      </c>
      <c r="W34" s="1">
        <v>6281163909</v>
      </c>
      <c r="X34" s="1" t="s">
        <v>566</v>
      </c>
      <c r="Y34" s="1" t="s">
        <v>925</v>
      </c>
      <c r="Z34" s="1">
        <v>9494498701</v>
      </c>
      <c r="AA34" s="1" t="s">
        <v>566</v>
      </c>
      <c r="AB34" s="1" t="s">
        <v>926</v>
      </c>
      <c r="AC34" s="1" t="s">
        <v>927</v>
      </c>
      <c r="AD34" s="1" t="s">
        <v>594</v>
      </c>
      <c r="AE34" s="1" t="s">
        <v>926</v>
      </c>
      <c r="AF34" s="1" t="s">
        <v>927</v>
      </c>
      <c r="AG34" s="1" t="s">
        <v>594</v>
      </c>
      <c r="AH34" s="1" t="s">
        <v>102</v>
      </c>
      <c r="AI34" s="1" t="s">
        <v>102</v>
      </c>
      <c r="AJ34" s="1" t="s">
        <v>928</v>
      </c>
      <c r="AK34" s="1" t="s">
        <v>929</v>
      </c>
      <c r="AL34" s="1" t="s">
        <v>106</v>
      </c>
      <c r="AM34" s="1" t="s">
        <v>109</v>
      </c>
      <c r="AN34" s="1">
        <v>85.66</v>
      </c>
      <c r="AO34" s="1" t="s">
        <v>84</v>
      </c>
      <c r="AP34" s="1" t="s">
        <v>84</v>
      </c>
      <c r="AQ34" s="1" t="s">
        <v>84</v>
      </c>
      <c r="AR34" s="1" t="s">
        <v>84</v>
      </c>
      <c r="AS34" s="1" t="s">
        <v>84</v>
      </c>
      <c r="AT34" s="1" t="s">
        <v>84</v>
      </c>
      <c r="AU34" s="1" t="s">
        <v>84</v>
      </c>
      <c r="AV34" s="1" t="s">
        <v>114</v>
      </c>
      <c r="AW34" s="1" t="s">
        <v>930</v>
      </c>
      <c r="AX34" s="1" t="s">
        <v>931</v>
      </c>
      <c r="AY34" s="1" t="s">
        <v>932</v>
      </c>
      <c r="AZ34" s="1">
        <v>74.45</v>
      </c>
      <c r="BA34" s="1" t="s">
        <v>84</v>
      </c>
      <c r="BB34" s="1" t="s">
        <v>933</v>
      </c>
      <c r="BC34" s="1" t="s">
        <v>934</v>
      </c>
      <c r="BD34" s="1" t="s">
        <v>113</v>
      </c>
      <c r="BE34" s="1" t="s">
        <v>114</v>
      </c>
      <c r="BF34" s="1" t="s">
        <v>935</v>
      </c>
      <c r="BG34" s="1" t="s">
        <v>675</v>
      </c>
      <c r="BH34" s="1">
        <v>75.1</v>
      </c>
      <c r="BI34" s="1">
        <v>8.01</v>
      </c>
      <c r="BJ34" s="1" t="s">
        <v>84</v>
      </c>
      <c r="BK34" s="1" t="s">
        <v>84</v>
      </c>
      <c r="BL34" s="1" t="s">
        <v>84</v>
      </c>
      <c r="BM34" s="1" t="s">
        <v>84</v>
      </c>
      <c r="BN34" s="1" t="s">
        <v>84</v>
      </c>
      <c r="BO34" s="1" t="s">
        <v>84</v>
      </c>
      <c r="BP34" s="1" t="s">
        <v>84</v>
      </c>
      <c r="BQ34" s="1" t="s">
        <v>84</v>
      </c>
      <c r="BR34" s="1" t="s">
        <v>936</v>
      </c>
      <c r="BS34" s="1" t="s">
        <v>84</v>
      </c>
      <c r="BT34" s="1"/>
      <c r="BU34" s="1" t="s">
        <v>937</v>
      </c>
      <c r="BV34" s="1">
        <v>22</v>
      </c>
      <c r="BW34" s="1" t="s">
        <v>84</v>
      </c>
      <c r="BX34" s="1" t="str">
        <f>HYPERLINK("https://nconnect.nicmar.ac.in/storage/profile/6a8743f7b6c95.png","Download")</f>
        <v>0</v>
      </c>
      <c r="BY34" s="1" t="s">
        <v>84</v>
      </c>
    </row>
    <row r="35" spans="1:77">
      <c r="A35" s="1" t="s">
        <v>119</v>
      </c>
      <c r="B35" s="1" t="s">
        <v>78</v>
      </c>
      <c r="C35" s="1" t="s">
        <v>938</v>
      </c>
      <c r="D35" s="1" t="s">
        <v>939</v>
      </c>
      <c r="E35" s="1" t="s">
        <v>940</v>
      </c>
      <c r="F35" s="1" t="s">
        <v>941</v>
      </c>
      <c r="G35" s="1" t="s">
        <v>942</v>
      </c>
      <c r="H35" s="1" t="s">
        <v>84</v>
      </c>
      <c r="I35" s="3"/>
      <c r="J35" s="1" t="s">
        <v>85</v>
      </c>
      <c r="K35" s="1" t="s">
        <v>86</v>
      </c>
      <c r="L35" s="1" t="s">
        <v>943</v>
      </c>
      <c r="M35" s="1" t="s">
        <v>944</v>
      </c>
      <c r="N35" s="1">
        <v>7083097225</v>
      </c>
      <c r="O35" s="1" t="s">
        <v>89</v>
      </c>
      <c r="P35" s="1" t="s">
        <v>945</v>
      </c>
      <c r="Q35" s="1" t="s">
        <v>91</v>
      </c>
      <c r="R35" s="1" t="s">
        <v>946</v>
      </c>
      <c r="S35" s="1" t="s">
        <v>947</v>
      </c>
      <c r="T35" s="1" t="s">
        <v>163</v>
      </c>
      <c r="U35" s="1">
        <v>947526865041</v>
      </c>
      <c r="V35" s="1" t="s">
        <v>940</v>
      </c>
      <c r="W35" s="1">
        <v>9673796459</v>
      </c>
      <c r="X35" s="1" t="s">
        <v>948</v>
      </c>
      <c r="Y35" s="1" t="s">
        <v>949</v>
      </c>
      <c r="Z35" s="1">
        <v>9145410552</v>
      </c>
      <c r="AA35" s="1" t="s">
        <v>950</v>
      </c>
      <c r="AB35" s="1" t="s">
        <v>951</v>
      </c>
      <c r="AC35" s="1" t="s">
        <v>169</v>
      </c>
      <c r="AD35" s="1" t="s">
        <v>101</v>
      </c>
      <c r="AE35" s="1" t="s">
        <v>951</v>
      </c>
      <c r="AF35" s="1" t="s">
        <v>169</v>
      </c>
      <c r="AG35" s="1" t="s">
        <v>101</v>
      </c>
      <c r="AH35" s="1" t="s">
        <v>102</v>
      </c>
      <c r="AI35" s="1" t="s">
        <v>102</v>
      </c>
      <c r="AJ35" s="1" t="s">
        <v>952</v>
      </c>
      <c r="AK35" s="1" t="s">
        <v>953</v>
      </c>
      <c r="AL35" s="1" t="s">
        <v>954</v>
      </c>
      <c r="AM35" s="1" t="s">
        <v>341</v>
      </c>
      <c r="AN35" s="1">
        <v>85.6</v>
      </c>
      <c r="AO35" s="1" t="s">
        <v>84</v>
      </c>
      <c r="AP35" s="1" t="s">
        <v>955</v>
      </c>
      <c r="AQ35" s="1" t="s">
        <v>953</v>
      </c>
      <c r="AR35" s="1" t="s">
        <v>715</v>
      </c>
      <c r="AS35" s="1" t="s">
        <v>198</v>
      </c>
      <c r="AT35" s="1">
        <v>69.69</v>
      </c>
      <c r="AU35" s="1" t="s">
        <v>84</v>
      </c>
      <c r="AV35" s="1" t="s">
        <v>84</v>
      </c>
      <c r="AW35" s="1" t="s">
        <v>84</v>
      </c>
      <c r="AX35" s="1" t="s">
        <v>84</v>
      </c>
      <c r="AY35" s="1" t="s">
        <v>84</v>
      </c>
      <c r="AZ35" s="1" t="s">
        <v>84</v>
      </c>
      <c r="BA35" s="1" t="s">
        <v>84</v>
      </c>
      <c r="BB35" s="1" t="s">
        <v>956</v>
      </c>
      <c r="BC35" s="1" t="s">
        <v>957</v>
      </c>
      <c r="BD35" s="1" t="s">
        <v>146</v>
      </c>
      <c r="BE35" s="1" t="s">
        <v>114</v>
      </c>
      <c r="BF35" s="1" t="s">
        <v>958</v>
      </c>
      <c r="BG35" s="1" t="s">
        <v>399</v>
      </c>
      <c r="BH35" s="1">
        <v>86.2</v>
      </c>
      <c r="BI35" s="1">
        <v>9.37</v>
      </c>
      <c r="BJ35" s="1" t="s">
        <v>959</v>
      </c>
      <c r="BK35" s="1" t="s">
        <v>960</v>
      </c>
      <c r="BL35" s="1" t="s">
        <v>745</v>
      </c>
      <c r="BM35" s="1" t="s">
        <v>961</v>
      </c>
      <c r="BN35" s="1" t="s">
        <v>235</v>
      </c>
      <c r="BO35" s="1" t="s">
        <v>962</v>
      </c>
      <c r="BP35" s="1">
        <v>71.1</v>
      </c>
      <c r="BQ35" s="1">
        <v>7.11</v>
      </c>
      <c r="BR35" s="1" t="s">
        <v>963</v>
      </c>
      <c r="BS35" s="1" t="s">
        <v>84</v>
      </c>
      <c r="BT35" s="1"/>
      <c r="BU35" s="1" t="s">
        <v>964</v>
      </c>
      <c r="BV35" s="1">
        <v>2</v>
      </c>
      <c r="BW35" s="1" t="s">
        <v>965</v>
      </c>
      <c r="BX35" s="1" t="str">
        <f>HYPERLINK("https://nconnect.nicmar.ac.in/storage/profile/6a86eaf24de10.png","Download")</f>
        <v>0</v>
      </c>
      <c r="BY35" s="1" t="s">
        <v>84</v>
      </c>
    </row>
    <row r="36" spans="1:77">
      <c r="A36" s="1" t="s">
        <v>119</v>
      </c>
      <c r="B36" s="1" t="s">
        <v>78</v>
      </c>
      <c r="C36" s="1" t="s">
        <v>966</v>
      </c>
      <c r="D36" s="1" t="s">
        <v>967</v>
      </c>
      <c r="E36" s="1" t="s">
        <v>968</v>
      </c>
      <c r="F36" s="1" t="s">
        <v>969</v>
      </c>
      <c r="G36" s="1" t="s">
        <v>970</v>
      </c>
      <c r="H36" s="1" t="s">
        <v>84</v>
      </c>
      <c r="I36" s="3"/>
      <c r="J36" s="1" t="s">
        <v>85</v>
      </c>
      <c r="K36" s="1" t="s">
        <v>86</v>
      </c>
      <c r="L36" s="1" t="s">
        <v>971</v>
      </c>
      <c r="M36" s="1" t="s">
        <v>972</v>
      </c>
      <c r="N36" s="1">
        <v>7887745057</v>
      </c>
      <c r="O36" s="1" t="s">
        <v>89</v>
      </c>
      <c r="P36" s="1" t="s">
        <v>973</v>
      </c>
      <c r="Q36" s="1" t="s">
        <v>91</v>
      </c>
      <c r="R36" s="1" t="s">
        <v>128</v>
      </c>
      <c r="S36" s="1" t="s">
        <v>974</v>
      </c>
      <c r="T36" s="1" t="s">
        <v>760</v>
      </c>
      <c r="U36" s="1">
        <v>263961312571</v>
      </c>
      <c r="V36" s="1" t="s">
        <v>975</v>
      </c>
      <c r="W36" s="1">
        <v>9767114881</v>
      </c>
      <c r="X36" s="1" t="s">
        <v>566</v>
      </c>
      <c r="Y36" s="1" t="s">
        <v>976</v>
      </c>
      <c r="Z36" s="1">
        <v>7057994567</v>
      </c>
      <c r="AA36" s="1" t="s">
        <v>134</v>
      </c>
      <c r="AB36" s="1" t="s">
        <v>977</v>
      </c>
      <c r="AC36" s="1" t="s">
        <v>978</v>
      </c>
      <c r="AD36" s="1" t="s">
        <v>101</v>
      </c>
      <c r="AE36" s="1" t="s">
        <v>979</v>
      </c>
      <c r="AF36" s="1" t="s">
        <v>138</v>
      </c>
      <c r="AG36" s="1" t="s">
        <v>101</v>
      </c>
      <c r="AH36" s="1" t="s">
        <v>102</v>
      </c>
      <c r="AI36" s="1" t="s">
        <v>102</v>
      </c>
      <c r="AJ36" s="1" t="s">
        <v>980</v>
      </c>
      <c r="AK36" s="1" t="s">
        <v>861</v>
      </c>
      <c r="AL36" s="1" t="s">
        <v>420</v>
      </c>
      <c r="AM36" s="1" t="s">
        <v>447</v>
      </c>
      <c r="AN36" s="1">
        <v>75.2</v>
      </c>
      <c r="AO36" s="1">
        <v>8.2</v>
      </c>
      <c r="AP36" s="1" t="s">
        <v>981</v>
      </c>
      <c r="AQ36" s="1" t="s">
        <v>982</v>
      </c>
      <c r="AR36" s="1" t="s">
        <v>201</v>
      </c>
      <c r="AS36" s="1" t="s">
        <v>983</v>
      </c>
      <c r="AT36" s="1">
        <v>84.46</v>
      </c>
      <c r="AU36" s="1" t="s">
        <v>84</v>
      </c>
      <c r="AV36" s="1" t="s">
        <v>84</v>
      </c>
      <c r="AW36" s="1" t="s">
        <v>84</v>
      </c>
      <c r="AX36" s="1" t="s">
        <v>84</v>
      </c>
      <c r="AY36" s="1" t="s">
        <v>84</v>
      </c>
      <c r="AZ36" s="1" t="s">
        <v>84</v>
      </c>
      <c r="BA36" s="1" t="s">
        <v>84</v>
      </c>
      <c r="BB36" s="1" t="s">
        <v>984</v>
      </c>
      <c r="BC36" s="1" t="s">
        <v>985</v>
      </c>
      <c r="BD36" s="1" t="s">
        <v>146</v>
      </c>
      <c r="BE36" s="1" t="s">
        <v>114</v>
      </c>
      <c r="BF36" s="1" t="s">
        <v>231</v>
      </c>
      <c r="BG36" s="1" t="s">
        <v>505</v>
      </c>
      <c r="BH36" s="1">
        <v>78.44</v>
      </c>
      <c r="BI36" s="1">
        <v>8.62</v>
      </c>
      <c r="BJ36" s="1" t="s">
        <v>84</v>
      </c>
      <c r="BK36" s="1" t="s">
        <v>84</v>
      </c>
      <c r="BL36" s="1" t="s">
        <v>84</v>
      </c>
      <c r="BM36" s="1" t="s">
        <v>84</v>
      </c>
      <c r="BN36" s="1" t="s">
        <v>84</v>
      </c>
      <c r="BO36" s="1" t="s">
        <v>84</v>
      </c>
      <c r="BP36" s="1" t="s">
        <v>84</v>
      </c>
      <c r="BQ36" s="1" t="s">
        <v>84</v>
      </c>
      <c r="BR36" s="1" t="s">
        <v>986</v>
      </c>
      <c r="BS36" s="1" t="s">
        <v>987</v>
      </c>
      <c r="BT36" s="1">
        <v>24</v>
      </c>
      <c r="BU36" s="1" t="s">
        <v>988</v>
      </c>
      <c r="BV36" s="1">
        <v>4</v>
      </c>
      <c r="BW36" s="1" t="s">
        <v>84</v>
      </c>
      <c r="BX36" s="1" t="str">
        <f>HYPERLINK("https://nconnect.nicmar.ac.in/storage/profile/6a87183431153.png","Download")</f>
        <v>0</v>
      </c>
      <c r="BY36" s="1" t="s">
        <v>84</v>
      </c>
    </row>
    <row r="37" spans="1:77">
      <c r="A37" s="1" t="s">
        <v>119</v>
      </c>
      <c r="B37" s="1" t="s">
        <v>78</v>
      </c>
      <c r="C37" s="1" t="s">
        <v>989</v>
      </c>
      <c r="D37" s="1" t="s">
        <v>990</v>
      </c>
      <c r="E37" s="1" t="s">
        <v>991</v>
      </c>
      <c r="F37" s="1" t="s">
        <v>992</v>
      </c>
      <c r="G37" s="1" t="s">
        <v>993</v>
      </c>
      <c r="H37" s="1" t="s">
        <v>84</v>
      </c>
      <c r="I37" s="3"/>
      <c r="J37" s="1" t="s">
        <v>85</v>
      </c>
      <c r="K37" s="1" t="s">
        <v>86</v>
      </c>
      <c r="L37" s="1" t="s">
        <v>994</v>
      </c>
      <c r="M37" s="1" t="s">
        <v>995</v>
      </c>
      <c r="N37" s="1">
        <v>7433026441</v>
      </c>
      <c r="O37" s="1" t="s">
        <v>89</v>
      </c>
      <c r="P37" s="1" t="s">
        <v>996</v>
      </c>
      <c r="Q37" s="1" t="s">
        <v>91</v>
      </c>
      <c r="R37" s="1" t="s">
        <v>997</v>
      </c>
      <c r="S37" s="1" t="s">
        <v>998</v>
      </c>
      <c r="T37" s="1" t="s">
        <v>163</v>
      </c>
      <c r="U37" s="1">
        <v>659440815386</v>
      </c>
      <c r="V37" s="1" t="s">
        <v>999</v>
      </c>
      <c r="W37" s="1">
        <v>9173306441</v>
      </c>
      <c r="X37" s="1" t="s">
        <v>102</v>
      </c>
      <c r="Y37" s="1" t="s">
        <v>1000</v>
      </c>
      <c r="Z37" s="1">
        <v>9712369486</v>
      </c>
      <c r="AA37" s="1" t="s">
        <v>1001</v>
      </c>
      <c r="AB37" s="1" t="s">
        <v>1002</v>
      </c>
      <c r="AC37" s="1" t="s">
        <v>1003</v>
      </c>
      <c r="AD37" s="1" t="s">
        <v>766</v>
      </c>
      <c r="AE37" s="1" t="s">
        <v>1002</v>
      </c>
      <c r="AF37" s="1" t="s">
        <v>1003</v>
      </c>
      <c r="AG37" s="1" t="s">
        <v>766</v>
      </c>
      <c r="AH37" s="1" t="s">
        <v>102</v>
      </c>
      <c r="AI37" s="1" t="s">
        <v>102</v>
      </c>
      <c r="AJ37" s="1" t="s">
        <v>1004</v>
      </c>
      <c r="AK37" s="1" t="s">
        <v>1005</v>
      </c>
      <c r="AL37" s="1" t="s">
        <v>420</v>
      </c>
      <c r="AM37" s="1" t="s">
        <v>198</v>
      </c>
      <c r="AN37" s="1">
        <v>85.5</v>
      </c>
      <c r="AO37" s="1">
        <v>9.0</v>
      </c>
      <c r="AP37" s="1" t="s">
        <v>1004</v>
      </c>
      <c r="AQ37" s="1" t="s">
        <v>1005</v>
      </c>
      <c r="AR37" s="1" t="s">
        <v>199</v>
      </c>
      <c r="AS37" s="1" t="s">
        <v>395</v>
      </c>
      <c r="AT37" s="1">
        <v>82.4</v>
      </c>
      <c r="AU37" s="1" t="s">
        <v>84</v>
      </c>
      <c r="AV37" s="1" t="s">
        <v>84</v>
      </c>
      <c r="AW37" s="1" t="s">
        <v>84</v>
      </c>
      <c r="AX37" s="1" t="s">
        <v>84</v>
      </c>
      <c r="AY37" s="1" t="s">
        <v>84</v>
      </c>
      <c r="AZ37" s="1" t="s">
        <v>84</v>
      </c>
      <c r="BA37" s="1" t="s">
        <v>84</v>
      </c>
      <c r="BB37" s="1" t="s">
        <v>1006</v>
      </c>
      <c r="BC37" s="1" t="s">
        <v>1006</v>
      </c>
      <c r="BD37" s="1" t="s">
        <v>113</v>
      </c>
      <c r="BE37" s="1" t="s">
        <v>114</v>
      </c>
      <c r="BF37" s="1" t="s">
        <v>425</v>
      </c>
      <c r="BG37" s="1" t="s">
        <v>320</v>
      </c>
      <c r="BH37" s="1">
        <v>73.2</v>
      </c>
      <c r="BI37" s="1">
        <v>7.32</v>
      </c>
      <c r="BJ37" s="1" t="s">
        <v>84</v>
      </c>
      <c r="BK37" s="1" t="s">
        <v>84</v>
      </c>
      <c r="BL37" s="1" t="s">
        <v>84</v>
      </c>
      <c r="BM37" s="1" t="s">
        <v>84</v>
      </c>
      <c r="BN37" s="1" t="s">
        <v>84</v>
      </c>
      <c r="BO37" s="1" t="s">
        <v>84</v>
      </c>
      <c r="BP37" s="1" t="s">
        <v>84</v>
      </c>
      <c r="BQ37" s="1" t="s">
        <v>84</v>
      </c>
      <c r="BR37" s="1" t="s">
        <v>1007</v>
      </c>
      <c r="BS37" s="1" t="s">
        <v>1008</v>
      </c>
      <c r="BT37" s="1">
        <v>33</v>
      </c>
      <c r="BU37" s="1" t="s">
        <v>84</v>
      </c>
      <c r="BV37" s="1"/>
      <c r="BW37" s="1" t="s">
        <v>84</v>
      </c>
      <c r="BX37" s="1" t="str">
        <f>HYPERLINK("https://nconnect.nicmar.ac.in/storage/profile/6a880f1c5b856.png","Download")</f>
        <v>0</v>
      </c>
      <c r="BY37" s="1" t="s">
        <v>84</v>
      </c>
    </row>
    <row r="38" spans="1:77">
      <c r="A38" s="1" t="s">
        <v>119</v>
      </c>
      <c r="B38" s="1" t="s">
        <v>78</v>
      </c>
      <c r="C38" s="1" t="s">
        <v>1009</v>
      </c>
      <c r="D38" s="1" t="s">
        <v>1010</v>
      </c>
      <c r="E38" s="1" t="s">
        <v>84</v>
      </c>
      <c r="F38" s="1" t="s">
        <v>1011</v>
      </c>
      <c r="G38" s="1" t="s">
        <v>1012</v>
      </c>
      <c r="H38" s="1" t="s">
        <v>84</v>
      </c>
      <c r="I38" s="3"/>
      <c r="J38" s="1" t="s">
        <v>85</v>
      </c>
      <c r="K38" s="1" t="s">
        <v>86</v>
      </c>
      <c r="L38" s="1" t="s">
        <v>1013</v>
      </c>
      <c r="M38" s="1" t="s">
        <v>1014</v>
      </c>
      <c r="N38" s="1">
        <v>7904898498</v>
      </c>
      <c r="O38" s="1" t="s">
        <v>89</v>
      </c>
      <c r="P38" s="1" t="s">
        <v>1015</v>
      </c>
      <c r="Q38" s="1" t="s">
        <v>91</v>
      </c>
      <c r="R38" s="1" t="s">
        <v>1016</v>
      </c>
      <c r="S38" s="1" t="s">
        <v>1017</v>
      </c>
      <c r="T38" s="1" t="s">
        <v>94</v>
      </c>
      <c r="U38" s="1">
        <v>836497110148</v>
      </c>
      <c r="V38" s="1" t="s">
        <v>1018</v>
      </c>
      <c r="W38" s="1">
        <v>9042435455</v>
      </c>
      <c r="X38" s="1" t="s">
        <v>1019</v>
      </c>
      <c r="Y38" s="1" t="s">
        <v>1020</v>
      </c>
      <c r="Z38" s="1">
        <v>9042435458</v>
      </c>
      <c r="AA38" s="1" t="s">
        <v>1021</v>
      </c>
      <c r="AB38" s="1" t="s">
        <v>1022</v>
      </c>
      <c r="AC38" s="1" t="s">
        <v>1023</v>
      </c>
      <c r="AD38" s="1" t="s">
        <v>644</v>
      </c>
      <c r="AE38" s="1" t="s">
        <v>1022</v>
      </c>
      <c r="AF38" s="1" t="s">
        <v>1023</v>
      </c>
      <c r="AG38" s="1" t="s">
        <v>644</v>
      </c>
      <c r="AH38" s="1" t="s">
        <v>102</v>
      </c>
      <c r="AI38" s="1" t="s">
        <v>102</v>
      </c>
      <c r="AJ38" s="1" t="s">
        <v>1024</v>
      </c>
      <c r="AK38" s="1" t="s">
        <v>1025</v>
      </c>
      <c r="AL38" s="1" t="s">
        <v>286</v>
      </c>
      <c r="AM38" s="1" t="s">
        <v>105</v>
      </c>
      <c r="AN38" s="1">
        <v>82.8</v>
      </c>
      <c r="AO38" s="1" t="s">
        <v>84</v>
      </c>
      <c r="AP38" s="1" t="s">
        <v>1024</v>
      </c>
      <c r="AQ38" s="1" t="s">
        <v>1025</v>
      </c>
      <c r="AR38" s="1" t="s">
        <v>106</v>
      </c>
      <c r="AS38" s="1" t="s">
        <v>109</v>
      </c>
      <c r="AT38" s="1">
        <v>73.17</v>
      </c>
      <c r="AU38" s="1" t="s">
        <v>84</v>
      </c>
      <c r="AV38" s="1" t="s">
        <v>84</v>
      </c>
      <c r="AW38" s="1" t="s">
        <v>84</v>
      </c>
      <c r="AX38" s="1" t="s">
        <v>84</v>
      </c>
      <c r="AY38" s="1" t="s">
        <v>84</v>
      </c>
      <c r="AZ38" s="1" t="s">
        <v>84</v>
      </c>
      <c r="BA38" s="1" t="s">
        <v>84</v>
      </c>
      <c r="BB38" s="1" t="s">
        <v>1026</v>
      </c>
      <c r="BC38" s="1" t="s">
        <v>1027</v>
      </c>
      <c r="BD38" s="1" t="s">
        <v>146</v>
      </c>
      <c r="BE38" s="1" t="s">
        <v>114</v>
      </c>
      <c r="BF38" s="1" t="s">
        <v>109</v>
      </c>
      <c r="BG38" s="1" t="s">
        <v>1028</v>
      </c>
      <c r="BH38" s="1">
        <v>77.9</v>
      </c>
      <c r="BI38" s="1">
        <v>7.79</v>
      </c>
      <c r="BJ38" s="1" t="s">
        <v>84</v>
      </c>
      <c r="BK38" s="1" t="s">
        <v>84</v>
      </c>
      <c r="BL38" s="1" t="s">
        <v>84</v>
      </c>
      <c r="BM38" s="1" t="s">
        <v>84</v>
      </c>
      <c r="BN38" s="1" t="s">
        <v>84</v>
      </c>
      <c r="BO38" s="1" t="s">
        <v>84</v>
      </c>
      <c r="BP38" s="1" t="s">
        <v>84</v>
      </c>
      <c r="BQ38" s="1" t="s">
        <v>84</v>
      </c>
      <c r="BR38" s="1" t="s">
        <v>1029</v>
      </c>
      <c r="BS38" s="1" t="s">
        <v>84</v>
      </c>
      <c r="BT38" s="1"/>
      <c r="BU38" s="1" t="s">
        <v>1030</v>
      </c>
      <c r="BV38" s="1">
        <v>14</v>
      </c>
      <c r="BW38" s="1" t="s">
        <v>1031</v>
      </c>
      <c r="BX38" s="1" t="str">
        <f>HYPERLINK("https://nconnect.nicmar.ac.in/storage/profile/6a873948871f3.png","Download")</f>
        <v>0</v>
      </c>
      <c r="BY38" s="1" t="s">
        <v>84</v>
      </c>
    </row>
    <row r="39" spans="1:77">
      <c r="A39" s="1" t="s">
        <v>351</v>
      </c>
      <c r="B39" s="1" t="s">
        <v>78</v>
      </c>
      <c r="C39" s="1" t="s">
        <v>1032</v>
      </c>
      <c r="D39" s="1" t="s">
        <v>1033</v>
      </c>
      <c r="E39" s="1" t="s">
        <v>84</v>
      </c>
      <c r="F39" s="1" t="s">
        <v>1034</v>
      </c>
      <c r="G39" s="1" t="s">
        <v>1035</v>
      </c>
      <c r="H39" s="1" t="s">
        <v>84</v>
      </c>
      <c r="I39" s="3"/>
      <c r="J39" s="1" t="s">
        <v>85</v>
      </c>
      <c r="K39" s="1" t="s">
        <v>86</v>
      </c>
      <c r="L39" s="1" t="s">
        <v>1036</v>
      </c>
      <c r="M39" s="1" t="s">
        <v>1037</v>
      </c>
      <c r="N39" s="1">
        <v>9159091587</v>
      </c>
      <c r="O39" s="1" t="s">
        <v>159</v>
      </c>
      <c r="P39" s="1" t="s">
        <v>1038</v>
      </c>
      <c r="Q39" s="1" t="s">
        <v>91</v>
      </c>
      <c r="R39" s="1" t="s">
        <v>1039</v>
      </c>
      <c r="S39" s="1" t="s">
        <v>1040</v>
      </c>
      <c r="T39" s="1" t="s">
        <v>190</v>
      </c>
      <c r="U39" s="1">
        <v>733264446654</v>
      </c>
      <c r="V39" s="1" t="s">
        <v>1041</v>
      </c>
      <c r="W39" s="1">
        <v>9659066689</v>
      </c>
      <c r="X39" s="1" t="s">
        <v>785</v>
      </c>
      <c r="Y39" s="1" t="s">
        <v>1042</v>
      </c>
      <c r="Z39" s="1">
        <v>9659066698</v>
      </c>
      <c r="AA39" s="1" t="s">
        <v>167</v>
      </c>
      <c r="AB39" s="1" t="s">
        <v>1043</v>
      </c>
      <c r="AC39" s="1" t="s">
        <v>1044</v>
      </c>
      <c r="AD39" s="1" t="s">
        <v>644</v>
      </c>
      <c r="AE39" s="1" t="s">
        <v>1043</v>
      </c>
      <c r="AF39" s="1" t="s">
        <v>1044</v>
      </c>
      <c r="AG39" s="1" t="s">
        <v>644</v>
      </c>
      <c r="AH39" s="1" t="s">
        <v>102</v>
      </c>
      <c r="AI39" s="1" t="s">
        <v>102</v>
      </c>
      <c r="AJ39" s="1" t="s">
        <v>1045</v>
      </c>
      <c r="AK39" s="1" t="s">
        <v>1046</v>
      </c>
      <c r="AL39" s="1" t="s">
        <v>198</v>
      </c>
      <c r="AM39" s="1" t="s">
        <v>598</v>
      </c>
      <c r="AN39" s="1">
        <v>93</v>
      </c>
      <c r="AO39" s="1" t="s">
        <v>84</v>
      </c>
      <c r="AP39" s="1" t="s">
        <v>1047</v>
      </c>
      <c r="AQ39" s="1" t="s">
        <v>1048</v>
      </c>
      <c r="AR39" s="1" t="s">
        <v>201</v>
      </c>
      <c r="AS39" s="1" t="s">
        <v>983</v>
      </c>
      <c r="AT39" s="1">
        <v>82.4</v>
      </c>
      <c r="AU39" s="1" t="s">
        <v>84</v>
      </c>
      <c r="AV39" s="1" t="s">
        <v>84</v>
      </c>
      <c r="AW39" s="1" t="s">
        <v>84</v>
      </c>
      <c r="AX39" s="1" t="s">
        <v>84</v>
      </c>
      <c r="AY39" s="1" t="s">
        <v>84</v>
      </c>
      <c r="AZ39" s="1" t="s">
        <v>84</v>
      </c>
      <c r="BA39" s="1" t="s">
        <v>84</v>
      </c>
      <c r="BB39" s="1" t="s">
        <v>1049</v>
      </c>
      <c r="BC39" s="1" t="s">
        <v>1050</v>
      </c>
      <c r="BD39" s="1" t="s">
        <v>113</v>
      </c>
      <c r="BE39" s="1" t="s">
        <v>114</v>
      </c>
      <c r="BF39" s="1" t="s">
        <v>576</v>
      </c>
      <c r="BG39" s="1" t="s">
        <v>1051</v>
      </c>
      <c r="BH39" s="1">
        <v>84</v>
      </c>
      <c r="BI39" s="1">
        <v>8.4</v>
      </c>
      <c r="BJ39" s="1" t="s">
        <v>84</v>
      </c>
      <c r="BK39" s="1" t="s">
        <v>84</v>
      </c>
      <c r="BL39" s="1" t="s">
        <v>84</v>
      </c>
      <c r="BM39" s="1" t="s">
        <v>84</v>
      </c>
      <c r="BN39" s="1" t="s">
        <v>84</v>
      </c>
      <c r="BO39" s="1" t="s">
        <v>84</v>
      </c>
      <c r="BP39" s="1" t="s">
        <v>84</v>
      </c>
      <c r="BQ39" s="1" t="s">
        <v>84</v>
      </c>
      <c r="BR39" s="1" t="s">
        <v>1052</v>
      </c>
      <c r="BS39" s="1" t="s">
        <v>1053</v>
      </c>
      <c r="BT39" s="1">
        <v>12</v>
      </c>
      <c r="BU39" s="1" t="s">
        <v>84</v>
      </c>
      <c r="BV39" s="1"/>
      <c r="BW39" s="1" t="s">
        <v>84</v>
      </c>
      <c r="BX39" s="1" t="str">
        <f>HYPERLINK("https://nconnect.nicmar.ac.in/storage/profile/6a85f081306da.png","Download")</f>
        <v>0</v>
      </c>
      <c r="BY39" s="1" t="s">
        <v>84</v>
      </c>
    </row>
    <row r="40" spans="1:77">
      <c r="A40" s="1" t="s">
        <v>119</v>
      </c>
      <c r="B40" s="1" t="s">
        <v>78</v>
      </c>
      <c r="C40" s="1" t="s">
        <v>1054</v>
      </c>
      <c r="D40" s="1" t="s">
        <v>1055</v>
      </c>
      <c r="E40" s="1" t="s">
        <v>1056</v>
      </c>
      <c r="F40" s="1" t="s">
        <v>1057</v>
      </c>
      <c r="G40" s="1" t="s">
        <v>1058</v>
      </c>
      <c r="H40" s="1" t="s">
        <v>84</v>
      </c>
      <c r="I40" s="3"/>
      <c r="J40" s="1" t="s">
        <v>85</v>
      </c>
      <c r="K40" s="1" t="s">
        <v>86</v>
      </c>
      <c r="L40" s="1" t="s">
        <v>1059</v>
      </c>
      <c r="M40" s="1" t="s">
        <v>1060</v>
      </c>
      <c r="N40" s="1">
        <v>9890170214</v>
      </c>
      <c r="O40" s="1" t="s">
        <v>89</v>
      </c>
      <c r="P40" s="1" t="s">
        <v>1061</v>
      </c>
      <c r="Q40" s="1" t="s">
        <v>91</v>
      </c>
      <c r="R40" s="1" t="s">
        <v>1062</v>
      </c>
      <c r="S40" s="1" t="s">
        <v>1063</v>
      </c>
      <c r="T40" s="1" t="s">
        <v>163</v>
      </c>
      <c r="U40" s="1">
        <v>587471440537</v>
      </c>
      <c r="V40" s="1" t="s">
        <v>1064</v>
      </c>
      <c r="W40" s="1">
        <v>9423554009</v>
      </c>
      <c r="X40" s="1" t="s">
        <v>566</v>
      </c>
      <c r="Y40" s="1" t="s">
        <v>1065</v>
      </c>
      <c r="Z40" s="1">
        <v>9689515049</v>
      </c>
      <c r="AA40" s="1" t="s">
        <v>98</v>
      </c>
      <c r="AB40" s="1" t="s">
        <v>1066</v>
      </c>
      <c r="AC40" s="1" t="s">
        <v>1067</v>
      </c>
      <c r="AD40" s="1" t="s">
        <v>101</v>
      </c>
      <c r="AE40" s="1" t="s">
        <v>1066</v>
      </c>
      <c r="AF40" s="1" t="s">
        <v>1067</v>
      </c>
      <c r="AG40" s="1" t="s">
        <v>101</v>
      </c>
      <c r="AH40" s="1" t="s">
        <v>102</v>
      </c>
      <c r="AI40" s="1" t="s">
        <v>102</v>
      </c>
      <c r="AJ40" s="1" t="s">
        <v>1068</v>
      </c>
      <c r="AK40" s="1" t="s">
        <v>1069</v>
      </c>
      <c r="AL40" s="1" t="s">
        <v>201</v>
      </c>
      <c r="AM40" s="1" t="s">
        <v>368</v>
      </c>
      <c r="AN40" s="1">
        <v>91.66</v>
      </c>
      <c r="AO40" s="1" t="s">
        <v>84</v>
      </c>
      <c r="AP40" s="1" t="s">
        <v>1070</v>
      </c>
      <c r="AQ40" s="1" t="s">
        <v>474</v>
      </c>
      <c r="AR40" s="1" t="s">
        <v>256</v>
      </c>
      <c r="AS40" s="1" t="s">
        <v>347</v>
      </c>
      <c r="AT40" s="1">
        <v>76</v>
      </c>
      <c r="AU40" s="1" t="s">
        <v>84</v>
      </c>
      <c r="AV40" s="1" t="s">
        <v>84</v>
      </c>
      <c r="AW40" s="1" t="s">
        <v>84</v>
      </c>
      <c r="AX40" s="1" t="s">
        <v>84</v>
      </c>
      <c r="AY40" s="1" t="s">
        <v>84</v>
      </c>
      <c r="AZ40" s="1" t="s">
        <v>84</v>
      </c>
      <c r="BA40" s="1" t="s">
        <v>84</v>
      </c>
      <c r="BB40" s="1" t="s">
        <v>1071</v>
      </c>
      <c r="BC40" s="1" t="s">
        <v>1072</v>
      </c>
      <c r="BD40" s="1" t="s">
        <v>146</v>
      </c>
      <c r="BE40" s="1" t="s">
        <v>114</v>
      </c>
      <c r="BF40" s="1" t="s">
        <v>147</v>
      </c>
      <c r="BG40" s="1" t="s">
        <v>116</v>
      </c>
      <c r="BH40" s="1">
        <v>77.78</v>
      </c>
      <c r="BI40" s="1">
        <v>8.58</v>
      </c>
      <c r="BJ40" s="1" t="s">
        <v>84</v>
      </c>
      <c r="BK40" s="1" t="s">
        <v>84</v>
      </c>
      <c r="BL40" s="1" t="s">
        <v>84</v>
      </c>
      <c r="BM40" s="1" t="s">
        <v>84</v>
      </c>
      <c r="BN40" s="1" t="s">
        <v>84</v>
      </c>
      <c r="BO40" s="1" t="s">
        <v>84</v>
      </c>
      <c r="BP40" s="1" t="s">
        <v>84</v>
      </c>
      <c r="BQ40" s="1" t="s">
        <v>84</v>
      </c>
      <c r="BR40" s="1" t="s">
        <v>1073</v>
      </c>
      <c r="BS40" s="1" t="s">
        <v>84</v>
      </c>
      <c r="BT40" s="1"/>
      <c r="BU40" s="1" t="s">
        <v>1074</v>
      </c>
      <c r="BV40" s="1">
        <v>4</v>
      </c>
      <c r="BW40" s="1" t="s">
        <v>84</v>
      </c>
      <c r="BX40" s="1" t="str">
        <f>HYPERLINK("https://nconnect.nicmar.ac.in/storage/profile/6a88652278e60.png","Download")</f>
        <v>0</v>
      </c>
      <c r="BY40" s="1" t="s">
        <v>84</v>
      </c>
    </row>
    <row r="41" spans="1:77">
      <c r="A41" s="1" t="s">
        <v>351</v>
      </c>
      <c r="B41" s="1" t="s">
        <v>78</v>
      </c>
      <c r="C41" s="1" t="s">
        <v>1075</v>
      </c>
      <c r="D41" s="1" t="s">
        <v>1076</v>
      </c>
      <c r="E41" s="1" t="s">
        <v>84</v>
      </c>
      <c r="F41" s="1" t="s">
        <v>1077</v>
      </c>
      <c r="G41" s="1" t="s">
        <v>1078</v>
      </c>
      <c r="H41" s="1" t="s">
        <v>84</v>
      </c>
      <c r="I41" s="3"/>
      <c r="J41" s="1" t="s">
        <v>85</v>
      </c>
      <c r="K41" s="1" t="s">
        <v>86</v>
      </c>
      <c r="L41" s="1" t="s">
        <v>1079</v>
      </c>
      <c r="M41" s="1" t="s">
        <v>1079</v>
      </c>
      <c r="N41" s="1">
        <v>7594951640</v>
      </c>
      <c r="O41" s="1" t="s">
        <v>159</v>
      </c>
      <c r="P41" s="1" t="s">
        <v>1080</v>
      </c>
      <c r="Q41" s="1" t="s">
        <v>91</v>
      </c>
      <c r="R41" s="1" t="s">
        <v>1081</v>
      </c>
      <c r="S41" s="1" t="s">
        <v>1082</v>
      </c>
      <c r="T41" s="1" t="s">
        <v>130</v>
      </c>
      <c r="U41" s="1">
        <v>866703568868</v>
      </c>
      <c r="V41" s="1" t="s">
        <v>1083</v>
      </c>
      <c r="W41" s="1">
        <v>9895487256</v>
      </c>
      <c r="X41" s="1" t="s">
        <v>785</v>
      </c>
      <c r="Y41" s="1" t="s">
        <v>1084</v>
      </c>
      <c r="Z41" s="1">
        <v>9895217256</v>
      </c>
      <c r="AA41" s="1" t="s">
        <v>1085</v>
      </c>
      <c r="AB41" s="1" t="s">
        <v>1086</v>
      </c>
      <c r="AC41" s="1" t="s">
        <v>1087</v>
      </c>
      <c r="AD41" s="1" t="s">
        <v>392</v>
      </c>
      <c r="AE41" s="1" t="s">
        <v>1086</v>
      </c>
      <c r="AF41" s="1" t="s">
        <v>1087</v>
      </c>
      <c r="AG41" s="1" t="s">
        <v>392</v>
      </c>
      <c r="AH41" s="1" t="s">
        <v>102</v>
      </c>
      <c r="AI41" s="1" t="s">
        <v>102</v>
      </c>
      <c r="AJ41" s="1" t="s">
        <v>1088</v>
      </c>
      <c r="AK41" s="1" t="s">
        <v>1089</v>
      </c>
      <c r="AL41" s="1" t="s">
        <v>201</v>
      </c>
      <c r="AM41" s="1" t="s">
        <v>983</v>
      </c>
      <c r="AN41" s="1">
        <v>85</v>
      </c>
      <c r="AO41" s="1">
        <v>8.5</v>
      </c>
      <c r="AP41" s="1" t="s">
        <v>1088</v>
      </c>
      <c r="AQ41" s="1" t="s">
        <v>1089</v>
      </c>
      <c r="AR41" s="1" t="s">
        <v>207</v>
      </c>
      <c r="AS41" s="1" t="s">
        <v>1090</v>
      </c>
      <c r="AT41" s="1">
        <v>93</v>
      </c>
      <c r="AU41" s="1">
        <v>9.3</v>
      </c>
      <c r="AV41" s="1" t="s">
        <v>84</v>
      </c>
      <c r="AW41" s="1" t="s">
        <v>84</v>
      </c>
      <c r="AX41" s="1" t="s">
        <v>84</v>
      </c>
      <c r="AY41" s="1" t="s">
        <v>84</v>
      </c>
      <c r="AZ41" s="1" t="s">
        <v>84</v>
      </c>
      <c r="BA41" s="1" t="s">
        <v>84</v>
      </c>
      <c r="BB41" s="1" t="s">
        <v>1091</v>
      </c>
      <c r="BC41" s="1" t="s">
        <v>138</v>
      </c>
      <c r="BD41" s="1" t="s">
        <v>1092</v>
      </c>
      <c r="BE41" s="1" t="s">
        <v>373</v>
      </c>
      <c r="BF41" s="1" t="s">
        <v>115</v>
      </c>
      <c r="BG41" s="1" t="s">
        <v>553</v>
      </c>
      <c r="BH41" s="1">
        <v>71</v>
      </c>
      <c r="BI41" s="1">
        <v>7.11</v>
      </c>
      <c r="BJ41" s="1" t="s">
        <v>84</v>
      </c>
      <c r="BK41" s="1" t="s">
        <v>84</v>
      </c>
      <c r="BL41" s="1" t="s">
        <v>84</v>
      </c>
      <c r="BM41" s="1" t="s">
        <v>84</v>
      </c>
      <c r="BN41" s="1" t="s">
        <v>84</v>
      </c>
      <c r="BO41" s="1" t="s">
        <v>84</v>
      </c>
      <c r="BP41" s="1" t="s">
        <v>84</v>
      </c>
      <c r="BQ41" s="1" t="s">
        <v>84</v>
      </c>
      <c r="BR41" s="1" t="s">
        <v>1093</v>
      </c>
      <c r="BS41" s="1" t="s">
        <v>84</v>
      </c>
      <c r="BT41" s="1"/>
      <c r="BU41" s="1" t="s">
        <v>84</v>
      </c>
      <c r="BV41" s="1"/>
      <c r="BW41" s="1" t="s">
        <v>84</v>
      </c>
      <c r="BX41" s="1" t="str">
        <f>HYPERLINK("https://nconnect.nicmar.ac.in/storage/profile/6a8535ed892de.png","Download")</f>
        <v>0</v>
      </c>
      <c r="BY41" s="1" t="s">
        <v>84</v>
      </c>
    </row>
    <row r="42" spans="1:77">
      <c r="A42" s="1" t="s">
        <v>119</v>
      </c>
      <c r="B42" s="1" t="s">
        <v>78</v>
      </c>
      <c r="C42" s="1" t="s">
        <v>1094</v>
      </c>
      <c r="D42" s="1" t="s">
        <v>1095</v>
      </c>
      <c r="E42" s="1" t="s">
        <v>84</v>
      </c>
      <c r="F42" s="1" t="s">
        <v>1096</v>
      </c>
      <c r="G42" s="1" t="s">
        <v>1097</v>
      </c>
      <c r="H42" s="1" t="s">
        <v>84</v>
      </c>
      <c r="I42" s="3"/>
      <c r="J42" s="1" t="s">
        <v>85</v>
      </c>
      <c r="K42" s="1" t="s">
        <v>86</v>
      </c>
      <c r="L42" s="1" t="s">
        <v>1098</v>
      </c>
      <c r="M42" s="1" t="s">
        <v>1099</v>
      </c>
      <c r="N42" s="1">
        <v>7722002590</v>
      </c>
      <c r="O42" s="1" t="s">
        <v>159</v>
      </c>
      <c r="P42" s="1" t="s">
        <v>1100</v>
      </c>
      <c r="Q42" s="1" t="s">
        <v>91</v>
      </c>
      <c r="R42" s="1" t="s">
        <v>852</v>
      </c>
      <c r="S42" s="1" t="s">
        <v>1101</v>
      </c>
      <c r="T42" s="1" t="s">
        <v>130</v>
      </c>
      <c r="U42" s="1">
        <v>219476164603</v>
      </c>
      <c r="V42" s="1" t="s">
        <v>1102</v>
      </c>
      <c r="W42" s="1">
        <v>8964000099</v>
      </c>
      <c r="X42" s="1" t="s">
        <v>1103</v>
      </c>
      <c r="Y42" s="1" t="s">
        <v>1104</v>
      </c>
      <c r="Z42" s="1">
        <v>9623459991</v>
      </c>
      <c r="AA42" s="1" t="s">
        <v>98</v>
      </c>
      <c r="AB42" s="1" t="s">
        <v>1105</v>
      </c>
      <c r="AC42" s="1" t="s">
        <v>169</v>
      </c>
      <c r="AD42" s="1" t="s">
        <v>101</v>
      </c>
      <c r="AE42" s="1" t="s">
        <v>1105</v>
      </c>
      <c r="AF42" s="1" t="s">
        <v>169</v>
      </c>
      <c r="AG42" s="1" t="s">
        <v>101</v>
      </c>
      <c r="AH42" s="1" t="s">
        <v>102</v>
      </c>
      <c r="AI42" s="1" t="s">
        <v>102</v>
      </c>
      <c r="AJ42" s="1" t="s">
        <v>1106</v>
      </c>
      <c r="AK42" s="1" t="s">
        <v>1107</v>
      </c>
      <c r="AL42" s="1" t="s">
        <v>105</v>
      </c>
      <c r="AM42" s="1" t="s">
        <v>395</v>
      </c>
      <c r="AN42" s="1">
        <v>93.6</v>
      </c>
      <c r="AO42" s="1" t="s">
        <v>84</v>
      </c>
      <c r="AP42" s="1" t="s">
        <v>1108</v>
      </c>
      <c r="AQ42" s="1" t="s">
        <v>1109</v>
      </c>
      <c r="AR42" s="1" t="s">
        <v>109</v>
      </c>
      <c r="AS42" s="1" t="s">
        <v>110</v>
      </c>
      <c r="AT42" s="1">
        <v>82.2</v>
      </c>
      <c r="AU42" s="1">
        <v>8.7</v>
      </c>
      <c r="AV42" s="1" t="s">
        <v>84</v>
      </c>
      <c r="AW42" s="1" t="s">
        <v>84</v>
      </c>
      <c r="AX42" s="1" t="s">
        <v>84</v>
      </c>
      <c r="AY42" s="1" t="s">
        <v>84</v>
      </c>
      <c r="AZ42" s="1" t="s">
        <v>84</v>
      </c>
      <c r="BA42" s="1" t="s">
        <v>84</v>
      </c>
      <c r="BB42" s="1" t="s">
        <v>1110</v>
      </c>
      <c r="BC42" s="1" t="s">
        <v>1111</v>
      </c>
      <c r="BD42" s="1" t="s">
        <v>205</v>
      </c>
      <c r="BE42" s="1" t="s">
        <v>479</v>
      </c>
      <c r="BF42" s="1" t="s">
        <v>576</v>
      </c>
      <c r="BG42" s="1" t="s">
        <v>236</v>
      </c>
      <c r="BH42" s="1">
        <v>71.6</v>
      </c>
      <c r="BI42" s="1">
        <v>7.91</v>
      </c>
      <c r="BJ42" s="1" t="s">
        <v>84</v>
      </c>
      <c r="BK42" s="1" t="s">
        <v>84</v>
      </c>
      <c r="BL42" s="1" t="s">
        <v>84</v>
      </c>
      <c r="BM42" s="1" t="s">
        <v>84</v>
      </c>
      <c r="BN42" s="1" t="s">
        <v>84</v>
      </c>
      <c r="BO42" s="1" t="s">
        <v>84</v>
      </c>
      <c r="BP42" s="1" t="s">
        <v>84</v>
      </c>
      <c r="BQ42" s="1" t="s">
        <v>84</v>
      </c>
      <c r="BR42" s="1" t="s">
        <v>1112</v>
      </c>
      <c r="BS42" s="1" t="s">
        <v>84</v>
      </c>
      <c r="BT42" s="1"/>
      <c r="BU42" s="1" t="s">
        <v>1113</v>
      </c>
      <c r="BV42" s="1">
        <v>16</v>
      </c>
      <c r="BW42" s="1" t="s">
        <v>84</v>
      </c>
      <c r="BX42" s="1" t="str">
        <f>HYPERLINK("https://nconnect.nicmar.ac.in/storage/profile/6a8b1f1cc7ad2.png","Download")</f>
        <v>0</v>
      </c>
      <c r="BY42" s="1" t="s">
        <v>84</v>
      </c>
    </row>
    <row r="43" spans="1:77">
      <c r="A43" s="1" t="s">
        <v>119</v>
      </c>
      <c r="B43" s="1" t="s">
        <v>78</v>
      </c>
      <c r="C43" s="1" t="s">
        <v>1114</v>
      </c>
      <c r="D43" s="1" t="s">
        <v>1115</v>
      </c>
      <c r="E43" s="1" t="s">
        <v>84</v>
      </c>
      <c r="F43" s="1" t="s">
        <v>1116</v>
      </c>
      <c r="G43" s="1" t="s">
        <v>1117</v>
      </c>
      <c r="H43" s="1" t="s">
        <v>84</v>
      </c>
      <c r="I43" s="3"/>
      <c r="J43" s="1" t="s">
        <v>85</v>
      </c>
      <c r="K43" s="1" t="s">
        <v>86</v>
      </c>
      <c r="L43" s="1" t="s">
        <v>1118</v>
      </c>
      <c r="M43" s="1" t="s">
        <v>1119</v>
      </c>
      <c r="N43" s="1">
        <v>7800560326</v>
      </c>
      <c r="O43" s="1" t="s">
        <v>89</v>
      </c>
      <c r="P43" s="1" t="s">
        <v>1120</v>
      </c>
      <c r="Q43" s="1" t="s">
        <v>91</v>
      </c>
      <c r="R43" s="1" t="s">
        <v>1121</v>
      </c>
      <c r="S43" s="1" t="s">
        <v>1122</v>
      </c>
      <c r="T43" s="1" t="s">
        <v>163</v>
      </c>
      <c r="U43" s="1">
        <v>479947759960</v>
      </c>
      <c r="V43" s="1" t="s">
        <v>1123</v>
      </c>
      <c r="W43" s="1">
        <v>9415566366</v>
      </c>
      <c r="X43" s="1" t="s">
        <v>361</v>
      </c>
      <c r="Y43" s="1" t="s">
        <v>1124</v>
      </c>
      <c r="Z43" s="1">
        <v>8922025077</v>
      </c>
      <c r="AA43" s="1" t="s">
        <v>134</v>
      </c>
      <c r="AB43" s="1" t="s">
        <v>1125</v>
      </c>
      <c r="AC43" s="1" t="s">
        <v>1126</v>
      </c>
      <c r="AD43" s="1" t="s">
        <v>1127</v>
      </c>
      <c r="AE43" s="1" t="s">
        <v>1125</v>
      </c>
      <c r="AF43" s="1" t="s">
        <v>1126</v>
      </c>
      <c r="AG43" s="1" t="s">
        <v>1127</v>
      </c>
      <c r="AH43" s="1" t="s">
        <v>102</v>
      </c>
      <c r="AI43" s="1" t="s">
        <v>102</v>
      </c>
      <c r="AJ43" s="1" t="s">
        <v>1128</v>
      </c>
      <c r="AK43" s="1" t="s">
        <v>1129</v>
      </c>
      <c r="AL43" s="1" t="s">
        <v>1130</v>
      </c>
      <c r="AM43" s="1" t="s">
        <v>1131</v>
      </c>
      <c r="AN43" s="1">
        <v>85.5</v>
      </c>
      <c r="AO43" s="1">
        <v>9</v>
      </c>
      <c r="AP43" s="1" t="s">
        <v>1128</v>
      </c>
      <c r="AQ43" s="1" t="s">
        <v>1129</v>
      </c>
      <c r="AR43" s="1" t="s">
        <v>1131</v>
      </c>
      <c r="AS43" s="1" t="s">
        <v>447</v>
      </c>
      <c r="AT43" s="1">
        <v>71</v>
      </c>
      <c r="AU43" s="1" t="s">
        <v>84</v>
      </c>
      <c r="AV43" s="1" t="s">
        <v>84</v>
      </c>
      <c r="AW43" s="1" t="s">
        <v>84</v>
      </c>
      <c r="AX43" s="1" t="s">
        <v>84</v>
      </c>
      <c r="AY43" s="1" t="s">
        <v>84</v>
      </c>
      <c r="AZ43" s="1" t="s">
        <v>84</v>
      </c>
      <c r="BA43" s="1" t="s">
        <v>84</v>
      </c>
      <c r="BB43" s="1" t="s">
        <v>1132</v>
      </c>
      <c r="BC43" s="1" t="s">
        <v>1133</v>
      </c>
      <c r="BD43" s="1" t="s">
        <v>113</v>
      </c>
      <c r="BE43" s="1" t="s">
        <v>114</v>
      </c>
      <c r="BF43" s="1" t="s">
        <v>289</v>
      </c>
      <c r="BG43" s="1" t="s">
        <v>290</v>
      </c>
      <c r="BH43" s="1">
        <v>78</v>
      </c>
      <c r="BI43" s="1">
        <v>7.8</v>
      </c>
      <c r="BJ43" s="1" t="s">
        <v>84</v>
      </c>
      <c r="BK43" s="1" t="s">
        <v>84</v>
      </c>
      <c r="BL43" s="1" t="s">
        <v>84</v>
      </c>
      <c r="BM43" s="1" t="s">
        <v>84</v>
      </c>
      <c r="BN43" s="1" t="s">
        <v>84</v>
      </c>
      <c r="BO43" s="1" t="s">
        <v>84</v>
      </c>
      <c r="BP43" s="1" t="s">
        <v>84</v>
      </c>
      <c r="BQ43" s="1" t="s">
        <v>84</v>
      </c>
      <c r="BR43" s="1" t="s">
        <v>1134</v>
      </c>
      <c r="BS43" s="1" t="s">
        <v>84</v>
      </c>
      <c r="BT43" s="1"/>
      <c r="BU43" s="1" t="s">
        <v>1135</v>
      </c>
      <c r="BV43" s="1">
        <v>6</v>
      </c>
      <c r="BW43" s="1" t="s">
        <v>1136</v>
      </c>
      <c r="BX43" s="1" t="str">
        <f>HYPERLINK("https://nconnect.nicmar.ac.in/storage/profile/6a85fdd59fd80.png","Download")</f>
        <v>0</v>
      </c>
      <c r="BY43" s="1" t="s">
        <v>84</v>
      </c>
    </row>
    <row r="44" spans="1:77">
      <c r="A44" s="1" t="s">
        <v>351</v>
      </c>
      <c r="B44" s="1" t="s">
        <v>78</v>
      </c>
      <c r="C44" s="1" t="s">
        <v>1137</v>
      </c>
      <c r="D44" s="1" t="s">
        <v>1138</v>
      </c>
      <c r="E44" s="1" t="s">
        <v>84</v>
      </c>
      <c r="F44" s="1" t="s">
        <v>1139</v>
      </c>
      <c r="G44" s="1" t="s">
        <v>1140</v>
      </c>
      <c r="H44" s="1" t="s">
        <v>84</v>
      </c>
      <c r="I44" s="3"/>
      <c r="J44" s="1" t="s">
        <v>85</v>
      </c>
      <c r="K44" s="1" t="s">
        <v>86</v>
      </c>
      <c r="L44" s="1" t="s">
        <v>1141</v>
      </c>
      <c r="M44" s="1" t="s">
        <v>1142</v>
      </c>
      <c r="N44" s="1">
        <v>7058239408</v>
      </c>
      <c r="O44" s="1" t="s">
        <v>159</v>
      </c>
      <c r="P44" s="1" t="s">
        <v>1143</v>
      </c>
      <c r="Q44" s="1" t="s">
        <v>91</v>
      </c>
      <c r="R44" s="1" t="s">
        <v>1144</v>
      </c>
      <c r="S44" s="1" t="s">
        <v>1145</v>
      </c>
      <c r="T44" s="1" t="s">
        <v>130</v>
      </c>
      <c r="U44" s="1" t="s">
        <v>1146</v>
      </c>
      <c r="V44" s="1" t="s">
        <v>1147</v>
      </c>
      <c r="W44" s="1">
        <v>9823305232</v>
      </c>
      <c r="X44" s="1" t="s">
        <v>102</v>
      </c>
      <c r="Y44" s="1" t="s">
        <v>1148</v>
      </c>
      <c r="Z44" s="1">
        <v>9823305232</v>
      </c>
      <c r="AA44" s="1" t="s">
        <v>1149</v>
      </c>
      <c r="AB44" s="1" t="s">
        <v>1150</v>
      </c>
      <c r="AC44" s="1" t="s">
        <v>1067</v>
      </c>
      <c r="AD44" s="1" t="s">
        <v>101</v>
      </c>
      <c r="AE44" s="1" t="s">
        <v>1150</v>
      </c>
      <c r="AF44" s="1" t="s">
        <v>1067</v>
      </c>
      <c r="AG44" s="1" t="s">
        <v>101</v>
      </c>
      <c r="AH44" s="1" t="s">
        <v>102</v>
      </c>
      <c r="AI44" s="1" t="s">
        <v>102</v>
      </c>
      <c r="AJ44" s="1" t="s">
        <v>1151</v>
      </c>
      <c r="AK44" s="1" t="s">
        <v>861</v>
      </c>
      <c r="AL44" s="1" t="s">
        <v>198</v>
      </c>
      <c r="AM44" s="1" t="s">
        <v>549</v>
      </c>
      <c r="AN44" s="1">
        <v>75.2</v>
      </c>
      <c r="AO44" s="1" t="s">
        <v>84</v>
      </c>
      <c r="AP44" s="1" t="s">
        <v>1152</v>
      </c>
      <c r="AQ44" s="1" t="s">
        <v>1153</v>
      </c>
      <c r="AR44" s="1" t="s">
        <v>885</v>
      </c>
      <c r="AS44" s="1" t="s">
        <v>144</v>
      </c>
      <c r="AT44" s="1">
        <v>90</v>
      </c>
      <c r="AU44" s="1" t="s">
        <v>84</v>
      </c>
      <c r="AV44" s="1" t="s">
        <v>84</v>
      </c>
      <c r="AW44" s="1" t="s">
        <v>84</v>
      </c>
      <c r="AX44" s="1" t="s">
        <v>84</v>
      </c>
      <c r="AY44" s="1" t="s">
        <v>84</v>
      </c>
      <c r="AZ44" s="1" t="s">
        <v>84</v>
      </c>
      <c r="BA44" s="1" t="s">
        <v>84</v>
      </c>
      <c r="BB44" s="1" t="s">
        <v>1154</v>
      </c>
      <c r="BC44" s="1" t="s">
        <v>1155</v>
      </c>
      <c r="BD44" s="1" t="s">
        <v>113</v>
      </c>
      <c r="BE44" s="1" t="s">
        <v>1156</v>
      </c>
      <c r="BF44" s="1" t="s">
        <v>259</v>
      </c>
      <c r="BG44" s="1" t="s">
        <v>675</v>
      </c>
      <c r="BH44" s="1">
        <v>76.95</v>
      </c>
      <c r="BI44" s="1">
        <v>8.05</v>
      </c>
      <c r="BJ44" s="1" t="s">
        <v>84</v>
      </c>
      <c r="BK44" s="1" t="s">
        <v>84</v>
      </c>
      <c r="BL44" s="1" t="s">
        <v>84</v>
      </c>
      <c r="BM44" s="1" t="s">
        <v>84</v>
      </c>
      <c r="BN44" s="1" t="s">
        <v>84</v>
      </c>
      <c r="BO44" s="1" t="s">
        <v>84</v>
      </c>
      <c r="BP44" s="1" t="s">
        <v>84</v>
      </c>
      <c r="BQ44" s="1" t="s">
        <v>84</v>
      </c>
      <c r="BR44" s="1" t="s">
        <v>1157</v>
      </c>
      <c r="BS44" s="1" t="s">
        <v>84</v>
      </c>
      <c r="BT44" s="1"/>
      <c r="BU44" s="1" t="s">
        <v>1158</v>
      </c>
      <c r="BV44" s="1">
        <v>17</v>
      </c>
      <c r="BW44" s="1" t="s">
        <v>1159</v>
      </c>
      <c r="BX44" s="1" t="str">
        <f>HYPERLINK("https://nconnect.nicmar.ac.in/storage/profile/6a86cf2f04db0.png","Download")</f>
        <v>0</v>
      </c>
      <c r="BY44" s="1" t="s">
        <v>84</v>
      </c>
    </row>
    <row r="45" spans="1:77">
      <c r="A45" s="1" t="s">
        <v>119</v>
      </c>
      <c r="B45" s="1" t="s">
        <v>78</v>
      </c>
      <c r="C45" s="1" t="s">
        <v>1160</v>
      </c>
      <c r="D45" s="1" t="s">
        <v>1161</v>
      </c>
      <c r="E45" s="1" t="s">
        <v>84</v>
      </c>
      <c r="F45" s="1" t="s">
        <v>1162</v>
      </c>
      <c r="G45" s="1" t="s">
        <v>1163</v>
      </c>
      <c r="H45" s="1" t="s">
        <v>84</v>
      </c>
      <c r="I45" s="3"/>
      <c r="J45" s="1" t="s">
        <v>85</v>
      </c>
      <c r="K45" s="1" t="s">
        <v>86</v>
      </c>
      <c r="L45" s="1" t="s">
        <v>1164</v>
      </c>
      <c r="M45" s="1" t="s">
        <v>1165</v>
      </c>
      <c r="N45" s="1">
        <v>8943026647</v>
      </c>
      <c r="O45" s="1" t="s">
        <v>159</v>
      </c>
      <c r="P45" s="1" t="s">
        <v>1166</v>
      </c>
      <c r="Q45" s="1" t="s">
        <v>91</v>
      </c>
      <c r="R45" s="1" t="s">
        <v>1167</v>
      </c>
      <c r="S45" s="1" t="s">
        <v>1168</v>
      </c>
      <c r="T45" s="1" t="s">
        <v>163</v>
      </c>
      <c r="U45" s="1">
        <v>533508801470</v>
      </c>
      <c r="V45" s="1" t="s">
        <v>1169</v>
      </c>
      <c r="W45" s="1">
        <v>7593946647</v>
      </c>
      <c r="X45" s="1" t="s">
        <v>1170</v>
      </c>
      <c r="Y45" s="1" t="s">
        <v>1171</v>
      </c>
      <c r="Z45" s="1">
        <v>8075962923</v>
      </c>
      <c r="AA45" s="1" t="s">
        <v>98</v>
      </c>
      <c r="AB45" s="1" t="s">
        <v>1172</v>
      </c>
      <c r="AC45" s="1" t="s">
        <v>810</v>
      </c>
      <c r="AD45" s="1" t="s">
        <v>392</v>
      </c>
      <c r="AE45" s="1" t="s">
        <v>1172</v>
      </c>
      <c r="AF45" s="1" t="s">
        <v>810</v>
      </c>
      <c r="AG45" s="1" t="s">
        <v>392</v>
      </c>
      <c r="AH45" s="1" t="s">
        <v>102</v>
      </c>
      <c r="AI45" s="1" t="s">
        <v>102</v>
      </c>
      <c r="AJ45" s="1" t="s">
        <v>1173</v>
      </c>
      <c r="AK45" s="1" t="s">
        <v>1174</v>
      </c>
      <c r="AL45" s="1" t="s">
        <v>501</v>
      </c>
      <c r="AM45" s="1" t="s">
        <v>395</v>
      </c>
      <c r="AN45" s="1">
        <v>95.2</v>
      </c>
      <c r="AO45" s="1">
        <v>9.52</v>
      </c>
      <c r="AP45" s="1" t="s">
        <v>1173</v>
      </c>
      <c r="AQ45" s="1" t="s">
        <v>1174</v>
      </c>
      <c r="AR45" s="1" t="s">
        <v>315</v>
      </c>
      <c r="AS45" s="1" t="s">
        <v>110</v>
      </c>
      <c r="AT45" s="1">
        <v>95.2</v>
      </c>
      <c r="AU45" s="1">
        <v>9.52</v>
      </c>
      <c r="AV45" s="1" t="s">
        <v>84</v>
      </c>
      <c r="AW45" s="1" t="s">
        <v>84</v>
      </c>
      <c r="AX45" s="1" t="s">
        <v>84</v>
      </c>
      <c r="AY45" s="1" t="s">
        <v>84</v>
      </c>
      <c r="AZ45" s="1" t="s">
        <v>84</v>
      </c>
      <c r="BA45" s="1" t="s">
        <v>84</v>
      </c>
      <c r="BB45" s="1" t="s">
        <v>1175</v>
      </c>
      <c r="BC45" s="1" t="s">
        <v>1176</v>
      </c>
      <c r="BD45" s="1" t="s">
        <v>113</v>
      </c>
      <c r="BE45" s="1" t="s">
        <v>114</v>
      </c>
      <c r="BF45" s="1" t="s">
        <v>316</v>
      </c>
      <c r="BG45" s="1" t="s">
        <v>1177</v>
      </c>
      <c r="BH45" s="1">
        <v>86.7</v>
      </c>
      <c r="BI45" s="1">
        <v>8.67</v>
      </c>
      <c r="BJ45" s="1" t="s">
        <v>84</v>
      </c>
      <c r="BK45" s="1" t="s">
        <v>84</v>
      </c>
      <c r="BL45" s="1" t="s">
        <v>84</v>
      </c>
      <c r="BM45" s="1" t="s">
        <v>84</v>
      </c>
      <c r="BN45" s="1" t="s">
        <v>84</v>
      </c>
      <c r="BO45" s="1" t="s">
        <v>84</v>
      </c>
      <c r="BP45" s="1" t="s">
        <v>84</v>
      </c>
      <c r="BQ45" s="1" t="s">
        <v>84</v>
      </c>
      <c r="BR45" s="1" t="s">
        <v>1178</v>
      </c>
      <c r="BS45" s="1" t="s">
        <v>84</v>
      </c>
      <c r="BT45" s="1"/>
      <c r="BU45" s="1" t="s">
        <v>1179</v>
      </c>
      <c r="BV45" s="1">
        <v>11</v>
      </c>
      <c r="BW45" s="1" t="s">
        <v>1180</v>
      </c>
      <c r="BX45" s="1" t="str">
        <f>HYPERLINK("https://nconnect.nicmar.ac.in/storage/profile/6a8741454e046.png","Download")</f>
        <v>0</v>
      </c>
      <c r="BY45" s="1" t="s">
        <v>84</v>
      </c>
    </row>
    <row r="46" spans="1:77">
      <c r="A46" s="1" t="s">
        <v>119</v>
      </c>
      <c r="B46" s="1" t="s">
        <v>78</v>
      </c>
      <c r="C46" s="1" t="s">
        <v>1181</v>
      </c>
      <c r="D46" s="1" t="s">
        <v>1182</v>
      </c>
      <c r="E46" s="1" t="s">
        <v>1183</v>
      </c>
      <c r="F46" s="1" t="s">
        <v>1184</v>
      </c>
      <c r="G46" s="1" t="s">
        <v>1185</v>
      </c>
      <c r="H46" s="1" t="s">
        <v>84</v>
      </c>
      <c r="I46" s="3"/>
      <c r="J46" s="1" t="s">
        <v>85</v>
      </c>
      <c r="K46" s="1" t="s">
        <v>86</v>
      </c>
      <c r="L46" s="1" t="s">
        <v>1186</v>
      </c>
      <c r="M46" s="1" t="s">
        <v>1186</v>
      </c>
      <c r="N46" s="1">
        <v>6299118399</v>
      </c>
      <c r="O46" s="1" t="s">
        <v>89</v>
      </c>
      <c r="P46" s="1" t="s">
        <v>1187</v>
      </c>
      <c r="Q46" s="1" t="s">
        <v>91</v>
      </c>
      <c r="R46" s="1" t="s">
        <v>1188</v>
      </c>
      <c r="S46" s="1" t="s">
        <v>1189</v>
      </c>
      <c r="T46" s="1" t="s">
        <v>163</v>
      </c>
      <c r="U46" s="1">
        <v>796603832311</v>
      </c>
      <c r="V46" s="1" t="s">
        <v>1190</v>
      </c>
      <c r="W46" s="1">
        <v>9631885837</v>
      </c>
      <c r="X46" s="1" t="s">
        <v>948</v>
      </c>
      <c r="Y46" s="1" t="s">
        <v>1191</v>
      </c>
      <c r="Z46" s="1">
        <v>6206388671</v>
      </c>
      <c r="AA46" s="1" t="s">
        <v>1192</v>
      </c>
      <c r="AB46" s="1" t="s">
        <v>1193</v>
      </c>
      <c r="AC46" s="1" t="s">
        <v>1194</v>
      </c>
      <c r="AD46" s="1" t="s">
        <v>365</v>
      </c>
      <c r="AE46" s="1" t="s">
        <v>1195</v>
      </c>
      <c r="AF46" s="1" t="s">
        <v>1196</v>
      </c>
      <c r="AG46" s="1" t="s">
        <v>101</v>
      </c>
      <c r="AH46" s="1" t="s">
        <v>102</v>
      </c>
      <c r="AI46" s="1" t="s">
        <v>102</v>
      </c>
      <c r="AJ46" s="1" t="s">
        <v>1197</v>
      </c>
      <c r="AK46" s="1" t="s">
        <v>1198</v>
      </c>
      <c r="AL46" s="1" t="s">
        <v>597</v>
      </c>
      <c r="AM46" s="1" t="s">
        <v>527</v>
      </c>
      <c r="AN46" s="1">
        <v>73.2</v>
      </c>
      <c r="AO46" s="1" t="s">
        <v>84</v>
      </c>
      <c r="AP46" s="1" t="s">
        <v>84</v>
      </c>
      <c r="AQ46" s="1" t="s">
        <v>84</v>
      </c>
      <c r="AR46" s="1" t="s">
        <v>84</v>
      </c>
      <c r="AS46" s="1" t="s">
        <v>84</v>
      </c>
      <c r="AT46" s="1" t="s">
        <v>84</v>
      </c>
      <c r="AU46" s="1" t="s">
        <v>84</v>
      </c>
      <c r="AV46" s="1" t="s">
        <v>1199</v>
      </c>
      <c r="AW46" s="1" t="s">
        <v>1200</v>
      </c>
      <c r="AX46" s="1" t="s">
        <v>527</v>
      </c>
      <c r="AY46" s="1" t="s">
        <v>110</v>
      </c>
      <c r="AZ46" s="1">
        <v>75.29</v>
      </c>
      <c r="BA46" s="1">
        <v>8.28</v>
      </c>
      <c r="BB46" s="1" t="s">
        <v>1201</v>
      </c>
      <c r="BC46" s="1" t="s">
        <v>1202</v>
      </c>
      <c r="BD46" s="1" t="s">
        <v>113</v>
      </c>
      <c r="BE46" s="1" t="s">
        <v>114</v>
      </c>
      <c r="BF46" s="1" t="s">
        <v>110</v>
      </c>
      <c r="BG46" s="1" t="s">
        <v>426</v>
      </c>
      <c r="BH46" s="1">
        <v>78.88</v>
      </c>
      <c r="BI46" s="1">
        <v>8.26</v>
      </c>
      <c r="BJ46" s="1" t="s">
        <v>84</v>
      </c>
      <c r="BK46" s="1" t="s">
        <v>84</v>
      </c>
      <c r="BL46" s="1" t="s">
        <v>84</v>
      </c>
      <c r="BM46" s="1" t="s">
        <v>84</v>
      </c>
      <c r="BN46" s="1" t="s">
        <v>84</v>
      </c>
      <c r="BO46" s="1" t="s">
        <v>84</v>
      </c>
      <c r="BP46" s="1" t="s">
        <v>84</v>
      </c>
      <c r="BQ46" s="1" t="s">
        <v>84</v>
      </c>
      <c r="BR46" s="1" t="s">
        <v>1203</v>
      </c>
      <c r="BS46" s="1" t="s">
        <v>1204</v>
      </c>
      <c r="BT46" s="1">
        <v>21</v>
      </c>
      <c r="BU46" s="1" t="s">
        <v>1205</v>
      </c>
      <c r="BV46" s="1">
        <v>12</v>
      </c>
      <c r="BW46" s="1" t="s">
        <v>1206</v>
      </c>
      <c r="BX46" s="1" t="str">
        <f>HYPERLINK("https://nconnect.nicmar.ac.in/storage/profile/6a85ec721d1c9.png","Download")</f>
        <v>0</v>
      </c>
      <c r="BY46" s="1" t="s">
        <v>84</v>
      </c>
    </row>
    <row r="47" spans="1:77">
      <c r="A47" s="1" t="s">
        <v>119</v>
      </c>
      <c r="B47" s="1" t="s">
        <v>78</v>
      </c>
      <c r="C47" s="1" t="s">
        <v>1207</v>
      </c>
      <c r="D47" s="1" t="s">
        <v>1208</v>
      </c>
      <c r="E47" s="1" t="s">
        <v>84</v>
      </c>
      <c r="F47" s="1" t="s">
        <v>1209</v>
      </c>
      <c r="G47" s="1" t="s">
        <v>1210</v>
      </c>
      <c r="H47" s="1" t="s">
        <v>84</v>
      </c>
      <c r="I47" s="3"/>
      <c r="J47" s="1" t="s">
        <v>85</v>
      </c>
      <c r="K47" s="1" t="s">
        <v>86</v>
      </c>
      <c r="L47" s="1" t="s">
        <v>1211</v>
      </c>
      <c r="M47" s="1" t="s">
        <v>1212</v>
      </c>
      <c r="N47" s="1">
        <v>9980713505</v>
      </c>
      <c r="O47" s="1" t="s">
        <v>159</v>
      </c>
      <c r="P47" s="1" t="s">
        <v>1213</v>
      </c>
      <c r="Q47" s="1" t="s">
        <v>91</v>
      </c>
      <c r="R47" s="1" t="s">
        <v>1214</v>
      </c>
      <c r="S47" s="1" t="s">
        <v>1215</v>
      </c>
      <c r="T47" s="1" t="s">
        <v>163</v>
      </c>
      <c r="U47" s="1">
        <v>317878498666</v>
      </c>
      <c r="V47" s="1" t="s">
        <v>1216</v>
      </c>
      <c r="W47" s="1">
        <v>9980699001</v>
      </c>
      <c r="X47" s="1" t="s">
        <v>1217</v>
      </c>
      <c r="Y47" s="1" t="s">
        <v>1218</v>
      </c>
      <c r="Z47" s="1">
        <v>9980799001</v>
      </c>
      <c r="AA47" s="1" t="s">
        <v>275</v>
      </c>
      <c r="AB47" s="1" t="s">
        <v>1219</v>
      </c>
      <c r="AC47" s="1" t="s">
        <v>1220</v>
      </c>
      <c r="AD47" s="1" t="s">
        <v>278</v>
      </c>
      <c r="AE47" s="1" t="s">
        <v>1219</v>
      </c>
      <c r="AF47" s="1" t="s">
        <v>1220</v>
      </c>
      <c r="AG47" s="1" t="s">
        <v>278</v>
      </c>
      <c r="AH47" s="1" t="s">
        <v>102</v>
      </c>
      <c r="AI47" s="1" t="s">
        <v>102</v>
      </c>
      <c r="AJ47" s="1" t="s">
        <v>1221</v>
      </c>
      <c r="AK47" s="1" t="s">
        <v>1222</v>
      </c>
      <c r="AL47" s="1" t="s">
        <v>1223</v>
      </c>
      <c r="AM47" s="1" t="s">
        <v>368</v>
      </c>
      <c r="AN47" s="1">
        <v>92.64</v>
      </c>
      <c r="AO47" s="1" t="s">
        <v>84</v>
      </c>
      <c r="AP47" s="1" t="s">
        <v>1224</v>
      </c>
      <c r="AQ47" s="1" t="s">
        <v>1222</v>
      </c>
      <c r="AR47" s="1" t="s">
        <v>368</v>
      </c>
      <c r="AS47" s="1" t="s">
        <v>319</v>
      </c>
      <c r="AT47" s="1">
        <v>84.66</v>
      </c>
      <c r="AU47" s="1" t="s">
        <v>84</v>
      </c>
      <c r="AV47" s="1" t="s">
        <v>84</v>
      </c>
      <c r="AW47" s="1" t="s">
        <v>84</v>
      </c>
      <c r="AX47" s="1" t="s">
        <v>84</v>
      </c>
      <c r="AY47" s="1" t="s">
        <v>84</v>
      </c>
      <c r="AZ47" s="1" t="s">
        <v>84</v>
      </c>
      <c r="BA47" s="1" t="s">
        <v>84</v>
      </c>
      <c r="BB47" s="1" t="s">
        <v>287</v>
      </c>
      <c r="BC47" s="1" t="s">
        <v>1225</v>
      </c>
      <c r="BD47" s="1" t="s">
        <v>146</v>
      </c>
      <c r="BE47" s="1" t="s">
        <v>114</v>
      </c>
      <c r="BF47" s="1" t="s">
        <v>1226</v>
      </c>
      <c r="BG47" s="1" t="s">
        <v>675</v>
      </c>
      <c r="BH47" s="1">
        <v>97.5</v>
      </c>
      <c r="BI47" s="1">
        <v>9.75</v>
      </c>
      <c r="BJ47" s="1" t="s">
        <v>84</v>
      </c>
      <c r="BK47" s="1" t="s">
        <v>84</v>
      </c>
      <c r="BL47" s="1" t="s">
        <v>84</v>
      </c>
      <c r="BM47" s="1" t="s">
        <v>84</v>
      </c>
      <c r="BN47" s="1" t="s">
        <v>84</v>
      </c>
      <c r="BO47" s="1" t="s">
        <v>84</v>
      </c>
      <c r="BP47" s="1" t="s">
        <v>84</v>
      </c>
      <c r="BQ47" s="1" t="s">
        <v>84</v>
      </c>
      <c r="BR47" s="1" t="s">
        <v>1227</v>
      </c>
      <c r="BS47" s="1" t="s">
        <v>84</v>
      </c>
      <c r="BT47" s="1"/>
      <c r="BU47" s="1" t="s">
        <v>84</v>
      </c>
      <c r="BV47" s="1"/>
      <c r="BW47" s="1" t="s">
        <v>1228</v>
      </c>
      <c r="BX47" s="1" t="str">
        <f>HYPERLINK("https://nconnect.nicmar.ac.in/storage/profile/6a873b1b535dc.png","Download")</f>
        <v>0</v>
      </c>
      <c r="BY47" s="1" t="s">
        <v>84</v>
      </c>
    </row>
    <row r="48" spans="1:77">
      <c r="A48" s="1" t="s">
        <v>151</v>
      </c>
      <c r="B48" s="1" t="s">
        <v>78</v>
      </c>
      <c r="C48" s="1" t="s">
        <v>1229</v>
      </c>
      <c r="D48" s="1" t="s">
        <v>1230</v>
      </c>
      <c r="E48" s="1" t="s">
        <v>1231</v>
      </c>
      <c r="F48" s="1" t="s">
        <v>1232</v>
      </c>
      <c r="G48" s="1" t="s">
        <v>1233</v>
      </c>
      <c r="H48" s="1" t="s">
        <v>84</v>
      </c>
      <c r="I48" s="3"/>
      <c r="J48" s="1" t="s">
        <v>85</v>
      </c>
      <c r="K48" s="1" t="s">
        <v>86</v>
      </c>
      <c r="L48" s="1" t="s">
        <v>1234</v>
      </c>
      <c r="M48" s="1" t="s">
        <v>1235</v>
      </c>
      <c r="N48" s="1">
        <v>7218875503</v>
      </c>
      <c r="O48" s="1" t="s">
        <v>159</v>
      </c>
      <c r="P48" s="1" t="s">
        <v>1236</v>
      </c>
      <c r="Q48" s="1" t="s">
        <v>91</v>
      </c>
      <c r="R48" s="1" t="s">
        <v>1237</v>
      </c>
      <c r="S48" s="1" t="s">
        <v>1238</v>
      </c>
      <c r="T48" s="1" t="s">
        <v>190</v>
      </c>
      <c r="U48" s="1">
        <v>506055130873</v>
      </c>
      <c r="V48" s="1" t="s">
        <v>1239</v>
      </c>
      <c r="W48" s="1">
        <v>7350593258</v>
      </c>
      <c r="X48" s="1" t="s">
        <v>785</v>
      </c>
      <c r="Y48" s="1" t="s">
        <v>1240</v>
      </c>
      <c r="Z48" s="1">
        <v>9421018657</v>
      </c>
      <c r="AA48" s="1" t="s">
        <v>134</v>
      </c>
      <c r="AB48" s="1" t="s">
        <v>1241</v>
      </c>
      <c r="AC48" s="1" t="s">
        <v>1242</v>
      </c>
      <c r="AD48" s="1" t="s">
        <v>101</v>
      </c>
      <c r="AE48" s="1" t="s">
        <v>1243</v>
      </c>
      <c r="AF48" s="1" t="s">
        <v>138</v>
      </c>
      <c r="AG48" s="1" t="s">
        <v>101</v>
      </c>
      <c r="AH48" s="1" t="s">
        <v>102</v>
      </c>
      <c r="AI48" s="1" t="s">
        <v>102</v>
      </c>
      <c r="AJ48" s="1" t="s">
        <v>1244</v>
      </c>
      <c r="AK48" s="1" t="s">
        <v>474</v>
      </c>
      <c r="AL48" s="1" t="s">
        <v>198</v>
      </c>
      <c r="AM48" s="1" t="s">
        <v>105</v>
      </c>
      <c r="AN48" s="1">
        <v>86.4</v>
      </c>
      <c r="AO48" s="1" t="s">
        <v>84</v>
      </c>
      <c r="AP48" s="1" t="s">
        <v>1245</v>
      </c>
      <c r="AQ48" s="1" t="s">
        <v>474</v>
      </c>
      <c r="AR48" s="1" t="s">
        <v>201</v>
      </c>
      <c r="AS48" s="1" t="s">
        <v>202</v>
      </c>
      <c r="AT48" s="1">
        <v>70.77</v>
      </c>
      <c r="AU48" s="1" t="s">
        <v>84</v>
      </c>
      <c r="AV48" s="1" t="s">
        <v>84</v>
      </c>
      <c r="AW48" s="1" t="s">
        <v>84</v>
      </c>
      <c r="AX48" s="1" t="s">
        <v>84</v>
      </c>
      <c r="AY48" s="1" t="s">
        <v>84</v>
      </c>
      <c r="AZ48" s="1" t="s">
        <v>84</v>
      </c>
      <c r="BA48" s="1" t="s">
        <v>84</v>
      </c>
      <c r="BB48" s="1" t="s">
        <v>203</v>
      </c>
      <c r="BC48" s="1" t="s">
        <v>1246</v>
      </c>
      <c r="BD48" s="1" t="s">
        <v>205</v>
      </c>
      <c r="BE48" s="1" t="s">
        <v>206</v>
      </c>
      <c r="BF48" s="1" t="s">
        <v>207</v>
      </c>
      <c r="BG48" s="1" t="s">
        <v>553</v>
      </c>
      <c r="BH48" s="1">
        <v>65.72</v>
      </c>
      <c r="BI48" s="1" t="s">
        <v>84</v>
      </c>
      <c r="BJ48" s="1" t="s">
        <v>84</v>
      </c>
      <c r="BK48" s="1" t="s">
        <v>84</v>
      </c>
      <c r="BL48" s="1" t="s">
        <v>84</v>
      </c>
      <c r="BM48" s="1" t="s">
        <v>84</v>
      </c>
      <c r="BN48" s="1" t="s">
        <v>84</v>
      </c>
      <c r="BO48" s="1" t="s">
        <v>84</v>
      </c>
      <c r="BP48" s="1" t="s">
        <v>84</v>
      </c>
      <c r="BQ48" s="1" t="s">
        <v>84</v>
      </c>
      <c r="BR48" s="1" t="s">
        <v>1247</v>
      </c>
      <c r="BS48" s="1" t="s">
        <v>84</v>
      </c>
      <c r="BT48" s="1"/>
      <c r="BU48" s="1" t="s">
        <v>1248</v>
      </c>
      <c r="BV48" s="1">
        <v>23</v>
      </c>
      <c r="BW48" s="1" t="s">
        <v>84</v>
      </c>
      <c r="BX48" s="1" t="str">
        <f>HYPERLINK("https://nconnect.nicmar.ac.in/storage/profile/6a8543d453bb6.png","Download")</f>
        <v>0</v>
      </c>
      <c r="BY48" s="1" t="s">
        <v>84</v>
      </c>
    </row>
    <row r="49" spans="1:77">
      <c r="A49" s="1" t="s">
        <v>119</v>
      </c>
      <c r="B49" s="1" t="s">
        <v>78</v>
      </c>
      <c r="C49" s="1" t="s">
        <v>1249</v>
      </c>
      <c r="D49" s="1" t="s">
        <v>1250</v>
      </c>
      <c r="E49" s="1" t="s">
        <v>84</v>
      </c>
      <c r="F49" s="1" t="s">
        <v>1251</v>
      </c>
      <c r="G49" s="1" t="s">
        <v>1252</v>
      </c>
      <c r="H49" s="1" t="s">
        <v>84</v>
      </c>
      <c r="I49" s="3"/>
      <c r="J49" s="1" t="s">
        <v>85</v>
      </c>
      <c r="K49" s="1" t="s">
        <v>86</v>
      </c>
      <c r="L49" s="1" t="s">
        <v>1253</v>
      </c>
      <c r="M49" s="1" t="s">
        <v>1254</v>
      </c>
      <c r="N49" s="1">
        <v>9567241276</v>
      </c>
      <c r="O49" s="1" t="s">
        <v>89</v>
      </c>
      <c r="P49" s="1" t="s">
        <v>1255</v>
      </c>
      <c r="Q49" s="1" t="s">
        <v>91</v>
      </c>
      <c r="R49" s="1" t="s">
        <v>1256</v>
      </c>
      <c r="S49" s="1" t="s">
        <v>1257</v>
      </c>
      <c r="T49" s="1" t="s">
        <v>130</v>
      </c>
      <c r="U49" s="1">
        <v>628167981489</v>
      </c>
      <c r="V49" s="1" t="s">
        <v>1251</v>
      </c>
      <c r="W49" s="1">
        <v>9744182009</v>
      </c>
      <c r="X49" s="1" t="s">
        <v>1258</v>
      </c>
      <c r="Y49" s="1" t="s">
        <v>1259</v>
      </c>
      <c r="Z49" s="1">
        <v>8157087175</v>
      </c>
      <c r="AA49" s="1" t="s">
        <v>1260</v>
      </c>
      <c r="AB49" s="1" t="s">
        <v>1261</v>
      </c>
      <c r="AC49" s="1" t="s">
        <v>1262</v>
      </c>
      <c r="AD49" s="1" t="s">
        <v>392</v>
      </c>
      <c r="AE49" s="1" t="s">
        <v>1261</v>
      </c>
      <c r="AF49" s="1" t="s">
        <v>1262</v>
      </c>
      <c r="AG49" s="1" t="s">
        <v>392</v>
      </c>
      <c r="AH49" s="1" t="s">
        <v>102</v>
      </c>
      <c r="AI49" s="1" t="s">
        <v>102</v>
      </c>
      <c r="AJ49" s="1" t="s">
        <v>1263</v>
      </c>
      <c r="AK49" s="1" t="s">
        <v>1264</v>
      </c>
      <c r="AL49" s="1" t="s">
        <v>141</v>
      </c>
      <c r="AM49" s="1" t="s">
        <v>109</v>
      </c>
      <c r="AN49" s="1">
        <v>77.4</v>
      </c>
      <c r="AO49" s="1" t="s">
        <v>84</v>
      </c>
      <c r="AP49" s="1" t="s">
        <v>1265</v>
      </c>
      <c r="AQ49" s="1" t="s">
        <v>1264</v>
      </c>
      <c r="AR49" s="1" t="s">
        <v>672</v>
      </c>
      <c r="AS49" s="1" t="s">
        <v>144</v>
      </c>
      <c r="AT49" s="1">
        <v>68.6</v>
      </c>
      <c r="AU49" s="1" t="s">
        <v>84</v>
      </c>
      <c r="AV49" s="1" t="s">
        <v>84</v>
      </c>
      <c r="AW49" s="1" t="s">
        <v>84</v>
      </c>
      <c r="AX49" s="1" t="s">
        <v>84</v>
      </c>
      <c r="AY49" s="1" t="s">
        <v>84</v>
      </c>
      <c r="AZ49" s="1" t="s">
        <v>84</v>
      </c>
      <c r="BA49" s="1" t="s">
        <v>84</v>
      </c>
      <c r="BB49" s="1" t="s">
        <v>1266</v>
      </c>
      <c r="BC49" s="1" t="s">
        <v>1267</v>
      </c>
      <c r="BD49" s="1" t="s">
        <v>113</v>
      </c>
      <c r="BE49" s="1" t="s">
        <v>114</v>
      </c>
      <c r="BF49" s="1" t="s">
        <v>259</v>
      </c>
      <c r="BG49" s="1" t="s">
        <v>1268</v>
      </c>
      <c r="BH49" s="1">
        <v>67.8</v>
      </c>
      <c r="BI49" s="1">
        <v>6.78</v>
      </c>
      <c r="BJ49" s="1" t="s">
        <v>84</v>
      </c>
      <c r="BK49" s="1" t="s">
        <v>84</v>
      </c>
      <c r="BL49" s="1" t="s">
        <v>84</v>
      </c>
      <c r="BM49" s="1" t="s">
        <v>84</v>
      </c>
      <c r="BN49" s="1" t="s">
        <v>84</v>
      </c>
      <c r="BO49" s="1" t="s">
        <v>84</v>
      </c>
      <c r="BP49" s="1" t="s">
        <v>84</v>
      </c>
      <c r="BQ49" s="1" t="s">
        <v>84</v>
      </c>
      <c r="BR49" s="1" t="s">
        <v>1269</v>
      </c>
      <c r="BS49" s="1" t="s">
        <v>84</v>
      </c>
      <c r="BT49" s="1"/>
      <c r="BU49" s="1" t="s">
        <v>1270</v>
      </c>
      <c r="BV49" s="1"/>
      <c r="BW49" s="1" t="s">
        <v>1271</v>
      </c>
      <c r="BX49" s="1" t="str">
        <f>HYPERLINK("https://nconnect.nicmar.ac.in/storage/profile/6a85f70d97594.png","Download")</f>
        <v>0</v>
      </c>
      <c r="BY49" s="1" t="s">
        <v>84</v>
      </c>
    </row>
    <row r="50" spans="1:77">
      <c r="A50" s="1" t="s">
        <v>119</v>
      </c>
      <c r="B50" s="1" t="s">
        <v>78</v>
      </c>
      <c r="C50" s="1" t="s">
        <v>1272</v>
      </c>
      <c r="D50" s="1" t="s">
        <v>1273</v>
      </c>
      <c r="E50" s="1" t="s">
        <v>1274</v>
      </c>
      <c r="F50" s="1" t="s">
        <v>1275</v>
      </c>
      <c r="G50" s="1" t="s">
        <v>1276</v>
      </c>
      <c r="H50" s="1" t="s">
        <v>84</v>
      </c>
      <c r="I50" s="3"/>
      <c r="J50" s="1" t="s">
        <v>85</v>
      </c>
      <c r="K50" s="1" t="s">
        <v>86</v>
      </c>
      <c r="L50" s="1" t="s">
        <v>1277</v>
      </c>
      <c r="M50" s="1" t="s">
        <v>1278</v>
      </c>
      <c r="N50" s="1">
        <v>8421715575</v>
      </c>
      <c r="O50" s="1" t="s">
        <v>89</v>
      </c>
      <c r="P50" s="1" t="s">
        <v>1279</v>
      </c>
      <c r="Q50" s="1" t="s">
        <v>91</v>
      </c>
      <c r="R50" s="1" t="s">
        <v>248</v>
      </c>
      <c r="S50" s="1" t="s">
        <v>1280</v>
      </c>
      <c r="T50" s="1" t="s">
        <v>163</v>
      </c>
      <c r="U50" s="1">
        <v>832396873016</v>
      </c>
      <c r="V50" s="1" t="s">
        <v>1281</v>
      </c>
      <c r="W50" s="1">
        <v>9730247698</v>
      </c>
      <c r="X50" s="1" t="s">
        <v>785</v>
      </c>
      <c r="Y50" s="1" t="s">
        <v>1282</v>
      </c>
      <c r="Z50" s="1">
        <v>9970284565</v>
      </c>
      <c r="AA50" s="1" t="s">
        <v>134</v>
      </c>
      <c r="AB50" s="1" t="s">
        <v>1283</v>
      </c>
      <c r="AC50" s="1" t="s">
        <v>1284</v>
      </c>
      <c r="AD50" s="1" t="s">
        <v>101</v>
      </c>
      <c r="AE50" s="1" t="s">
        <v>1283</v>
      </c>
      <c r="AF50" s="1" t="s">
        <v>1284</v>
      </c>
      <c r="AG50" s="1" t="s">
        <v>101</v>
      </c>
      <c r="AH50" s="1" t="s">
        <v>102</v>
      </c>
      <c r="AI50" s="1" t="s">
        <v>102</v>
      </c>
      <c r="AJ50" s="1" t="s">
        <v>1285</v>
      </c>
      <c r="AK50" s="1" t="s">
        <v>1286</v>
      </c>
      <c r="AL50" s="1" t="s">
        <v>199</v>
      </c>
      <c r="AM50" s="1" t="s">
        <v>106</v>
      </c>
      <c r="AN50" s="1">
        <v>96.0</v>
      </c>
      <c r="AO50" s="1" t="s">
        <v>84</v>
      </c>
      <c r="AP50" s="1" t="s">
        <v>1287</v>
      </c>
      <c r="AQ50" s="1" t="s">
        <v>1286</v>
      </c>
      <c r="AR50" s="1" t="s">
        <v>549</v>
      </c>
      <c r="AS50" s="1" t="s">
        <v>769</v>
      </c>
      <c r="AT50" s="1">
        <v>96.33</v>
      </c>
      <c r="AU50" s="1" t="s">
        <v>84</v>
      </c>
      <c r="AV50" s="1" t="s">
        <v>84</v>
      </c>
      <c r="AW50" s="1" t="s">
        <v>84</v>
      </c>
      <c r="AX50" s="1" t="s">
        <v>84</v>
      </c>
      <c r="AY50" s="1" t="s">
        <v>84</v>
      </c>
      <c r="AZ50" s="1" t="s">
        <v>84</v>
      </c>
      <c r="BA50" s="1" t="s">
        <v>84</v>
      </c>
      <c r="BB50" s="1" t="s">
        <v>1071</v>
      </c>
      <c r="BC50" s="1" t="s">
        <v>1288</v>
      </c>
      <c r="BD50" s="1" t="s">
        <v>113</v>
      </c>
      <c r="BE50" s="1" t="s">
        <v>114</v>
      </c>
      <c r="BF50" s="1" t="s">
        <v>552</v>
      </c>
      <c r="BG50" s="1" t="s">
        <v>553</v>
      </c>
      <c r="BH50" s="1">
        <v>83.98</v>
      </c>
      <c r="BI50" s="1">
        <v>8.84</v>
      </c>
      <c r="BJ50" s="1" t="s">
        <v>84</v>
      </c>
      <c r="BK50" s="1" t="s">
        <v>84</v>
      </c>
      <c r="BL50" s="1" t="s">
        <v>84</v>
      </c>
      <c r="BM50" s="1" t="s">
        <v>84</v>
      </c>
      <c r="BN50" s="1" t="s">
        <v>84</v>
      </c>
      <c r="BO50" s="1" t="s">
        <v>84</v>
      </c>
      <c r="BP50" s="1" t="s">
        <v>84</v>
      </c>
      <c r="BQ50" s="1" t="s">
        <v>84</v>
      </c>
      <c r="BR50" s="1" t="s">
        <v>1289</v>
      </c>
      <c r="BS50" s="1" t="s">
        <v>84</v>
      </c>
      <c r="BT50" s="1"/>
      <c r="BU50" s="1" t="s">
        <v>1290</v>
      </c>
      <c r="BV50" s="1">
        <v>4</v>
      </c>
      <c r="BW50" s="1" t="s">
        <v>84</v>
      </c>
      <c r="BX50" s="1" t="str">
        <f>HYPERLINK("https://nconnect.nicmar.ac.in/storage/profile/6a85cf852c11a.png","Download")</f>
        <v>0</v>
      </c>
      <c r="BY50" s="1" t="s">
        <v>84</v>
      </c>
    </row>
    <row r="51" spans="1:77">
      <c r="A51" s="1" t="s">
        <v>119</v>
      </c>
      <c r="B51" s="1" t="s">
        <v>78</v>
      </c>
      <c r="C51" s="1" t="s">
        <v>1291</v>
      </c>
      <c r="D51" s="1" t="s">
        <v>1292</v>
      </c>
      <c r="E51" s="1" t="s">
        <v>1293</v>
      </c>
      <c r="F51" s="1" t="s">
        <v>1294</v>
      </c>
      <c r="G51" s="1" t="s">
        <v>1295</v>
      </c>
      <c r="H51" s="1" t="s">
        <v>84</v>
      </c>
      <c r="I51" s="3"/>
      <c r="J51" s="1" t="s">
        <v>85</v>
      </c>
      <c r="K51" s="1" t="s">
        <v>86</v>
      </c>
      <c r="L51" s="1" t="s">
        <v>1296</v>
      </c>
      <c r="M51" s="1" t="s">
        <v>1297</v>
      </c>
      <c r="N51" s="1">
        <v>8767219011</v>
      </c>
      <c r="O51" s="1" t="s">
        <v>159</v>
      </c>
      <c r="P51" s="1" t="s">
        <v>1298</v>
      </c>
      <c r="Q51" s="1" t="s">
        <v>91</v>
      </c>
      <c r="R51" s="1" t="s">
        <v>1299</v>
      </c>
      <c r="S51" s="1" t="s">
        <v>1300</v>
      </c>
      <c r="T51" s="1" t="s">
        <v>190</v>
      </c>
      <c r="U51" s="1">
        <v>814754942834</v>
      </c>
      <c r="V51" s="1" t="s">
        <v>1293</v>
      </c>
      <c r="W51" s="1">
        <v>9922900442</v>
      </c>
      <c r="X51" s="1" t="s">
        <v>566</v>
      </c>
      <c r="Y51" s="1" t="s">
        <v>1301</v>
      </c>
      <c r="Z51" s="1">
        <v>9011484190</v>
      </c>
      <c r="AA51" s="1" t="s">
        <v>1302</v>
      </c>
      <c r="AB51" s="1" t="s">
        <v>1303</v>
      </c>
      <c r="AC51" s="1" t="s">
        <v>879</v>
      </c>
      <c r="AD51" s="1" t="s">
        <v>101</v>
      </c>
      <c r="AE51" s="1" t="s">
        <v>1303</v>
      </c>
      <c r="AF51" s="1" t="s">
        <v>879</v>
      </c>
      <c r="AG51" s="1" t="s">
        <v>101</v>
      </c>
      <c r="AH51" s="1" t="s">
        <v>102</v>
      </c>
      <c r="AI51" s="1" t="s">
        <v>102</v>
      </c>
      <c r="AJ51" s="1" t="s">
        <v>1304</v>
      </c>
      <c r="AK51" s="1" t="s">
        <v>1305</v>
      </c>
      <c r="AL51" s="1" t="s">
        <v>199</v>
      </c>
      <c r="AM51" s="1" t="s">
        <v>106</v>
      </c>
      <c r="AN51" s="1">
        <v>92.6</v>
      </c>
      <c r="AO51" s="1" t="s">
        <v>84</v>
      </c>
      <c r="AP51" s="1" t="s">
        <v>1304</v>
      </c>
      <c r="AQ51" s="1" t="s">
        <v>1306</v>
      </c>
      <c r="AR51" s="1" t="s">
        <v>549</v>
      </c>
      <c r="AS51" s="1" t="s">
        <v>1307</v>
      </c>
      <c r="AT51" s="1">
        <v>90.17</v>
      </c>
      <c r="AU51" s="1" t="s">
        <v>84</v>
      </c>
      <c r="AV51" s="1" t="s">
        <v>84</v>
      </c>
      <c r="AW51" s="1" t="s">
        <v>84</v>
      </c>
      <c r="AX51" s="1" t="s">
        <v>84</v>
      </c>
      <c r="AY51" s="1" t="s">
        <v>84</v>
      </c>
      <c r="AZ51" s="1" t="s">
        <v>84</v>
      </c>
      <c r="BA51" s="1" t="s">
        <v>84</v>
      </c>
      <c r="BB51" s="1" t="s">
        <v>1308</v>
      </c>
      <c r="BC51" s="1" t="s">
        <v>1309</v>
      </c>
      <c r="BD51" s="1" t="s">
        <v>205</v>
      </c>
      <c r="BE51" s="1" t="s">
        <v>206</v>
      </c>
      <c r="BF51" s="1" t="s">
        <v>256</v>
      </c>
      <c r="BG51" s="1" t="s">
        <v>1268</v>
      </c>
      <c r="BH51" s="1">
        <v>70.75</v>
      </c>
      <c r="BI51" s="1">
        <v>7.94</v>
      </c>
      <c r="BJ51" s="1" t="s">
        <v>84</v>
      </c>
      <c r="BK51" s="1" t="s">
        <v>84</v>
      </c>
      <c r="BL51" s="1" t="s">
        <v>84</v>
      </c>
      <c r="BM51" s="1" t="s">
        <v>84</v>
      </c>
      <c r="BN51" s="1" t="s">
        <v>84</v>
      </c>
      <c r="BO51" s="1" t="s">
        <v>84</v>
      </c>
      <c r="BP51" s="1" t="s">
        <v>84</v>
      </c>
      <c r="BQ51" s="1" t="s">
        <v>84</v>
      </c>
      <c r="BR51" s="1" t="s">
        <v>1310</v>
      </c>
      <c r="BS51" s="1" t="s">
        <v>84</v>
      </c>
      <c r="BT51" s="1"/>
      <c r="BU51" s="1" t="s">
        <v>1311</v>
      </c>
      <c r="BV51" s="1">
        <v>19</v>
      </c>
      <c r="BW51" s="1" t="s">
        <v>84</v>
      </c>
      <c r="BX51" s="1" t="str">
        <f>HYPERLINK("https://nconnect.nicmar.ac.in/storage/profile/6a85ecf4b2584.png","Download")</f>
        <v>0</v>
      </c>
      <c r="BY51" s="1" t="s">
        <v>84</v>
      </c>
    </row>
    <row r="52" spans="1:77">
      <c r="A52" s="1" t="s">
        <v>119</v>
      </c>
      <c r="B52" s="1" t="s">
        <v>78</v>
      </c>
      <c r="C52" s="1" t="s">
        <v>1312</v>
      </c>
      <c r="D52" s="1" t="s">
        <v>1313</v>
      </c>
      <c r="E52" s="1" t="s">
        <v>84</v>
      </c>
      <c r="F52" s="1" t="s">
        <v>1314</v>
      </c>
      <c r="G52" s="1" t="s">
        <v>1315</v>
      </c>
      <c r="H52" s="1" t="s">
        <v>84</v>
      </c>
      <c r="I52" s="3"/>
      <c r="J52" s="1" t="s">
        <v>85</v>
      </c>
      <c r="K52" s="1" t="s">
        <v>86</v>
      </c>
      <c r="L52" s="1" t="s">
        <v>1316</v>
      </c>
      <c r="M52" s="1" t="s">
        <v>1317</v>
      </c>
      <c r="N52" s="1">
        <v>9703609214</v>
      </c>
      <c r="O52" s="1" t="s">
        <v>159</v>
      </c>
      <c r="P52" s="1" t="s">
        <v>490</v>
      </c>
      <c r="Q52" s="1" t="s">
        <v>91</v>
      </c>
      <c r="R52" s="1" t="s">
        <v>1318</v>
      </c>
      <c r="S52" s="1" t="s">
        <v>1319</v>
      </c>
      <c r="T52" s="1" t="s">
        <v>130</v>
      </c>
      <c r="U52" s="1">
        <v>258639161128</v>
      </c>
      <c r="V52" s="1" t="s">
        <v>1320</v>
      </c>
      <c r="W52" s="1">
        <v>9866830961</v>
      </c>
      <c r="X52" s="1" t="s">
        <v>1321</v>
      </c>
      <c r="Y52" s="1" t="s">
        <v>1322</v>
      </c>
      <c r="Z52" s="1">
        <v>7842544381</v>
      </c>
      <c r="AA52" s="1" t="s">
        <v>1323</v>
      </c>
      <c r="AB52" s="1" t="s">
        <v>1324</v>
      </c>
      <c r="AC52" s="1" t="s">
        <v>593</v>
      </c>
      <c r="AD52" s="1" t="s">
        <v>594</v>
      </c>
      <c r="AE52" s="1" t="s">
        <v>1324</v>
      </c>
      <c r="AF52" s="1" t="s">
        <v>593</v>
      </c>
      <c r="AG52" s="1" t="s">
        <v>594</v>
      </c>
      <c r="AH52" s="1" t="s">
        <v>102</v>
      </c>
      <c r="AI52" s="1" t="s">
        <v>102</v>
      </c>
      <c r="AJ52" s="1" t="s">
        <v>1325</v>
      </c>
      <c r="AK52" s="1" t="s">
        <v>1326</v>
      </c>
      <c r="AL52" s="1" t="s">
        <v>1327</v>
      </c>
      <c r="AM52" s="1" t="s">
        <v>285</v>
      </c>
      <c r="AN52" s="1">
        <v>88</v>
      </c>
      <c r="AO52" s="1">
        <v>8.8</v>
      </c>
      <c r="AP52" s="1" t="s">
        <v>1328</v>
      </c>
      <c r="AQ52" s="1" t="s">
        <v>1329</v>
      </c>
      <c r="AR52" s="1" t="s">
        <v>420</v>
      </c>
      <c r="AS52" s="1" t="s">
        <v>501</v>
      </c>
      <c r="AT52" s="1">
        <v>87</v>
      </c>
      <c r="AU52" s="1" t="s">
        <v>84</v>
      </c>
      <c r="AV52" s="1" t="s">
        <v>84</v>
      </c>
      <c r="AW52" s="1" t="s">
        <v>84</v>
      </c>
      <c r="AX52" s="1" t="s">
        <v>84</v>
      </c>
      <c r="AY52" s="1" t="s">
        <v>84</v>
      </c>
      <c r="AZ52" s="1" t="s">
        <v>84</v>
      </c>
      <c r="BA52" s="1" t="s">
        <v>84</v>
      </c>
      <c r="BB52" s="1" t="s">
        <v>1330</v>
      </c>
      <c r="BC52" s="1" t="s">
        <v>1331</v>
      </c>
      <c r="BD52" s="1" t="s">
        <v>113</v>
      </c>
      <c r="BE52" s="1" t="s">
        <v>603</v>
      </c>
      <c r="BF52" s="1" t="s">
        <v>527</v>
      </c>
      <c r="BG52" s="1" t="s">
        <v>1090</v>
      </c>
      <c r="BH52" s="1">
        <v>80.3</v>
      </c>
      <c r="BI52" s="1">
        <v>8.03</v>
      </c>
      <c r="BJ52" s="1" t="s">
        <v>84</v>
      </c>
      <c r="BK52" s="1" t="s">
        <v>84</v>
      </c>
      <c r="BL52" s="1" t="s">
        <v>84</v>
      </c>
      <c r="BM52" s="1" t="s">
        <v>84</v>
      </c>
      <c r="BN52" s="1" t="s">
        <v>84</v>
      </c>
      <c r="BO52" s="1" t="s">
        <v>84</v>
      </c>
      <c r="BP52" s="1" t="s">
        <v>84</v>
      </c>
      <c r="BQ52" s="1" t="s">
        <v>84</v>
      </c>
      <c r="BR52" s="1" t="s">
        <v>1332</v>
      </c>
      <c r="BS52" s="1" t="s">
        <v>1333</v>
      </c>
      <c r="BT52" s="1">
        <v>25</v>
      </c>
      <c r="BU52" s="1" t="s">
        <v>1334</v>
      </c>
      <c r="BV52" s="1">
        <v>2</v>
      </c>
      <c r="BW52" s="1" t="s">
        <v>1335</v>
      </c>
      <c r="BX52" s="1" t="str">
        <f>HYPERLINK("https://nconnect.nicmar.ac.in/storage/profile/6a86ec1da211e.png","Download")</f>
        <v>0</v>
      </c>
      <c r="BY52" s="1" t="s">
        <v>84</v>
      </c>
    </row>
    <row r="53" spans="1:77">
      <c r="A53" s="1" t="s">
        <v>119</v>
      </c>
      <c r="B53" s="1" t="s">
        <v>78</v>
      </c>
      <c r="C53" s="1" t="s">
        <v>1336</v>
      </c>
      <c r="D53" s="1" t="s">
        <v>1337</v>
      </c>
      <c r="E53" s="1" t="s">
        <v>1338</v>
      </c>
      <c r="F53" s="1" t="s">
        <v>1339</v>
      </c>
      <c r="G53" s="1" t="s">
        <v>1340</v>
      </c>
      <c r="H53" s="1" t="s">
        <v>84</v>
      </c>
      <c r="I53" s="3"/>
      <c r="J53" s="1" t="s">
        <v>85</v>
      </c>
      <c r="K53" s="1" t="s">
        <v>86</v>
      </c>
      <c r="L53" s="1" t="s">
        <v>1341</v>
      </c>
      <c r="M53" s="1" t="s">
        <v>1342</v>
      </c>
      <c r="N53" s="1">
        <v>7709445770</v>
      </c>
      <c r="O53" s="1" t="s">
        <v>89</v>
      </c>
      <c r="P53" s="1" t="s">
        <v>1343</v>
      </c>
      <c r="Q53" s="1" t="s">
        <v>91</v>
      </c>
      <c r="R53" s="1" t="s">
        <v>128</v>
      </c>
      <c r="S53" s="1" t="s">
        <v>1344</v>
      </c>
      <c r="T53" s="1" t="s">
        <v>163</v>
      </c>
      <c r="U53" s="1">
        <v>958440800620</v>
      </c>
      <c r="V53" s="1" t="s">
        <v>1338</v>
      </c>
      <c r="W53" s="1">
        <v>7499067767</v>
      </c>
      <c r="X53" s="1" t="s">
        <v>1345</v>
      </c>
      <c r="Y53" s="1" t="s">
        <v>1346</v>
      </c>
      <c r="Z53" s="1">
        <v>9130324544</v>
      </c>
      <c r="AA53" s="1" t="s">
        <v>134</v>
      </c>
      <c r="AB53" s="1" t="s">
        <v>1347</v>
      </c>
      <c r="AC53" s="1" t="s">
        <v>1348</v>
      </c>
      <c r="AD53" s="1" t="s">
        <v>101</v>
      </c>
      <c r="AE53" s="1" t="s">
        <v>1347</v>
      </c>
      <c r="AF53" s="1" t="s">
        <v>1348</v>
      </c>
      <c r="AG53" s="1" t="s">
        <v>101</v>
      </c>
      <c r="AH53" s="1" t="s">
        <v>102</v>
      </c>
      <c r="AI53" s="1" t="s">
        <v>102</v>
      </c>
      <c r="AJ53" s="1" t="s">
        <v>1349</v>
      </c>
      <c r="AK53" s="1" t="s">
        <v>1350</v>
      </c>
      <c r="AL53" s="1" t="s">
        <v>106</v>
      </c>
      <c r="AM53" s="1" t="s">
        <v>549</v>
      </c>
      <c r="AN53" s="1">
        <v>85.0</v>
      </c>
      <c r="AO53" s="1" t="s">
        <v>84</v>
      </c>
      <c r="AP53" s="1" t="s">
        <v>84</v>
      </c>
      <c r="AQ53" s="1" t="s">
        <v>84</v>
      </c>
      <c r="AR53" s="1" t="s">
        <v>84</v>
      </c>
      <c r="AS53" s="1" t="s">
        <v>84</v>
      </c>
      <c r="AT53" s="1" t="s">
        <v>84</v>
      </c>
      <c r="AU53" s="1" t="s">
        <v>84</v>
      </c>
      <c r="AV53" s="1" t="s">
        <v>229</v>
      </c>
      <c r="AW53" s="1" t="s">
        <v>1351</v>
      </c>
      <c r="AX53" s="1" t="s">
        <v>931</v>
      </c>
      <c r="AY53" s="1" t="s">
        <v>232</v>
      </c>
      <c r="AZ53" s="1">
        <v>77.53</v>
      </c>
      <c r="BA53" s="1" t="s">
        <v>84</v>
      </c>
      <c r="BB53" s="1" t="s">
        <v>1071</v>
      </c>
      <c r="BC53" s="1" t="s">
        <v>1352</v>
      </c>
      <c r="BD53" s="1" t="s">
        <v>146</v>
      </c>
      <c r="BE53" s="1" t="s">
        <v>114</v>
      </c>
      <c r="BF53" s="1" t="s">
        <v>935</v>
      </c>
      <c r="BG53" s="1" t="s">
        <v>116</v>
      </c>
      <c r="BH53" s="1">
        <v>69.8</v>
      </c>
      <c r="BI53" s="1">
        <v>7.73</v>
      </c>
      <c r="BJ53" s="1" t="s">
        <v>84</v>
      </c>
      <c r="BK53" s="1" t="s">
        <v>84</v>
      </c>
      <c r="BL53" s="1" t="s">
        <v>84</v>
      </c>
      <c r="BM53" s="1" t="s">
        <v>84</v>
      </c>
      <c r="BN53" s="1" t="s">
        <v>84</v>
      </c>
      <c r="BO53" s="1" t="s">
        <v>84</v>
      </c>
      <c r="BP53" s="1" t="s">
        <v>84</v>
      </c>
      <c r="BQ53" s="1" t="s">
        <v>84</v>
      </c>
      <c r="BR53" s="1" t="s">
        <v>1353</v>
      </c>
      <c r="BS53" s="1" t="s">
        <v>84</v>
      </c>
      <c r="BT53" s="1"/>
      <c r="BU53" s="1" t="s">
        <v>1354</v>
      </c>
      <c r="BV53" s="1">
        <v>9</v>
      </c>
      <c r="BW53" s="1" t="s">
        <v>84</v>
      </c>
      <c r="BX53" s="1" t="str">
        <f>HYPERLINK("https://nconnect.nicmar.ac.in/storage/profile/6a873d107795c.png","Download")</f>
        <v>0</v>
      </c>
      <c r="BY53" s="1" t="s">
        <v>84</v>
      </c>
    </row>
    <row r="54" spans="1:77">
      <c r="A54" s="1" t="s">
        <v>119</v>
      </c>
      <c r="B54" s="1" t="s">
        <v>78</v>
      </c>
      <c r="C54" s="1" t="s">
        <v>1355</v>
      </c>
      <c r="D54" s="1" t="s">
        <v>1208</v>
      </c>
      <c r="E54" s="1" t="s">
        <v>1356</v>
      </c>
      <c r="F54" s="1" t="s">
        <v>1357</v>
      </c>
      <c r="G54" s="1" t="s">
        <v>1358</v>
      </c>
      <c r="H54" s="1" t="s">
        <v>84</v>
      </c>
      <c r="I54" s="3"/>
      <c r="J54" s="1" t="s">
        <v>85</v>
      </c>
      <c r="K54" s="1" t="s">
        <v>86</v>
      </c>
      <c r="L54" s="1" t="s">
        <v>1359</v>
      </c>
      <c r="M54" s="1" t="s">
        <v>1360</v>
      </c>
      <c r="N54" s="1">
        <v>8421472848</v>
      </c>
      <c r="O54" s="1" t="s">
        <v>159</v>
      </c>
      <c r="P54" s="1" t="s">
        <v>1361</v>
      </c>
      <c r="Q54" s="1" t="s">
        <v>91</v>
      </c>
      <c r="R54" s="1" t="s">
        <v>1362</v>
      </c>
      <c r="S54" s="1" t="s">
        <v>1363</v>
      </c>
      <c r="T54" s="1" t="s">
        <v>94</v>
      </c>
      <c r="U54" s="1">
        <v>691495783625</v>
      </c>
      <c r="V54" s="1" t="s">
        <v>1356</v>
      </c>
      <c r="W54" s="1">
        <v>9921571651</v>
      </c>
      <c r="X54" s="1" t="s">
        <v>1364</v>
      </c>
      <c r="Y54" s="1" t="s">
        <v>1365</v>
      </c>
      <c r="Z54" s="1">
        <v>9921460860</v>
      </c>
      <c r="AA54" s="1" t="s">
        <v>134</v>
      </c>
      <c r="AB54" s="1" t="s">
        <v>1366</v>
      </c>
      <c r="AC54" s="1" t="s">
        <v>1367</v>
      </c>
      <c r="AD54" s="1" t="s">
        <v>101</v>
      </c>
      <c r="AE54" s="1" t="s">
        <v>1366</v>
      </c>
      <c r="AF54" s="1" t="s">
        <v>1367</v>
      </c>
      <c r="AG54" s="1" t="s">
        <v>101</v>
      </c>
      <c r="AH54" s="1" t="s">
        <v>102</v>
      </c>
      <c r="AI54" s="1" t="s">
        <v>102</v>
      </c>
      <c r="AJ54" s="1" t="s">
        <v>1368</v>
      </c>
      <c r="AK54" s="1" t="s">
        <v>474</v>
      </c>
      <c r="AL54" s="1" t="s">
        <v>106</v>
      </c>
      <c r="AM54" s="1" t="s">
        <v>368</v>
      </c>
      <c r="AN54" s="1">
        <v>95.8</v>
      </c>
      <c r="AO54" s="1" t="s">
        <v>84</v>
      </c>
      <c r="AP54" s="1" t="s">
        <v>84</v>
      </c>
      <c r="AQ54" s="1" t="s">
        <v>84</v>
      </c>
      <c r="AR54" s="1" t="s">
        <v>84</v>
      </c>
      <c r="AS54" s="1" t="s">
        <v>84</v>
      </c>
      <c r="AT54" s="1" t="s">
        <v>84</v>
      </c>
      <c r="AU54" s="1" t="s">
        <v>84</v>
      </c>
      <c r="AV54" s="1" t="s">
        <v>1369</v>
      </c>
      <c r="AW54" s="1" t="s">
        <v>1370</v>
      </c>
      <c r="AX54" s="1" t="s">
        <v>931</v>
      </c>
      <c r="AY54" s="1" t="s">
        <v>232</v>
      </c>
      <c r="AZ54" s="1">
        <v>85.95</v>
      </c>
      <c r="BA54" s="1" t="s">
        <v>84</v>
      </c>
      <c r="BB54" s="1" t="s">
        <v>1071</v>
      </c>
      <c r="BC54" s="1" t="s">
        <v>1371</v>
      </c>
      <c r="BD54" s="1" t="s">
        <v>146</v>
      </c>
      <c r="BE54" s="1" t="s">
        <v>114</v>
      </c>
      <c r="BF54" s="1" t="s">
        <v>935</v>
      </c>
      <c r="BG54" s="1" t="s">
        <v>116</v>
      </c>
      <c r="BH54" s="1">
        <v>74.2</v>
      </c>
      <c r="BI54" s="1">
        <v>8.17</v>
      </c>
      <c r="BJ54" s="1" t="s">
        <v>84</v>
      </c>
      <c r="BK54" s="1" t="s">
        <v>84</v>
      </c>
      <c r="BL54" s="1" t="s">
        <v>84</v>
      </c>
      <c r="BM54" s="1" t="s">
        <v>84</v>
      </c>
      <c r="BN54" s="1" t="s">
        <v>84</v>
      </c>
      <c r="BO54" s="1" t="s">
        <v>84</v>
      </c>
      <c r="BP54" s="1" t="s">
        <v>84</v>
      </c>
      <c r="BQ54" s="1" t="s">
        <v>84</v>
      </c>
      <c r="BR54" s="1" t="s">
        <v>1372</v>
      </c>
      <c r="BS54" s="1" t="s">
        <v>84</v>
      </c>
      <c r="BT54" s="1"/>
      <c r="BU54" s="1" t="s">
        <v>1373</v>
      </c>
      <c r="BV54" s="1">
        <v>9</v>
      </c>
      <c r="BW54" s="1" t="s">
        <v>84</v>
      </c>
      <c r="BX54" s="1" t="str">
        <f>HYPERLINK("https://nconnect.nicmar.ac.in/storage/profile/6a86fef8724a5.png","Download")</f>
        <v>0</v>
      </c>
      <c r="BY54" s="1" t="s">
        <v>84</v>
      </c>
    </row>
    <row r="55" spans="1:77">
      <c r="A55" s="1" t="s">
        <v>119</v>
      </c>
      <c r="B55" s="1" t="s">
        <v>78</v>
      </c>
      <c r="C55" s="1" t="s">
        <v>1374</v>
      </c>
      <c r="D55" s="1" t="s">
        <v>1375</v>
      </c>
      <c r="E55" s="1" t="s">
        <v>1376</v>
      </c>
      <c r="F55" s="1" t="s">
        <v>1377</v>
      </c>
      <c r="G55" s="1" t="s">
        <v>1378</v>
      </c>
      <c r="H55" s="1" t="s">
        <v>84</v>
      </c>
      <c r="I55" s="3"/>
      <c r="J55" s="1" t="s">
        <v>85</v>
      </c>
      <c r="K55" s="1" t="s">
        <v>86</v>
      </c>
      <c r="L55" s="1" t="s">
        <v>1379</v>
      </c>
      <c r="M55" s="1" t="s">
        <v>1380</v>
      </c>
      <c r="N55" s="1">
        <v>9021740940</v>
      </c>
      <c r="O55" s="1" t="s">
        <v>159</v>
      </c>
      <c r="P55" s="1" t="s">
        <v>1381</v>
      </c>
      <c r="Q55" s="1" t="s">
        <v>91</v>
      </c>
      <c r="R55" s="1" t="s">
        <v>128</v>
      </c>
      <c r="S55" s="1" t="s">
        <v>1382</v>
      </c>
      <c r="T55" s="1" t="s">
        <v>130</v>
      </c>
      <c r="U55" s="1">
        <v>330777693846</v>
      </c>
      <c r="V55" s="1" t="s">
        <v>1383</v>
      </c>
      <c r="W55" s="1">
        <v>9689088747</v>
      </c>
      <c r="X55" s="1" t="s">
        <v>1384</v>
      </c>
      <c r="Y55" s="1" t="s">
        <v>1385</v>
      </c>
      <c r="Z55" s="1">
        <v>9420716607</v>
      </c>
      <c r="AA55" s="1" t="s">
        <v>1386</v>
      </c>
      <c r="AB55" s="1" t="s">
        <v>1387</v>
      </c>
      <c r="AC55" s="1" t="s">
        <v>1388</v>
      </c>
      <c r="AD55" s="1" t="s">
        <v>101</v>
      </c>
      <c r="AE55" s="1" t="s">
        <v>1387</v>
      </c>
      <c r="AF55" s="1" t="s">
        <v>1388</v>
      </c>
      <c r="AG55" s="1" t="s">
        <v>101</v>
      </c>
      <c r="AH55" s="1" t="s">
        <v>102</v>
      </c>
      <c r="AI55" s="1" t="s">
        <v>102</v>
      </c>
      <c r="AJ55" s="1" t="s">
        <v>1389</v>
      </c>
      <c r="AK55" s="1" t="s">
        <v>1390</v>
      </c>
      <c r="AL55" s="1" t="s">
        <v>447</v>
      </c>
      <c r="AM55" s="1" t="s">
        <v>598</v>
      </c>
      <c r="AN55" s="1">
        <v>72.2</v>
      </c>
      <c r="AO55" s="1" t="s">
        <v>84</v>
      </c>
      <c r="AP55" s="1" t="s">
        <v>1391</v>
      </c>
      <c r="AQ55" s="1" t="s">
        <v>1390</v>
      </c>
      <c r="AR55" s="1" t="s">
        <v>477</v>
      </c>
      <c r="AS55" s="1" t="s">
        <v>202</v>
      </c>
      <c r="AT55" s="1">
        <v>90.7</v>
      </c>
      <c r="AU55" s="1" t="s">
        <v>84</v>
      </c>
      <c r="AV55" s="1" t="s">
        <v>84</v>
      </c>
      <c r="AW55" s="1" t="s">
        <v>84</v>
      </c>
      <c r="AX55" s="1" t="s">
        <v>84</v>
      </c>
      <c r="AY55" s="1" t="s">
        <v>84</v>
      </c>
      <c r="AZ55" s="1" t="s">
        <v>84</v>
      </c>
      <c r="BA55" s="1" t="s">
        <v>84</v>
      </c>
      <c r="BB55" s="1" t="s">
        <v>1392</v>
      </c>
      <c r="BC55" s="1" t="s">
        <v>1393</v>
      </c>
      <c r="BD55" s="1" t="s">
        <v>205</v>
      </c>
      <c r="BE55" s="1" t="s">
        <v>479</v>
      </c>
      <c r="BF55" s="1" t="s">
        <v>1394</v>
      </c>
      <c r="BG55" s="1" t="s">
        <v>553</v>
      </c>
      <c r="BH55" s="1">
        <v>79.7</v>
      </c>
      <c r="BI55" s="1">
        <v>7.97</v>
      </c>
      <c r="BJ55" s="1" t="s">
        <v>84</v>
      </c>
      <c r="BK55" s="1" t="s">
        <v>84</v>
      </c>
      <c r="BL55" s="1" t="s">
        <v>84</v>
      </c>
      <c r="BM55" s="1" t="s">
        <v>84</v>
      </c>
      <c r="BN55" s="1" t="s">
        <v>84</v>
      </c>
      <c r="BO55" s="1" t="s">
        <v>84</v>
      </c>
      <c r="BP55" s="1" t="s">
        <v>84</v>
      </c>
      <c r="BQ55" s="1" t="s">
        <v>84</v>
      </c>
      <c r="BR55" s="1" t="s">
        <v>1395</v>
      </c>
      <c r="BS55" s="1" t="s">
        <v>1396</v>
      </c>
      <c r="BT55" s="1">
        <v>13</v>
      </c>
      <c r="BU55" s="1" t="s">
        <v>1397</v>
      </c>
      <c r="BV55" s="1">
        <v>25</v>
      </c>
      <c r="BW55" s="1" t="s">
        <v>1398</v>
      </c>
      <c r="BX55" s="1" t="str">
        <f>HYPERLINK("https://nconnect.nicmar.ac.in/storage/profile/6a87152b27a8c.png","Download")</f>
        <v>0</v>
      </c>
      <c r="BY55" s="1" t="s">
        <v>84</v>
      </c>
    </row>
    <row r="56" spans="1:77">
      <c r="A56" s="1" t="s">
        <v>119</v>
      </c>
      <c r="B56" s="1" t="s">
        <v>78</v>
      </c>
      <c r="C56" s="1" t="s">
        <v>1399</v>
      </c>
      <c r="D56" s="1" t="s">
        <v>1400</v>
      </c>
      <c r="E56" s="1" t="s">
        <v>1401</v>
      </c>
      <c r="F56" s="1" t="s">
        <v>1402</v>
      </c>
      <c r="G56" s="1" t="s">
        <v>1403</v>
      </c>
      <c r="H56" s="1" t="s">
        <v>84</v>
      </c>
      <c r="I56" s="3"/>
      <c r="J56" s="1" t="s">
        <v>85</v>
      </c>
      <c r="K56" s="1" t="s">
        <v>86</v>
      </c>
      <c r="L56" s="1" t="s">
        <v>1404</v>
      </c>
      <c r="M56" s="1" t="s">
        <v>1405</v>
      </c>
      <c r="N56" s="1">
        <v>9370780331</v>
      </c>
      <c r="O56" s="1" t="s">
        <v>89</v>
      </c>
      <c r="P56" s="1" t="s">
        <v>1406</v>
      </c>
      <c r="Q56" s="1" t="s">
        <v>91</v>
      </c>
      <c r="R56" s="1" t="s">
        <v>1407</v>
      </c>
      <c r="S56" s="1" t="s">
        <v>1408</v>
      </c>
      <c r="T56" s="1" t="s">
        <v>130</v>
      </c>
      <c r="U56" s="1">
        <v>955854387053</v>
      </c>
      <c r="V56" s="1" t="s">
        <v>1409</v>
      </c>
      <c r="W56" s="1">
        <v>7588175800</v>
      </c>
      <c r="X56" s="1" t="s">
        <v>223</v>
      </c>
      <c r="Y56" s="1" t="s">
        <v>1410</v>
      </c>
      <c r="Z56" s="1">
        <v>7517025022</v>
      </c>
      <c r="AA56" s="1" t="s">
        <v>134</v>
      </c>
      <c r="AB56" s="1" t="s">
        <v>1411</v>
      </c>
      <c r="AC56" s="1" t="s">
        <v>138</v>
      </c>
      <c r="AD56" s="1" t="s">
        <v>101</v>
      </c>
      <c r="AE56" s="1" t="s">
        <v>1411</v>
      </c>
      <c r="AF56" s="1" t="s">
        <v>138</v>
      </c>
      <c r="AG56" s="1" t="s">
        <v>101</v>
      </c>
      <c r="AH56" s="1" t="s">
        <v>102</v>
      </c>
      <c r="AI56" s="1" t="s">
        <v>102</v>
      </c>
      <c r="AJ56" s="1" t="s">
        <v>1412</v>
      </c>
      <c r="AK56" s="1" t="s">
        <v>1413</v>
      </c>
      <c r="AL56" s="1" t="s">
        <v>198</v>
      </c>
      <c r="AM56" s="1" t="s">
        <v>199</v>
      </c>
      <c r="AN56" s="1">
        <v>89.8</v>
      </c>
      <c r="AO56" s="1" t="s">
        <v>84</v>
      </c>
      <c r="AP56" s="1" t="s">
        <v>1414</v>
      </c>
      <c r="AQ56" s="1" t="s">
        <v>1415</v>
      </c>
      <c r="AR56" s="1" t="s">
        <v>201</v>
      </c>
      <c r="AS56" s="1" t="s">
        <v>109</v>
      </c>
      <c r="AT56" s="1">
        <v>66</v>
      </c>
      <c r="AU56" s="1" t="s">
        <v>84</v>
      </c>
      <c r="AV56" s="1" t="s">
        <v>84</v>
      </c>
      <c r="AW56" s="1" t="s">
        <v>84</v>
      </c>
      <c r="AX56" s="1" t="s">
        <v>84</v>
      </c>
      <c r="AY56" s="1" t="s">
        <v>84</v>
      </c>
      <c r="AZ56" s="1" t="s">
        <v>84</v>
      </c>
      <c r="BA56" s="1" t="s">
        <v>84</v>
      </c>
      <c r="BB56" s="1" t="s">
        <v>1416</v>
      </c>
      <c r="BC56" s="1" t="s">
        <v>1417</v>
      </c>
      <c r="BD56" s="1" t="s">
        <v>146</v>
      </c>
      <c r="BE56" s="1" t="s">
        <v>114</v>
      </c>
      <c r="BF56" s="1" t="s">
        <v>316</v>
      </c>
      <c r="BG56" s="1" t="s">
        <v>505</v>
      </c>
      <c r="BH56" s="1">
        <v>65.01</v>
      </c>
      <c r="BI56" s="1">
        <v>7.27</v>
      </c>
      <c r="BJ56" s="1" t="s">
        <v>84</v>
      </c>
      <c r="BK56" s="1" t="s">
        <v>84</v>
      </c>
      <c r="BL56" s="1" t="s">
        <v>84</v>
      </c>
      <c r="BM56" s="1" t="s">
        <v>84</v>
      </c>
      <c r="BN56" s="1" t="s">
        <v>84</v>
      </c>
      <c r="BO56" s="1" t="s">
        <v>84</v>
      </c>
      <c r="BP56" s="1" t="s">
        <v>84</v>
      </c>
      <c r="BQ56" s="1" t="s">
        <v>84</v>
      </c>
      <c r="BR56" s="1" t="s">
        <v>1418</v>
      </c>
      <c r="BS56" s="1" t="s">
        <v>1419</v>
      </c>
      <c r="BT56" s="1">
        <v>12</v>
      </c>
      <c r="BU56" s="1" t="s">
        <v>1420</v>
      </c>
      <c r="BV56" s="1">
        <v>4</v>
      </c>
      <c r="BW56" s="1" t="s">
        <v>84</v>
      </c>
      <c r="BX56" s="1" t="str">
        <f>HYPERLINK("https://nconnect.nicmar.ac.in/storage/profile/6a86dd833397b.png","Download")</f>
        <v>0</v>
      </c>
      <c r="BY56" s="1" t="s">
        <v>84</v>
      </c>
    </row>
    <row r="57" spans="1:77">
      <c r="A57" s="1" t="s">
        <v>119</v>
      </c>
      <c r="B57" s="1" t="s">
        <v>78</v>
      </c>
      <c r="C57" s="1" t="s">
        <v>1421</v>
      </c>
      <c r="D57" s="1" t="s">
        <v>1422</v>
      </c>
      <c r="E57" s="1" t="s">
        <v>1423</v>
      </c>
      <c r="F57" s="1" t="s">
        <v>1424</v>
      </c>
      <c r="G57" s="1" t="s">
        <v>1425</v>
      </c>
      <c r="H57" s="1" t="s">
        <v>84</v>
      </c>
      <c r="I57" s="3"/>
      <c r="J57" s="1" t="s">
        <v>85</v>
      </c>
      <c r="K57" s="1" t="s">
        <v>86</v>
      </c>
      <c r="L57" s="1" t="s">
        <v>1426</v>
      </c>
      <c r="M57" s="1" t="s">
        <v>1427</v>
      </c>
      <c r="N57" s="1">
        <v>8779363432</v>
      </c>
      <c r="O57" s="1" t="s">
        <v>89</v>
      </c>
      <c r="P57" s="1" t="s">
        <v>1428</v>
      </c>
      <c r="Q57" s="1" t="s">
        <v>91</v>
      </c>
      <c r="R57" s="1" t="s">
        <v>1429</v>
      </c>
      <c r="S57" s="1" t="s">
        <v>1430</v>
      </c>
      <c r="T57" s="1" t="s">
        <v>130</v>
      </c>
      <c r="U57" s="1">
        <v>746917312238</v>
      </c>
      <c r="V57" s="1" t="s">
        <v>1431</v>
      </c>
      <c r="W57" s="1">
        <v>9146061736</v>
      </c>
      <c r="X57" s="1" t="s">
        <v>785</v>
      </c>
      <c r="Y57" s="1" t="s">
        <v>1432</v>
      </c>
      <c r="Z57" s="1">
        <v>8976148507</v>
      </c>
      <c r="AA57" s="1" t="s">
        <v>134</v>
      </c>
      <c r="AB57" s="1" t="s">
        <v>1433</v>
      </c>
      <c r="AC57" s="1" t="s">
        <v>1434</v>
      </c>
      <c r="AD57" s="1" t="s">
        <v>101</v>
      </c>
      <c r="AE57" s="1" t="s">
        <v>1433</v>
      </c>
      <c r="AF57" s="1" t="s">
        <v>1434</v>
      </c>
      <c r="AG57" s="1" t="s">
        <v>101</v>
      </c>
      <c r="AH57" s="1" t="s">
        <v>102</v>
      </c>
      <c r="AI57" s="1" t="s">
        <v>102</v>
      </c>
      <c r="AJ57" s="1" t="s">
        <v>1435</v>
      </c>
      <c r="AK57" s="1" t="s">
        <v>1436</v>
      </c>
      <c r="AL57" s="1" t="s">
        <v>141</v>
      </c>
      <c r="AM57" s="1" t="s">
        <v>368</v>
      </c>
      <c r="AN57" s="1">
        <v>88.33</v>
      </c>
      <c r="AO57" s="1" t="s">
        <v>84</v>
      </c>
      <c r="AP57" s="1" t="s">
        <v>1435</v>
      </c>
      <c r="AQ57" s="1" t="s">
        <v>1436</v>
      </c>
      <c r="AR57" s="1" t="s">
        <v>256</v>
      </c>
      <c r="AS57" s="1" t="s">
        <v>290</v>
      </c>
      <c r="AT57" s="1">
        <v>84.6</v>
      </c>
      <c r="AU57" s="1" t="s">
        <v>84</v>
      </c>
      <c r="AV57" s="1" t="s">
        <v>84</v>
      </c>
      <c r="AW57" s="1" t="s">
        <v>84</v>
      </c>
      <c r="AX57" s="1" t="s">
        <v>84</v>
      </c>
      <c r="AY57" s="1" t="s">
        <v>84</v>
      </c>
      <c r="AZ57" s="1" t="s">
        <v>84</v>
      </c>
      <c r="BA57" s="1" t="s">
        <v>84</v>
      </c>
      <c r="BB57" s="1" t="s">
        <v>1176</v>
      </c>
      <c r="BC57" s="1" t="s">
        <v>1176</v>
      </c>
      <c r="BD57" s="1" t="s">
        <v>113</v>
      </c>
      <c r="BE57" s="1" t="s">
        <v>114</v>
      </c>
      <c r="BF57" s="1" t="s">
        <v>259</v>
      </c>
      <c r="BG57" s="1" t="s">
        <v>236</v>
      </c>
      <c r="BH57" s="1">
        <v>87.9</v>
      </c>
      <c r="BI57" s="1">
        <v>8.79</v>
      </c>
      <c r="BJ57" s="1" t="s">
        <v>84</v>
      </c>
      <c r="BK57" s="1" t="s">
        <v>84</v>
      </c>
      <c r="BL57" s="1" t="s">
        <v>84</v>
      </c>
      <c r="BM57" s="1" t="s">
        <v>84</v>
      </c>
      <c r="BN57" s="1" t="s">
        <v>84</v>
      </c>
      <c r="BO57" s="1" t="s">
        <v>84</v>
      </c>
      <c r="BP57" s="1" t="s">
        <v>84</v>
      </c>
      <c r="BQ57" s="1" t="s">
        <v>84</v>
      </c>
      <c r="BR57" s="1" t="s">
        <v>1437</v>
      </c>
      <c r="BS57" s="1" t="s">
        <v>84</v>
      </c>
      <c r="BT57" s="1"/>
      <c r="BU57" s="1" t="s">
        <v>1438</v>
      </c>
      <c r="BV57" s="1">
        <v>17</v>
      </c>
      <c r="BW57" s="1" t="s">
        <v>84</v>
      </c>
      <c r="BX57" s="1" t="str">
        <f>HYPERLINK("https://nconnect.nicmar.ac.in/storage/profile/6a85fffb795f2.png","Download")</f>
        <v>0</v>
      </c>
      <c r="BY57" s="1" t="s">
        <v>84</v>
      </c>
    </row>
    <row r="58" spans="1:77">
      <c r="A58" s="1" t="s">
        <v>77</v>
      </c>
      <c r="B58" s="1" t="s">
        <v>78</v>
      </c>
      <c r="C58" s="1" t="s">
        <v>1439</v>
      </c>
      <c r="D58" s="1" t="s">
        <v>1440</v>
      </c>
      <c r="E58" s="1" t="s">
        <v>1441</v>
      </c>
      <c r="F58" s="1" t="s">
        <v>1442</v>
      </c>
      <c r="G58" s="1" t="s">
        <v>1443</v>
      </c>
      <c r="H58" s="1" t="s">
        <v>84</v>
      </c>
      <c r="I58" s="3"/>
      <c r="J58" s="1" t="s">
        <v>85</v>
      </c>
      <c r="K58" s="1" t="s">
        <v>86</v>
      </c>
      <c r="L58" s="1" t="s">
        <v>1444</v>
      </c>
      <c r="M58" s="1" t="s">
        <v>1445</v>
      </c>
      <c r="N58" s="1">
        <v>8660550100</v>
      </c>
      <c r="O58" s="1" t="s">
        <v>89</v>
      </c>
      <c r="P58" s="1" t="s">
        <v>1446</v>
      </c>
      <c r="Q58" s="1" t="s">
        <v>91</v>
      </c>
      <c r="R58" s="1" t="s">
        <v>1447</v>
      </c>
      <c r="S58" s="1" t="s">
        <v>1448</v>
      </c>
      <c r="T58" s="1" t="s">
        <v>163</v>
      </c>
      <c r="U58" s="1">
        <v>375876733509</v>
      </c>
      <c r="V58" s="1" t="s">
        <v>1449</v>
      </c>
      <c r="W58" s="1">
        <v>9845780624</v>
      </c>
      <c r="X58" s="1" t="s">
        <v>1450</v>
      </c>
      <c r="Y58" s="1" t="s">
        <v>1451</v>
      </c>
      <c r="Z58" s="1">
        <v>9945626456</v>
      </c>
      <c r="AA58" s="1" t="s">
        <v>1001</v>
      </c>
      <c r="AB58" s="1" t="s">
        <v>1452</v>
      </c>
      <c r="AC58" s="1" t="s">
        <v>1453</v>
      </c>
      <c r="AD58" s="1" t="s">
        <v>278</v>
      </c>
      <c r="AE58" s="1" t="s">
        <v>1454</v>
      </c>
      <c r="AF58" s="1" t="s">
        <v>1453</v>
      </c>
      <c r="AG58" s="1" t="s">
        <v>278</v>
      </c>
      <c r="AH58" s="1" t="s">
        <v>102</v>
      </c>
      <c r="AI58" s="1" t="s">
        <v>102</v>
      </c>
      <c r="AJ58" s="1" t="s">
        <v>1455</v>
      </c>
      <c r="AK58" s="1" t="s">
        <v>1456</v>
      </c>
      <c r="AL58" s="1" t="s">
        <v>549</v>
      </c>
      <c r="AM58" s="1" t="s">
        <v>769</v>
      </c>
      <c r="AN58" s="1">
        <v>82.0</v>
      </c>
      <c r="AO58" s="1">
        <v>8.2</v>
      </c>
      <c r="AP58" s="1" t="s">
        <v>1457</v>
      </c>
      <c r="AQ58" s="1" t="s">
        <v>1458</v>
      </c>
      <c r="AR58" s="1" t="s">
        <v>769</v>
      </c>
      <c r="AS58" s="1" t="s">
        <v>232</v>
      </c>
      <c r="AT58" s="1">
        <v>96.0</v>
      </c>
      <c r="AU58" s="1">
        <v>9.6</v>
      </c>
      <c r="AV58" s="1" t="s">
        <v>84</v>
      </c>
      <c r="AW58" s="1" t="s">
        <v>84</v>
      </c>
      <c r="AX58" s="1" t="s">
        <v>84</v>
      </c>
      <c r="AY58" s="1" t="s">
        <v>84</v>
      </c>
      <c r="AZ58" s="1" t="s">
        <v>84</v>
      </c>
      <c r="BA58" s="1" t="s">
        <v>84</v>
      </c>
      <c r="BB58" s="1" t="s">
        <v>1457</v>
      </c>
      <c r="BC58" s="1" t="s">
        <v>1459</v>
      </c>
      <c r="BD58" s="1" t="s">
        <v>1092</v>
      </c>
      <c r="BE58" s="1" t="s">
        <v>452</v>
      </c>
      <c r="BF58" s="1" t="s">
        <v>235</v>
      </c>
      <c r="BG58" s="1" t="s">
        <v>116</v>
      </c>
      <c r="BH58" s="1">
        <v>89.2</v>
      </c>
      <c r="BI58" s="1">
        <v>8.92</v>
      </c>
      <c r="BJ58" s="1" t="s">
        <v>84</v>
      </c>
      <c r="BK58" s="1" t="s">
        <v>84</v>
      </c>
      <c r="BL58" s="1" t="s">
        <v>84</v>
      </c>
      <c r="BM58" s="1" t="s">
        <v>84</v>
      </c>
      <c r="BN58" s="1" t="s">
        <v>84</v>
      </c>
      <c r="BO58" s="1" t="s">
        <v>84</v>
      </c>
      <c r="BP58" s="1" t="s">
        <v>84</v>
      </c>
      <c r="BQ58" s="1" t="s">
        <v>84</v>
      </c>
      <c r="BR58" s="1" t="s">
        <v>1460</v>
      </c>
      <c r="BS58" s="1" t="s">
        <v>84</v>
      </c>
      <c r="BT58" s="1"/>
      <c r="BU58" s="1" t="s">
        <v>1461</v>
      </c>
      <c r="BV58" s="1">
        <v>6</v>
      </c>
      <c r="BW58" s="1" t="s">
        <v>1462</v>
      </c>
      <c r="BX58" s="1" t="str">
        <f>HYPERLINK("https://nconnect.nicmar.ac.in/storage/profile/6aaaa175ced43.png","Download")</f>
        <v>0</v>
      </c>
      <c r="BY58" s="1" t="s">
        <v>84</v>
      </c>
    </row>
    <row r="59" spans="1:77">
      <c r="A59" s="1" t="s">
        <v>77</v>
      </c>
      <c r="B59" s="1" t="s">
        <v>78</v>
      </c>
      <c r="C59" s="1" t="s">
        <v>1463</v>
      </c>
      <c r="D59" s="1" t="s">
        <v>1464</v>
      </c>
      <c r="E59" s="1" t="s">
        <v>84</v>
      </c>
      <c r="F59" s="1" t="s">
        <v>1465</v>
      </c>
      <c r="G59" s="1" t="s">
        <v>1466</v>
      </c>
      <c r="H59" s="1" t="s">
        <v>84</v>
      </c>
      <c r="I59" s="3"/>
      <c r="J59" s="1" t="s">
        <v>85</v>
      </c>
      <c r="K59" s="1" t="s">
        <v>86</v>
      </c>
      <c r="L59" s="1" t="s">
        <v>1467</v>
      </c>
      <c r="M59" s="1" t="s">
        <v>1468</v>
      </c>
      <c r="N59" s="1">
        <v>9677118213</v>
      </c>
      <c r="O59" s="1" t="s">
        <v>159</v>
      </c>
      <c r="P59" s="1" t="s">
        <v>1469</v>
      </c>
      <c r="Q59" s="1" t="s">
        <v>91</v>
      </c>
      <c r="R59" s="1" t="s">
        <v>1470</v>
      </c>
      <c r="S59" s="1" t="s">
        <v>1471</v>
      </c>
      <c r="T59" s="1" t="s">
        <v>163</v>
      </c>
      <c r="U59" s="1" t="s">
        <v>1472</v>
      </c>
      <c r="V59" s="1" t="s">
        <v>1473</v>
      </c>
      <c r="W59" s="1">
        <v>9940668674</v>
      </c>
      <c r="X59" s="1" t="s">
        <v>785</v>
      </c>
      <c r="Y59" s="1" t="s">
        <v>1474</v>
      </c>
      <c r="Z59" s="1">
        <v>9840914579</v>
      </c>
      <c r="AA59" s="1" t="s">
        <v>1475</v>
      </c>
      <c r="AB59" s="1" t="s">
        <v>1476</v>
      </c>
      <c r="AC59" s="1" t="s">
        <v>1477</v>
      </c>
      <c r="AD59" s="1" t="s">
        <v>644</v>
      </c>
      <c r="AE59" s="1" t="s">
        <v>1476</v>
      </c>
      <c r="AF59" s="1" t="s">
        <v>1477</v>
      </c>
      <c r="AG59" s="1" t="s">
        <v>644</v>
      </c>
      <c r="AH59" s="1" t="s">
        <v>102</v>
      </c>
      <c r="AI59" s="1" t="s">
        <v>102</v>
      </c>
      <c r="AJ59" s="1" t="s">
        <v>1478</v>
      </c>
      <c r="AK59" s="1" t="s">
        <v>1479</v>
      </c>
      <c r="AL59" s="1" t="s">
        <v>420</v>
      </c>
      <c r="AM59" s="1" t="s">
        <v>198</v>
      </c>
      <c r="AN59" s="1">
        <v>95.0</v>
      </c>
      <c r="AO59" s="1">
        <v>10</v>
      </c>
      <c r="AP59" s="1" t="s">
        <v>1478</v>
      </c>
      <c r="AQ59" s="1" t="s">
        <v>1479</v>
      </c>
      <c r="AR59" s="1" t="s">
        <v>199</v>
      </c>
      <c r="AS59" s="1" t="s">
        <v>395</v>
      </c>
      <c r="AT59" s="1">
        <v>85.6</v>
      </c>
      <c r="AU59" s="1" t="s">
        <v>84</v>
      </c>
      <c r="AV59" s="1" t="s">
        <v>84</v>
      </c>
      <c r="AW59" s="1" t="s">
        <v>84</v>
      </c>
      <c r="AX59" s="1" t="s">
        <v>84</v>
      </c>
      <c r="AY59" s="1" t="s">
        <v>84</v>
      </c>
      <c r="AZ59" s="1" t="s">
        <v>84</v>
      </c>
      <c r="BA59" s="1" t="s">
        <v>84</v>
      </c>
      <c r="BB59" s="1" t="s">
        <v>1480</v>
      </c>
      <c r="BC59" s="1" t="s">
        <v>1481</v>
      </c>
      <c r="BD59" s="1" t="s">
        <v>205</v>
      </c>
      <c r="BE59" s="1" t="s">
        <v>479</v>
      </c>
      <c r="BF59" s="1" t="s">
        <v>425</v>
      </c>
      <c r="BG59" s="1" t="s">
        <v>912</v>
      </c>
      <c r="BH59" s="1">
        <v>86.1</v>
      </c>
      <c r="BI59" s="1">
        <v>8.61</v>
      </c>
      <c r="BJ59" s="1" t="s">
        <v>84</v>
      </c>
      <c r="BK59" s="1" t="s">
        <v>84</v>
      </c>
      <c r="BL59" s="1" t="s">
        <v>84</v>
      </c>
      <c r="BM59" s="1" t="s">
        <v>84</v>
      </c>
      <c r="BN59" s="1" t="s">
        <v>84</v>
      </c>
      <c r="BO59" s="1" t="s">
        <v>84</v>
      </c>
      <c r="BP59" s="1" t="s">
        <v>84</v>
      </c>
      <c r="BQ59" s="1" t="s">
        <v>84</v>
      </c>
      <c r="BR59" s="1" t="s">
        <v>1482</v>
      </c>
      <c r="BS59" s="1" t="s">
        <v>1483</v>
      </c>
      <c r="BT59" s="1">
        <v>20</v>
      </c>
      <c r="BU59" s="1" t="s">
        <v>1484</v>
      </c>
      <c r="BV59" s="1">
        <v>19</v>
      </c>
      <c r="BW59" s="1" t="s">
        <v>1485</v>
      </c>
      <c r="BX59" s="1" t="str">
        <f>HYPERLINK("https://nconnect.nicmar.ac.in/storage/profile/6aaa620234c8d.png","Download")</f>
        <v>0</v>
      </c>
      <c r="BY59" s="1" t="s">
        <v>84</v>
      </c>
    </row>
    <row r="60" spans="1:77">
      <c r="A60" s="1" t="s">
        <v>119</v>
      </c>
      <c r="B60" s="1" t="s">
        <v>78</v>
      </c>
      <c r="C60" s="1" t="s">
        <v>1486</v>
      </c>
      <c r="D60" s="1" t="s">
        <v>1487</v>
      </c>
      <c r="E60" s="1" t="s">
        <v>1488</v>
      </c>
      <c r="F60" s="1" t="s">
        <v>1489</v>
      </c>
      <c r="G60" s="1" t="s">
        <v>1490</v>
      </c>
      <c r="H60" s="1" t="s">
        <v>84</v>
      </c>
      <c r="I60" s="3"/>
      <c r="J60" s="1" t="s">
        <v>85</v>
      </c>
      <c r="K60" s="1" t="s">
        <v>86</v>
      </c>
      <c r="L60" s="1" t="s">
        <v>1491</v>
      </c>
      <c r="M60" s="1" t="s">
        <v>1492</v>
      </c>
      <c r="N60" s="1">
        <v>8010848971</v>
      </c>
      <c r="O60" s="1" t="s">
        <v>159</v>
      </c>
      <c r="P60" s="1" t="s">
        <v>1493</v>
      </c>
      <c r="Q60" s="1" t="s">
        <v>91</v>
      </c>
      <c r="R60" s="1" t="s">
        <v>248</v>
      </c>
      <c r="S60" s="1" t="s">
        <v>1494</v>
      </c>
      <c r="T60" s="1" t="s">
        <v>163</v>
      </c>
      <c r="U60" s="1">
        <v>591795225966</v>
      </c>
      <c r="V60" s="1" t="s">
        <v>1488</v>
      </c>
      <c r="W60" s="1">
        <v>9423035850</v>
      </c>
      <c r="X60" s="1" t="s">
        <v>1495</v>
      </c>
      <c r="Y60" s="1" t="s">
        <v>1496</v>
      </c>
      <c r="Z60" s="1">
        <v>9423871148</v>
      </c>
      <c r="AA60" s="1" t="s">
        <v>1323</v>
      </c>
      <c r="AB60" s="1" t="s">
        <v>1497</v>
      </c>
      <c r="AC60" s="1" t="s">
        <v>1367</v>
      </c>
      <c r="AD60" s="1" t="s">
        <v>101</v>
      </c>
      <c r="AE60" s="1" t="s">
        <v>1498</v>
      </c>
      <c r="AF60" s="1" t="s">
        <v>1367</v>
      </c>
      <c r="AG60" s="1" t="s">
        <v>101</v>
      </c>
      <c r="AH60" s="1" t="s">
        <v>102</v>
      </c>
      <c r="AI60" s="1" t="s">
        <v>102</v>
      </c>
      <c r="AJ60" s="1" t="s">
        <v>1499</v>
      </c>
      <c r="AK60" s="1" t="s">
        <v>1500</v>
      </c>
      <c r="AL60" s="1" t="s">
        <v>198</v>
      </c>
      <c r="AM60" s="1" t="s">
        <v>199</v>
      </c>
      <c r="AN60" s="1">
        <v>85.83</v>
      </c>
      <c r="AO60" s="1" t="s">
        <v>84</v>
      </c>
      <c r="AP60" s="1" t="s">
        <v>1501</v>
      </c>
      <c r="AQ60" s="1" t="s">
        <v>1502</v>
      </c>
      <c r="AR60" s="1" t="s">
        <v>201</v>
      </c>
      <c r="AS60" s="1" t="s">
        <v>549</v>
      </c>
      <c r="AT60" s="1">
        <v>79.23</v>
      </c>
      <c r="AU60" s="1" t="s">
        <v>84</v>
      </c>
      <c r="AV60" s="1" t="s">
        <v>84</v>
      </c>
      <c r="AW60" s="1" t="s">
        <v>84</v>
      </c>
      <c r="AX60" s="1" t="s">
        <v>84</v>
      </c>
      <c r="AY60" s="1" t="s">
        <v>84</v>
      </c>
      <c r="AZ60" s="1" t="s">
        <v>84</v>
      </c>
      <c r="BA60" s="1" t="s">
        <v>84</v>
      </c>
      <c r="BB60" s="1" t="s">
        <v>1503</v>
      </c>
      <c r="BC60" s="1" t="s">
        <v>1504</v>
      </c>
      <c r="BD60" s="1" t="s">
        <v>205</v>
      </c>
      <c r="BE60" s="1" t="s">
        <v>479</v>
      </c>
      <c r="BF60" s="1" t="s">
        <v>231</v>
      </c>
      <c r="BG60" s="1" t="s">
        <v>553</v>
      </c>
      <c r="BH60" s="1">
        <v>71.83</v>
      </c>
      <c r="BI60" s="1">
        <v>7.69</v>
      </c>
      <c r="BJ60" s="1" t="s">
        <v>84</v>
      </c>
      <c r="BK60" s="1" t="s">
        <v>84</v>
      </c>
      <c r="BL60" s="1" t="s">
        <v>84</v>
      </c>
      <c r="BM60" s="1" t="s">
        <v>84</v>
      </c>
      <c r="BN60" s="1" t="s">
        <v>84</v>
      </c>
      <c r="BO60" s="1" t="s">
        <v>84</v>
      </c>
      <c r="BP60" s="1" t="s">
        <v>84</v>
      </c>
      <c r="BQ60" s="1" t="s">
        <v>84</v>
      </c>
      <c r="BR60" s="1" t="s">
        <v>1505</v>
      </c>
      <c r="BS60" s="1" t="s">
        <v>84</v>
      </c>
      <c r="BT60" s="1"/>
      <c r="BU60" s="1" t="s">
        <v>1506</v>
      </c>
      <c r="BV60" s="1">
        <v>53</v>
      </c>
      <c r="BW60" s="1" t="s">
        <v>84</v>
      </c>
      <c r="BX60" s="1" t="str">
        <f>HYPERLINK("https://nconnect.nicmar.ac.in/storage/profile/6a87374bcb675.png","Download")</f>
        <v>0</v>
      </c>
      <c r="BY60" s="1" t="s">
        <v>84</v>
      </c>
    </row>
    <row r="61" spans="1:77">
      <c r="A61" s="1" t="s">
        <v>119</v>
      </c>
      <c r="B61" s="1" t="s">
        <v>78</v>
      </c>
      <c r="C61" s="1" t="s">
        <v>1507</v>
      </c>
      <c r="D61" s="1" t="s">
        <v>1508</v>
      </c>
      <c r="E61" s="1" t="s">
        <v>1509</v>
      </c>
      <c r="F61" s="1" t="s">
        <v>1510</v>
      </c>
      <c r="G61" s="1" t="s">
        <v>1511</v>
      </c>
      <c r="H61" s="1" t="s">
        <v>84</v>
      </c>
      <c r="I61" s="3"/>
      <c r="J61" s="1" t="s">
        <v>85</v>
      </c>
      <c r="K61" s="1" t="s">
        <v>86</v>
      </c>
      <c r="L61" s="1" t="s">
        <v>1512</v>
      </c>
      <c r="M61" s="1" t="s">
        <v>1513</v>
      </c>
      <c r="N61" s="1">
        <v>9028200366</v>
      </c>
      <c r="O61" s="1" t="s">
        <v>159</v>
      </c>
      <c r="P61" s="1" t="s">
        <v>1514</v>
      </c>
      <c r="Q61" s="1" t="s">
        <v>91</v>
      </c>
      <c r="R61" s="1" t="s">
        <v>1515</v>
      </c>
      <c r="S61" s="1" t="s">
        <v>1516</v>
      </c>
      <c r="T61" s="1" t="s">
        <v>190</v>
      </c>
      <c r="U61" s="1">
        <v>224149571617</v>
      </c>
      <c r="V61" s="1" t="s">
        <v>1509</v>
      </c>
      <c r="W61" s="1">
        <v>9822121163</v>
      </c>
      <c r="X61" s="1" t="s">
        <v>1517</v>
      </c>
      <c r="Y61" s="1" t="s">
        <v>1518</v>
      </c>
      <c r="Z61" s="1">
        <v>8888279944</v>
      </c>
      <c r="AA61" s="1" t="s">
        <v>134</v>
      </c>
      <c r="AB61" s="1" t="s">
        <v>1519</v>
      </c>
      <c r="AC61" s="1" t="s">
        <v>1520</v>
      </c>
      <c r="AD61" s="1" t="s">
        <v>101</v>
      </c>
      <c r="AE61" s="1" t="s">
        <v>1519</v>
      </c>
      <c r="AF61" s="1" t="s">
        <v>1520</v>
      </c>
      <c r="AG61" s="1" t="s">
        <v>101</v>
      </c>
      <c r="AH61" s="1" t="s">
        <v>102</v>
      </c>
      <c r="AI61" s="1" t="s">
        <v>102</v>
      </c>
      <c r="AJ61" s="1" t="s">
        <v>1521</v>
      </c>
      <c r="AK61" s="1" t="s">
        <v>1522</v>
      </c>
      <c r="AL61" s="1" t="s">
        <v>198</v>
      </c>
      <c r="AM61" s="1" t="s">
        <v>199</v>
      </c>
      <c r="AN61" s="1">
        <v>88.6</v>
      </c>
      <c r="AO61" s="1" t="s">
        <v>84</v>
      </c>
      <c r="AP61" s="1" t="s">
        <v>1523</v>
      </c>
      <c r="AQ61" s="1" t="s">
        <v>1524</v>
      </c>
      <c r="AR61" s="1" t="s">
        <v>201</v>
      </c>
      <c r="AS61" s="1" t="s">
        <v>549</v>
      </c>
      <c r="AT61" s="1">
        <v>70.46</v>
      </c>
      <c r="AU61" s="1" t="s">
        <v>84</v>
      </c>
      <c r="AV61" s="1" t="s">
        <v>84</v>
      </c>
      <c r="AW61" s="1" t="s">
        <v>84</v>
      </c>
      <c r="AX61" s="1" t="s">
        <v>84</v>
      </c>
      <c r="AY61" s="1" t="s">
        <v>84</v>
      </c>
      <c r="AZ61" s="1" t="s">
        <v>84</v>
      </c>
      <c r="BA61" s="1" t="s">
        <v>84</v>
      </c>
      <c r="BB61" s="1" t="s">
        <v>1503</v>
      </c>
      <c r="BC61" s="1" t="s">
        <v>1525</v>
      </c>
      <c r="BD61" s="1" t="s">
        <v>205</v>
      </c>
      <c r="BE61" s="1" t="s">
        <v>479</v>
      </c>
      <c r="BF61" s="1" t="s">
        <v>231</v>
      </c>
      <c r="BG61" s="1" t="s">
        <v>553</v>
      </c>
      <c r="BH61" s="1">
        <v>66.39</v>
      </c>
      <c r="BI61" s="1">
        <v>7.13</v>
      </c>
      <c r="BJ61" s="1" t="s">
        <v>84</v>
      </c>
      <c r="BK61" s="1" t="s">
        <v>84</v>
      </c>
      <c r="BL61" s="1" t="s">
        <v>84</v>
      </c>
      <c r="BM61" s="1" t="s">
        <v>84</v>
      </c>
      <c r="BN61" s="1" t="s">
        <v>84</v>
      </c>
      <c r="BO61" s="1" t="s">
        <v>84</v>
      </c>
      <c r="BP61" s="1" t="s">
        <v>84</v>
      </c>
      <c r="BQ61" s="1" t="s">
        <v>84</v>
      </c>
      <c r="BR61" s="1" t="s">
        <v>1526</v>
      </c>
      <c r="BS61" s="1" t="s">
        <v>84</v>
      </c>
      <c r="BT61" s="1"/>
      <c r="BU61" s="1" t="s">
        <v>1527</v>
      </c>
      <c r="BV61" s="1">
        <v>15</v>
      </c>
      <c r="BW61" s="1" t="s">
        <v>1528</v>
      </c>
      <c r="BX61" s="1" t="str">
        <f>HYPERLINK("https://nconnect.nicmar.ac.in/storage/profile/6a873e0b9e690.png","Download")</f>
        <v>0</v>
      </c>
      <c r="BY61" s="1" t="s">
        <v>84</v>
      </c>
    </row>
    <row r="62" spans="1:77">
      <c r="A62" s="1" t="s">
        <v>151</v>
      </c>
      <c r="B62" s="1" t="s">
        <v>78</v>
      </c>
      <c r="C62" s="1" t="s">
        <v>1529</v>
      </c>
      <c r="D62" s="1" t="s">
        <v>1530</v>
      </c>
      <c r="E62" s="1" t="s">
        <v>1531</v>
      </c>
      <c r="F62" s="1" t="s">
        <v>1532</v>
      </c>
      <c r="G62" s="1" t="s">
        <v>1533</v>
      </c>
      <c r="H62" s="1" t="s">
        <v>84</v>
      </c>
      <c r="I62" s="3"/>
      <c r="J62" s="1" t="s">
        <v>85</v>
      </c>
      <c r="K62" s="1" t="s">
        <v>86</v>
      </c>
      <c r="L62" s="1" t="s">
        <v>1534</v>
      </c>
      <c r="M62" s="1" t="s">
        <v>1535</v>
      </c>
      <c r="N62" s="1">
        <v>9021505472</v>
      </c>
      <c r="O62" s="1" t="s">
        <v>159</v>
      </c>
      <c r="P62" s="1" t="s">
        <v>1536</v>
      </c>
      <c r="Q62" s="1" t="s">
        <v>91</v>
      </c>
      <c r="R62" s="1" t="s">
        <v>248</v>
      </c>
      <c r="S62" s="1" t="s">
        <v>1537</v>
      </c>
      <c r="T62" s="1" t="s">
        <v>163</v>
      </c>
      <c r="U62" s="1">
        <v>226716335366</v>
      </c>
      <c r="V62" s="1" t="s">
        <v>1538</v>
      </c>
      <c r="W62" s="1">
        <v>9850137811</v>
      </c>
      <c r="X62" s="1" t="s">
        <v>1539</v>
      </c>
      <c r="Y62" s="1" t="s">
        <v>1540</v>
      </c>
      <c r="Z62" s="1">
        <v>9404283040</v>
      </c>
      <c r="AA62" s="1" t="s">
        <v>521</v>
      </c>
      <c r="AB62" s="1" t="s">
        <v>1541</v>
      </c>
      <c r="AC62" s="1" t="s">
        <v>1348</v>
      </c>
      <c r="AD62" s="1" t="s">
        <v>101</v>
      </c>
      <c r="AE62" s="1" t="s">
        <v>1542</v>
      </c>
      <c r="AF62" s="1" t="s">
        <v>138</v>
      </c>
      <c r="AG62" s="1" t="s">
        <v>101</v>
      </c>
      <c r="AH62" s="1" t="s">
        <v>102</v>
      </c>
      <c r="AI62" s="1" t="s">
        <v>102</v>
      </c>
      <c r="AJ62" s="1" t="s">
        <v>1543</v>
      </c>
      <c r="AK62" s="1" t="s">
        <v>1286</v>
      </c>
      <c r="AL62" s="1" t="s">
        <v>199</v>
      </c>
      <c r="AM62" s="1" t="s">
        <v>106</v>
      </c>
      <c r="AN62" s="1">
        <v>92.4</v>
      </c>
      <c r="AO62" s="1" t="s">
        <v>84</v>
      </c>
      <c r="AP62" s="1" t="s">
        <v>1544</v>
      </c>
      <c r="AQ62" s="1" t="s">
        <v>1286</v>
      </c>
      <c r="AR62" s="1" t="s">
        <v>549</v>
      </c>
      <c r="AS62" s="1" t="s">
        <v>316</v>
      </c>
      <c r="AT62" s="1">
        <v>97.33</v>
      </c>
      <c r="AU62" s="1" t="s">
        <v>84</v>
      </c>
      <c r="AV62" s="1" t="s">
        <v>84</v>
      </c>
      <c r="AW62" s="1" t="s">
        <v>84</v>
      </c>
      <c r="AX62" s="1" t="s">
        <v>84</v>
      </c>
      <c r="AY62" s="1" t="s">
        <v>84</v>
      </c>
      <c r="AZ62" s="1" t="s">
        <v>84</v>
      </c>
      <c r="BA62" s="1" t="s">
        <v>84</v>
      </c>
      <c r="BB62" s="1" t="s">
        <v>1545</v>
      </c>
      <c r="BC62" s="1" t="s">
        <v>1546</v>
      </c>
      <c r="BD62" s="1" t="s">
        <v>146</v>
      </c>
      <c r="BE62" s="1" t="s">
        <v>1547</v>
      </c>
      <c r="BF62" s="1" t="s">
        <v>110</v>
      </c>
      <c r="BG62" s="1" t="s">
        <v>1051</v>
      </c>
      <c r="BH62" s="1">
        <v>76</v>
      </c>
      <c r="BI62" s="1">
        <v>8.54</v>
      </c>
      <c r="BJ62" s="1" t="s">
        <v>84</v>
      </c>
      <c r="BK62" s="1" t="s">
        <v>84</v>
      </c>
      <c r="BL62" s="1" t="s">
        <v>84</v>
      </c>
      <c r="BM62" s="1" t="s">
        <v>84</v>
      </c>
      <c r="BN62" s="1" t="s">
        <v>84</v>
      </c>
      <c r="BO62" s="1" t="s">
        <v>84</v>
      </c>
      <c r="BP62" s="1" t="s">
        <v>84</v>
      </c>
      <c r="BQ62" s="1" t="s">
        <v>84</v>
      </c>
      <c r="BR62" s="1" t="s">
        <v>1548</v>
      </c>
      <c r="BS62" s="1" t="s">
        <v>84</v>
      </c>
      <c r="BT62" s="1"/>
      <c r="BU62" s="1" t="s">
        <v>1549</v>
      </c>
      <c r="BV62" s="1">
        <v>8</v>
      </c>
      <c r="BW62" s="1" t="s">
        <v>84</v>
      </c>
      <c r="BX62" s="1" t="str">
        <f>HYPERLINK("https://nconnect.nicmar.ac.in/storage/profile/6a8487d76ce54.png","Download")</f>
        <v>0</v>
      </c>
      <c r="BY62" s="1" t="s">
        <v>84</v>
      </c>
    </row>
    <row r="63" spans="1:77">
      <c r="A63" s="1" t="s">
        <v>119</v>
      </c>
      <c r="B63" s="1" t="s">
        <v>78</v>
      </c>
      <c r="C63" s="1" t="s">
        <v>1550</v>
      </c>
      <c r="D63" s="1" t="s">
        <v>1551</v>
      </c>
      <c r="E63" s="1" t="s">
        <v>1552</v>
      </c>
      <c r="F63" s="1" t="s">
        <v>1553</v>
      </c>
      <c r="G63" s="1" t="s">
        <v>1554</v>
      </c>
      <c r="H63" s="1" t="s">
        <v>84</v>
      </c>
      <c r="I63" s="3"/>
      <c r="J63" s="1" t="s">
        <v>85</v>
      </c>
      <c r="K63" s="1" t="s">
        <v>86</v>
      </c>
      <c r="L63" s="1" t="s">
        <v>1555</v>
      </c>
      <c r="M63" s="1" t="s">
        <v>1556</v>
      </c>
      <c r="N63" s="1">
        <v>9370159931</v>
      </c>
      <c r="O63" s="1" t="s">
        <v>159</v>
      </c>
      <c r="P63" s="1" t="s">
        <v>1557</v>
      </c>
      <c r="Q63" s="1" t="s">
        <v>91</v>
      </c>
      <c r="R63" s="1" t="s">
        <v>1558</v>
      </c>
      <c r="S63" s="1" t="s">
        <v>1559</v>
      </c>
      <c r="T63" s="1" t="s">
        <v>190</v>
      </c>
      <c r="U63" s="1">
        <v>495571028738</v>
      </c>
      <c r="V63" s="1" t="s">
        <v>1552</v>
      </c>
      <c r="W63" s="1">
        <v>9923546054</v>
      </c>
      <c r="X63" s="1" t="s">
        <v>1539</v>
      </c>
      <c r="Y63" s="1" t="s">
        <v>1560</v>
      </c>
      <c r="Z63" s="1">
        <v>9158868555</v>
      </c>
      <c r="AA63" s="1" t="s">
        <v>1539</v>
      </c>
      <c r="AB63" s="1" t="s">
        <v>1561</v>
      </c>
      <c r="AC63" s="1" t="s">
        <v>1242</v>
      </c>
      <c r="AD63" s="1" t="s">
        <v>101</v>
      </c>
      <c r="AE63" s="1" t="s">
        <v>1562</v>
      </c>
      <c r="AF63" s="1" t="s">
        <v>138</v>
      </c>
      <c r="AG63" s="1" t="s">
        <v>101</v>
      </c>
      <c r="AH63" s="1" t="s">
        <v>102</v>
      </c>
      <c r="AI63" s="1" t="s">
        <v>102</v>
      </c>
      <c r="AJ63" s="1" t="s">
        <v>1563</v>
      </c>
      <c r="AK63" s="1" t="s">
        <v>1564</v>
      </c>
      <c r="AL63" s="1" t="s">
        <v>199</v>
      </c>
      <c r="AM63" s="1" t="s">
        <v>395</v>
      </c>
      <c r="AN63" s="1">
        <v>90.8</v>
      </c>
      <c r="AO63" s="1" t="s">
        <v>84</v>
      </c>
      <c r="AP63" s="1" t="s">
        <v>84</v>
      </c>
      <c r="AQ63" s="1" t="s">
        <v>84</v>
      </c>
      <c r="AR63" s="1" t="s">
        <v>84</v>
      </c>
      <c r="AS63" s="1" t="s">
        <v>84</v>
      </c>
      <c r="AT63" s="1" t="s">
        <v>84</v>
      </c>
      <c r="AU63" s="1" t="s">
        <v>84</v>
      </c>
      <c r="AV63" s="1" t="s">
        <v>1369</v>
      </c>
      <c r="AW63" s="1" t="s">
        <v>1565</v>
      </c>
      <c r="AX63" s="1" t="s">
        <v>425</v>
      </c>
      <c r="AY63" s="1" t="s">
        <v>115</v>
      </c>
      <c r="AZ63" s="1">
        <v>85.0</v>
      </c>
      <c r="BA63" s="1" t="s">
        <v>84</v>
      </c>
      <c r="BB63" s="1" t="s">
        <v>1566</v>
      </c>
      <c r="BC63" s="1" t="s">
        <v>1567</v>
      </c>
      <c r="BD63" s="1" t="s">
        <v>113</v>
      </c>
      <c r="BE63" s="1" t="s">
        <v>114</v>
      </c>
      <c r="BF63" s="1" t="s">
        <v>115</v>
      </c>
      <c r="BG63" s="1" t="s">
        <v>1177</v>
      </c>
      <c r="BH63" s="1">
        <v>82.0</v>
      </c>
      <c r="BI63" s="1">
        <v>8.95</v>
      </c>
      <c r="BJ63" s="1" t="s">
        <v>84</v>
      </c>
      <c r="BK63" s="1" t="s">
        <v>84</v>
      </c>
      <c r="BL63" s="1" t="s">
        <v>84</v>
      </c>
      <c r="BM63" s="1" t="s">
        <v>84</v>
      </c>
      <c r="BN63" s="1" t="s">
        <v>84</v>
      </c>
      <c r="BO63" s="1" t="s">
        <v>84</v>
      </c>
      <c r="BP63" s="1" t="s">
        <v>84</v>
      </c>
      <c r="BQ63" s="1" t="s">
        <v>84</v>
      </c>
      <c r="BR63" s="1" t="s">
        <v>1568</v>
      </c>
      <c r="BS63" s="1" t="s">
        <v>84</v>
      </c>
      <c r="BT63" s="1"/>
      <c r="BU63" s="1" t="s">
        <v>1569</v>
      </c>
      <c r="BV63" s="1">
        <v>12</v>
      </c>
      <c r="BW63" s="1" t="s">
        <v>1570</v>
      </c>
      <c r="BX63" s="1" t="str">
        <f>HYPERLINK("https://nconnect.nicmar.ac.in/storage/profile/6a8cf88800577.png","Download")</f>
        <v>0</v>
      </c>
      <c r="BY63" s="1" t="s">
        <v>84</v>
      </c>
    </row>
    <row r="64" spans="1:77">
      <c r="A64" s="1" t="s">
        <v>151</v>
      </c>
      <c r="B64" s="1" t="s">
        <v>78</v>
      </c>
      <c r="C64" s="1" t="s">
        <v>1571</v>
      </c>
      <c r="D64" s="1" t="s">
        <v>1572</v>
      </c>
      <c r="E64" s="1" t="s">
        <v>84</v>
      </c>
      <c r="F64" s="1" t="s">
        <v>265</v>
      </c>
      <c r="G64" s="1" t="s">
        <v>1573</v>
      </c>
      <c r="H64" s="1" t="s">
        <v>84</v>
      </c>
      <c r="I64" s="3"/>
      <c r="J64" s="1" t="s">
        <v>85</v>
      </c>
      <c r="K64" s="1" t="s">
        <v>86</v>
      </c>
      <c r="L64" s="1" t="s">
        <v>1574</v>
      </c>
      <c r="M64" s="1" t="s">
        <v>1575</v>
      </c>
      <c r="N64" s="1">
        <v>7597221794</v>
      </c>
      <c r="O64" s="1" t="s">
        <v>159</v>
      </c>
      <c r="P64" s="1" t="s">
        <v>1576</v>
      </c>
      <c r="Q64" s="1" t="s">
        <v>91</v>
      </c>
      <c r="R64" s="1" t="s">
        <v>128</v>
      </c>
      <c r="S64" s="1" t="s">
        <v>1577</v>
      </c>
      <c r="T64" s="1" t="s">
        <v>190</v>
      </c>
      <c r="U64" s="1">
        <v>892915914760</v>
      </c>
      <c r="V64" s="1" t="s">
        <v>1578</v>
      </c>
      <c r="W64" s="1">
        <v>9413404194</v>
      </c>
      <c r="X64" s="1" t="s">
        <v>1579</v>
      </c>
      <c r="Y64" s="1" t="s">
        <v>1580</v>
      </c>
      <c r="Z64" s="1">
        <v>9352611650</v>
      </c>
      <c r="AA64" s="1" t="s">
        <v>98</v>
      </c>
      <c r="AB64" s="1" t="s">
        <v>1581</v>
      </c>
      <c r="AC64" s="1" t="s">
        <v>1582</v>
      </c>
      <c r="AD64" s="1" t="s">
        <v>1583</v>
      </c>
      <c r="AE64" s="1" t="s">
        <v>1584</v>
      </c>
      <c r="AF64" s="1" t="s">
        <v>138</v>
      </c>
      <c r="AG64" s="1" t="s">
        <v>101</v>
      </c>
      <c r="AH64" s="1" t="s">
        <v>102</v>
      </c>
      <c r="AI64" s="1" t="s">
        <v>102</v>
      </c>
      <c r="AJ64" s="1" t="s">
        <v>1585</v>
      </c>
      <c r="AK64" s="1" t="s">
        <v>1586</v>
      </c>
      <c r="AL64" s="1" t="s">
        <v>597</v>
      </c>
      <c r="AM64" s="1" t="s">
        <v>598</v>
      </c>
      <c r="AN64" s="1">
        <v>83.6</v>
      </c>
      <c r="AO64" s="1">
        <v>8.8</v>
      </c>
      <c r="AP64" s="1" t="s">
        <v>1585</v>
      </c>
      <c r="AQ64" s="1" t="s">
        <v>1586</v>
      </c>
      <c r="AR64" s="1" t="s">
        <v>141</v>
      </c>
      <c r="AS64" s="1" t="s">
        <v>368</v>
      </c>
      <c r="AT64" s="1">
        <v>86.4</v>
      </c>
      <c r="AU64" s="1">
        <v>9.09</v>
      </c>
      <c r="AV64" s="1" t="s">
        <v>84</v>
      </c>
      <c r="AW64" s="1" t="s">
        <v>84</v>
      </c>
      <c r="AX64" s="1" t="s">
        <v>84</v>
      </c>
      <c r="AY64" s="1" t="s">
        <v>84</v>
      </c>
      <c r="AZ64" s="1" t="s">
        <v>84</v>
      </c>
      <c r="BA64" s="1" t="s">
        <v>84</v>
      </c>
      <c r="BB64" s="1" t="s">
        <v>203</v>
      </c>
      <c r="BC64" s="1" t="s">
        <v>1587</v>
      </c>
      <c r="BD64" s="1" t="s">
        <v>205</v>
      </c>
      <c r="BE64" s="1" t="s">
        <v>206</v>
      </c>
      <c r="BF64" s="1" t="s">
        <v>315</v>
      </c>
      <c r="BG64" s="1" t="s">
        <v>553</v>
      </c>
      <c r="BH64" s="1">
        <v>71.71</v>
      </c>
      <c r="BI64" s="1">
        <v>8.07</v>
      </c>
      <c r="BJ64" s="1" t="s">
        <v>84</v>
      </c>
      <c r="BK64" s="1" t="s">
        <v>84</v>
      </c>
      <c r="BL64" s="1" t="s">
        <v>84</v>
      </c>
      <c r="BM64" s="1" t="s">
        <v>84</v>
      </c>
      <c r="BN64" s="1" t="s">
        <v>84</v>
      </c>
      <c r="BO64" s="1" t="s">
        <v>84</v>
      </c>
      <c r="BP64" s="1" t="s">
        <v>84</v>
      </c>
      <c r="BQ64" s="1" t="s">
        <v>84</v>
      </c>
      <c r="BR64" s="1" t="s">
        <v>1588</v>
      </c>
      <c r="BS64" s="1" t="s">
        <v>1589</v>
      </c>
      <c r="BT64" s="1">
        <v>10</v>
      </c>
      <c r="BU64" s="1" t="s">
        <v>1590</v>
      </c>
      <c r="BV64" s="1">
        <v>19</v>
      </c>
      <c r="BW64" s="1" t="s">
        <v>1591</v>
      </c>
      <c r="BX64" s="1" t="str">
        <f>HYPERLINK("https://nconnect.nicmar.ac.in/storage/profile/6a85a1c67c79c.png","Download")</f>
        <v>0</v>
      </c>
      <c r="BY64" s="1" t="s">
        <v>84</v>
      </c>
    </row>
    <row r="65" spans="1:77">
      <c r="A65" s="1" t="s">
        <v>151</v>
      </c>
      <c r="B65" s="1" t="s">
        <v>78</v>
      </c>
      <c r="C65" s="1" t="s">
        <v>1592</v>
      </c>
      <c r="D65" s="1" t="s">
        <v>1593</v>
      </c>
      <c r="E65" s="1" t="s">
        <v>1594</v>
      </c>
      <c r="F65" s="1" t="s">
        <v>1595</v>
      </c>
      <c r="G65" s="1" t="s">
        <v>1596</v>
      </c>
      <c r="H65" s="1" t="s">
        <v>84</v>
      </c>
      <c r="I65" s="3"/>
      <c r="J65" s="1" t="s">
        <v>85</v>
      </c>
      <c r="K65" s="1" t="s">
        <v>86</v>
      </c>
      <c r="L65" s="1" t="s">
        <v>1597</v>
      </c>
      <c r="M65" s="1" t="s">
        <v>1598</v>
      </c>
      <c r="N65" s="1">
        <v>8080413771</v>
      </c>
      <c r="O65" s="1" t="s">
        <v>89</v>
      </c>
      <c r="P65" s="1" t="s">
        <v>1599</v>
      </c>
      <c r="Q65" s="1" t="s">
        <v>91</v>
      </c>
      <c r="R65" s="1" t="s">
        <v>1600</v>
      </c>
      <c r="S65" s="1" t="s">
        <v>1601</v>
      </c>
      <c r="T65" s="1" t="s">
        <v>94</v>
      </c>
      <c r="U65" s="1">
        <v>743301696039</v>
      </c>
      <c r="V65" s="1" t="s">
        <v>1602</v>
      </c>
      <c r="W65" s="1">
        <v>7020069370</v>
      </c>
      <c r="X65" s="1" t="s">
        <v>441</v>
      </c>
      <c r="Y65" s="1" t="s">
        <v>1603</v>
      </c>
      <c r="Z65" s="1">
        <v>7020996225</v>
      </c>
      <c r="AA65" s="1" t="s">
        <v>1604</v>
      </c>
      <c r="AB65" s="1" t="s">
        <v>1605</v>
      </c>
      <c r="AC65" s="1" t="s">
        <v>138</v>
      </c>
      <c r="AD65" s="1" t="s">
        <v>101</v>
      </c>
      <c r="AE65" s="1" t="s">
        <v>1605</v>
      </c>
      <c r="AF65" s="1" t="s">
        <v>138</v>
      </c>
      <c r="AG65" s="1" t="s">
        <v>101</v>
      </c>
      <c r="AH65" s="1" t="s">
        <v>102</v>
      </c>
      <c r="AI65" s="1" t="s">
        <v>102</v>
      </c>
      <c r="AJ65" s="1" t="s">
        <v>1606</v>
      </c>
      <c r="AK65" s="1" t="s">
        <v>1607</v>
      </c>
      <c r="AL65" s="1" t="s">
        <v>447</v>
      </c>
      <c r="AM65" s="1" t="s">
        <v>598</v>
      </c>
      <c r="AN65" s="1">
        <v>86.99</v>
      </c>
      <c r="AO65" s="1" t="s">
        <v>84</v>
      </c>
      <c r="AP65" s="1" t="s">
        <v>1608</v>
      </c>
      <c r="AQ65" s="1" t="s">
        <v>1609</v>
      </c>
      <c r="AR65" s="1" t="s">
        <v>477</v>
      </c>
      <c r="AS65" s="1" t="s">
        <v>202</v>
      </c>
      <c r="AT65" s="1">
        <v>68.62</v>
      </c>
      <c r="AU65" s="1" t="s">
        <v>84</v>
      </c>
      <c r="AV65" s="1" t="s">
        <v>84</v>
      </c>
      <c r="AW65" s="1" t="s">
        <v>84</v>
      </c>
      <c r="AX65" s="1" t="s">
        <v>84</v>
      </c>
      <c r="AY65" s="1" t="s">
        <v>84</v>
      </c>
      <c r="AZ65" s="1" t="s">
        <v>84</v>
      </c>
      <c r="BA65" s="1" t="s">
        <v>84</v>
      </c>
      <c r="BB65" s="1" t="s">
        <v>1071</v>
      </c>
      <c r="BC65" s="1" t="s">
        <v>1610</v>
      </c>
      <c r="BD65" s="1" t="s">
        <v>205</v>
      </c>
      <c r="BE65" s="1" t="s">
        <v>206</v>
      </c>
      <c r="BF65" s="1" t="s">
        <v>549</v>
      </c>
      <c r="BG65" s="1" t="s">
        <v>208</v>
      </c>
      <c r="BH65" s="1">
        <v>66.9</v>
      </c>
      <c r="BI65" s="1">
        <v>7.44</v>
      </c>
      <c r="BJ65" s="1" t="s">
        <v>84</v>
      </c>
      <c r="BK65" s="1" t="s">
        <v>84</v>
      </c>
      <c r="BL65" s="1" t="s">
        <v>84</v>
      </c>
      <c r="BM65" s="1" t="s">
        <v>84</v>
      </c>
      <c r="BN65" s="1" t="s">
        <v>84</v>
      </c>
      <c r="BO65" s="1" t="s">
        <v>84</v>
      </c>
      <c r="BP65" s="1" t="s">
        <v>84</v>
      </c>
      <c r="BQ65" s="1" t="s">
        <v>84</v>
      </c>
      <c r="BR65" s="1" t="s">
        <v>1611</v>
      </c>
      <c r="BS65" s="1" t="s">
        <v>1612</v>
      </c>
      <c r="BT65" s="1">
        <v>11</v>
      </c>
      <c r="BU65" s="1" t="s">
        <v>1613</v>
      </c>
      <c r="BV65" s="1">
        <v>17</v>
      </c>
      <c r="BW65" s="1" t="s">
        <v>84</v>
      </c>
      <c r="BX65" s="1" t="str">
        <f>HYPERLINK("https://nconnect.nicmar.ac.in/storage/profile/6a84aab7e1e7d.png","Download")</f>
        <v>0</v>
      </c>
      <c r="BY65" s="1" t="s">
        <v>84</v>
      </c>
    </row>
    <row r="66" spans="1:77">
      <c r="A66" s="1" t="s">
        <v>151</v>
      </c>
      <c r="B66" s="1" t="s">
        <v>78</v>
      </c>
      <c r="C66" s="1" t="s">
        <v>1614</v>
      </c>
      <c r="D66" s="1" t="s">
        <v>1615</v>
      </c>
      <c r="E66" s="1" t="s">
        <v>84</v>
      </c>
      <c r="F66" s="1" t="s">
        <v>1616</v>
      </c>
      <c r="G66" s="1" t="s">
        <v>1617</v>
      </c>
      <c r="H66" s="1" t="s">
        <v>84</v>
      </c>
      <c r="I66" s="3"/>
      <c r="J66" s="1" t="s">
        <v>85</v>
      </c>
      <c r="K66" s="1" t="s">
        <v>86</v>
      </c>
      <c r="L66" s="1" t="s">
        <v>1618</v>
      </c>
      <c r="M66" s="1" t="s">
        <v>1619</v>
      </c>
      <c r="N66" s="1">
        <v>9489905901</v>
      </c>
      <c r="O66" s="1" t="s">
        <v>89</v>
      </c>
      <c r="P66" s="1" t="s">
        <v>1620</v>
      </c>
      <c r="Q66" s="1" t="s">
        <v>91</v>
      </c>
      <c r="R66" s="1" t="s">
        <v>1621</v>
      </c>
      <c r="S66" s="1" t="s">
        <v>1622</v>
      </c>
      <c r="T66" s="1" t="s">
        <v>190</v>
      </c>
      <c r="U66" s="1">
        <v>949490841521</v>
      </c>
      <c r="V66" s="1" t="s">
        <v>1623</v>
      </c>
      <c r="W66" s="1">
        <v>9443191031</v>
      </c>
      <c r="X66" s="1" t="s">
        <v>1624</v>
      </c>
      <c r="Y66" s="1" t="s">
        <v>1625</v>
      </c>
      <c r="Z66" s="1">
        <v>9486812281</v>
      </c>
      <c r="AA66" s="1" t="s">
        <v>950</v>
      </c>
      <c r="AB66" s="1" t="s">
        <v>1626</v>
      </c>
      <c r="AC66" s="1" t="s">
        <v>1627</v>
      </c>
      <c r="AD66" s="1" t="s">
        <v>644</v>
      </c>
      <c r="AE66" s="1" t="s">
        <v>1626</v>
      </c>
      <c r="AF66" s="1" t="s">
        <v>1627</v>
      </c>
      <c r="AG66" s="1" t="s">
        <v>644</v>
      </c>
      <c r="AH66" s="1" t="s">
        <v>102</v>
      </c>
      <c r="AI66" s="1" t="s">
        <v>102</v>
      </c>
      <c r="AJ66" s="1" t="s">
        <v>1628</v>
      </c>
      <c r="AK66" s="1" t="s">
        <v>1629</v>
      </c>
      <c r="AL66" s="1" t="s">
        <v>420</v>
      </c>
      <c r="AM66" s="1" t="s">
        <v>447</v>
      </c>
      <c r="AN66" s="1">
        <v>83.2</v>
      </c>
      <c r="AO66" s="1" t="s">
        <v>84</v>
      </c>
      <c r="AP66" s="1" t="s">
        <v>1630</v>
      </c>
      <c r="AQ66" s="1" t="s">
        <v>1629</v>
      </c>
      <c r="AR66" s="1" t="s">
        <v>199</v>
      </c>
      <c r="AS66" s="1" t="s">
        <v>141</v>
      </c>
      <c r="AT66" s="1">
        <v>67.6</v>
      </c>
      <c r="AU66" s="1" t="s">
        <v>84</v>
      </c>
      <c r="AV66" s="1" t="s">
        <v>84</v>
      </c>
      <c r="AW66" s="1" t="s">
        <v>84</v>
      </c>
      <c r="AX66" s="1" t="s">
        <v>84</v>
      </c>
      <c r="AY66" s="1" t="s">
        <v>84</v>
      </c>
      <c r="AZ66" s="1" t="s">
        <v>84</v>
      </c>
      <c r="BA66" s="1" t="s">
        <v>84</v>
      </c>
      <c r="BB66" s="1" t="s">
        <v>1631</v>
      </c>
      <c r="BC66" s="1" t="s">
        <v>1632</v>
      </c>
      <c r="BD66" s="1" t="s">
        <v>205</v>
      </c>
      <c r="BE66" s="1" t="s">
        <v>206</v>
      </c>
      <c r="BF66" s="1" t="s">
        <v>425</v>
      </c>
      <c r="BG66" s="1" t="s">
        <v>912</v>
      </c>
      <c r="BH66" s="1">
        <v>71</v>
      </c>
      <c r="BI66" s="1">
        <v>7.1</v>
      </c>
      <c r="BJ66" s="1" t="s">
        <v>84</v>
      </c>
      <c r="BK66" s="1" t="s">
        <v>84</v>
      </c>
      <c r="BL66" s="1" t="s">
        <v>84</v>
      </c>
      <c r="BM66" s="1" t="s">
        <v>84</v>
      </c>
      <c r="BN66" s="1" t="s">
        <v>84</v>
      </c>
      <c r="BO66" s="1" t="s">
        <v>84</v>
      </c>
      <c r="BP66" s="1" t="s">
        <v>84</v>
      </c>
      <c r="BQ66" s="1" t="s">
        <v>84</v>
      </c>
      <c r="BR66" s="1" t="s">
        <v>1633</v>
      </c>
      <c r="BS66" s="1" t="s">
        <v>1634</v>
      </c>
      <c r="BT66" s="1">
        <v>15</v>
      </c>
      <c r="BU66" s="1" t="s">
        <v>1635</v>
      </c>
      <c r="BV66" s="1">
        <v>18</v>
      </c>
      <c r="BW66" s="1" t="s">
        <v>84</v>
      </c>
      <c r="BX66" s="1" t="str">
        <f>HYPERLINK("https://nconnect.nicmar.ac.in/storage/profile/6a809e489ed4b.png","Download")</f>
        <v>0</v>
      </c>
      <c r="BY66" s="1" t="s">
        <v>84</v>
      </c>
    </row>
    <row r="67" spans="1:77">
      <c r="A67" s="1" t="s">
        <v>119</v>
      </c>
      <c r="B67" s="1" t="s">
        <v>78</v>
      </c>
      <c r="C67" s="1" t="s">
        <v>1636</v>
      </c>
      <c r="D67" s="1" t="s">
        <v>1637</v>
      </c>
      <c r="E67" s="1" t="s">
        <v>84</v>
      </c>
      <c r="F67" s="1" t="s">
        <v>1638</v>
      </c>
      <c r="G67" s="1" t="s">
        <v>1639</v>
      </c>
      <c r="H67" s="1" t="s">
        <v>84</v>
      </c>
      <c r="I67" s="3"/>
      <c r="J67" s="1" t="s">
        <v>85</v>
      </c>
      <c r="K67" s="1" t="s">
        <v>86</v>
      </c>
      <c r="L67" s="1" t="s">
        <v>1640</v>
      </c>
      <c r="M67" s="1" t="s">
        <v>1641</v>
      </c>
      <c r="N67" s="1">
        <v>7558971668</v>
      </c>
      <c r="O67" s="1" t="s">
        <v>89</v>
      </c>
      <c r="P67" s="1" t="s">
        <v>1642</v>
      </c>
      <c r="Q67" s="1" t="s">
        <v>91</v>
      </c>
      <c r="R67" s="1" t="s">
        <v>1643</v>
      </c>
      <c r="S67" s="1" t="s">
        <v>1644</v>
      </c>
      <c r="T67" s="1" t="s">
        <v>163</v>
      </c>
      <c r="U67" s="1">
        <v>884552487778</v>
      </c>
      <c r="V67" s="1" t="s">
        <v>1645</v>
      </c>
      <c r="W67" s="1">
        <v>9745404059</v>
      </c>
      <c r="X67" s="1" t="s">
        <v>785</v>
      </c>
      <c r="Y67" s="1" t="s">
        <v>1646</v>
      </c>
      <c r="Z67" s="1">
        <v>9539392839</v>
      </c>
      <c r="AA67" s="1" t="s">
        <v>134</v>
      </c>
      <c r="AB67" s="1" t="s">
        <v>1647</v>
      </c>
      <c r="AC67" s="1" t="s">
        <v>668</v>
      </c>
      <c r="AD67" s="1" t="s">
        <v>392</v>
      </c>
      <c r="AE67" s="1" t="s">
        <v>1647</v>
      </c>
      <c r="AF67" s="1" t="s">
        <v>668</v>
      </c>
      <c r="AG67" s="1" t="s">
        <v>392</v>
      </c>
      <c r="AH67" s="1" t="s">
        <v>102</v>
      </c>
      <c r="AI67" s="1" t="s">
        <v>102</v>
      </c>
      <c r="AJ67" s="1" t="s">
        <v>1648</v>
      </c>
      <c r="AK67" s="1" t="s">
        <v>861</v>
      </c>
      <c r="AL67" s="1" t="s">
        <v>199</v>
      </c>
      <c r="AM67" s="1" t="s">
        <v>395</v>
      </c>
      <c r="AN67" s="1">
        <v>91.4</v>
      </c>
      <c r="AO67" s="1" t="s">
        <v>84</v>
      </c>
      <c r="AP67" s="1" t="s">
        <v>1648</v>
      </c>
      <c r="AQ67" s="1" t="s">
        <v>861</v>
      </c>
      <c r="AR67" s="1" t="s">
        <v>549</v>
      </c>
      <c r="AS67" s="1" t="s">
        <v>672</v>
      </c>
      <c r="AT67" s="1">
        <v>86</v>
      </c>
      <c r="AU67" s="1" t="s">
        <v>84</v>
      </c>
      <c r="AV67" s="1" t="s">
        <v>84</v>
      </c>
      <c r="AW67" s="1" t="s">
        <v>84</v>
      </c>
      <c r="AX67" s="1" t="s">
        <v>84</v>
      </c>
      <c r="AY67" s="1" t="s">
        <v>84</v>
      </c>
      <c r="AZ67" s="1" t="s">
        <v>84</v>
      </c>
      <c r="BA67" s="1" t="s">
        <v>84</v>
      </c>
      <c r="BB67" s="1" t="s">
        <v>397</v>
      </c>
      <c r="BC67" s="1" t="s">
        <v>1649</v>
      </c>
      <c r="BD67" s="1" t="s">
        <v>113</v>
      </c>
      <c r="BE67" s="1" t="s">
        <v>114</v>
      </c>
      <c r="BF67" s="1" t="s">
        <v>316</v>
      </c>
      <c r="BG67" s="1" t="s">
        <v>1650</v>
      </c>
      <c r="BH67" s="1">
        <v>65.3</v>
      </c>
      <c r="BI67" s="1">
        <v>6.53</v>
      </c>
      <c r="BJ67" s="1" t="s">
        <v>84</v>
      </c>
      <c r="BK67" s="1" t="s">
        <v>84</v>
      </c>
      <c r="BL67" s="1" t="s">
        <v>84</v>
      </c>
      <c r="BM67" s="1" t="s">
        <v>84</v>
      </c>
      <c r="BN67" s="1" t="s">
        <v>84</v>
      </c>
      <c r="BO67" s="1" t="s">
        <v>84</v>
      </c>
      <c r="BP67" s="1" t="s">
        <v>84</v>
      </c>
      <c r="BQ67" s="1" t="s">
        <v>84</v>
      </c>
      <c r="BR67" s="1" t="s">
        <v>1651</v>
      </c>
      <c r="BS67" s="1" t="s">
        <v>84</v>
      </c>
      <c r="BT67" s="1"/>
      <c r="BU67" s="1" t="s">
        <v>84</v>
      </c>
      <c r="BV67" s="1"/>
      <c r="BW67" s="1" t="s">
        <v>84</v>
      </c>
      <c r="BX67" s="1" t="str">
        <f>HYPERLINK("https://nconnect.nicmar.ac.in/storage/profile/6a86bf9c5670b.png","Download")</f>
        <v>0</v>
      </c>
      <c r="BY67" s="1" t="s">
        <v>84</v>
      </c>
    </row>
    <row r="68" spans="1:77">
      <c r="A68" s="1" t="s">
        <v>119</v>
      </c>
      <c r="B68" s="1" t="s">
        <v>78</v>
      </c>
      <c r="C68" s="1" t="s">
        <v>1652</v>
      </c>
      <c r="D68" s="1" t="s">
        <v>1653</v>
      </c>
      <c r="E68" s="1" t="s">
        <v>84</v>
      </c>
      <c r="F68" s="1" t="s">
        <v>1654</v>
      </c>
      <c r="G68" s="1" t="s">
        <v>1655</v>
      </c>
      <c r="H68" s="1" t="s">
        <v>84</v>
      </c>
      <c r="I68" s="3"/>
      <c r="J68" s="1" t="s">
        <v>85</v>
      </c>
      <c r="K68" s="1" t="s">
        <v>86</v>
      </c>
      <c r="L68" s="1" t="s">
        <v>1656</v>
      </c>
      <c r="M68" s="1" t="s">
        <v>1657</v>
      </c>
      <c r="N68" s="1">
        <v>7902655093</v>
      </c>
      <c r="O68" s="1" t="s">
        <v>89</v>
      </c>
      <c r="P68" s="1" t="s">
        <v>1658</v>
      </c>
      <c r="Q68" s="1" t="s">
        <v>91</v>
      </c>
      <c r="R68" s="1" t="s">
        <v>686</v>
      </c>
      <c r="S68" s="1" t="s">
        <v>1659</v>
      </c>
      <c r="T68" s="1" t="s">
        <v>163</v>
      </c>
      <c r="U68" s="1">
        <v>734111159310</v>
      </c>
      <c r="V68" s="1" t="s">
        <v>1660</v>
      </c>
      <c r="W68" s="1">
        <v>9961401143</v>
      </c>
      <c r="X68" s="1" t="s">
        <v>785</v>
      </c>
      <c r="Y68" s="1" t="s">
        <v>1661</v>
      </c>
      <c r="Z68" s="1">
        <v>9744344270</v>
      </c>
      <c r="AA68" s="1" t="s">
        <v>98</v>
      </c>
      <c r="AB68" s="1" t="s">
        <v>1662</v>
      </c>
      <c r="AC68" s="1" t="s">
        <v>1663</v>
      </c>
      <c r="AD68" s="1" t="s">
        <v>392</v>
      </c>
      <c r="AE68" s="1" t="s">
        <v>1662</v>
      </c>
      <c r="AF68" s="1" t="s">
        <v>1663</v>
      </c>
      <c r="AG68" s="1" t="s">
        <v>392</v>
      </c>
      <c r="AH68" s="1" t="s">
        <v>102</v>
      </c>
      <c r="AI68" s="1" t="s">
        <v>102</v>
      </c>
      <c r="AJ68" s="1" t="s">
        <v>1664</v>
      </c>
      <c r="AK68" s="1" t="s">
        <v>813</v>
      </c>
      <c r="AL68" s="1" t="s">
        <v>199</v>
      </c>
      <c r="AM68" s="1" t="s">
        <v>395</v>
      </c>
      <c r="AN68" s="1">
        <v>94.04</v>
      </c>
      <c r="AO68" s="1" t="s">
        <v>84</v>
      </c>
      <c r="AP68" s="1" t="s">
        <v>1665</v>
      </c>
      <c r="AQ68" s="1" t="s">
        <v>1666</v>
      </c>
      <c r="AR68" s="1" t="s">
        <v>172</v>
      </c>
      <c r="AS68" s="1" t="s">
        <v>110</v>
      </c>
      <c r="AT68" s="1">
        <v>91.4</v>
      </c>
      <c r="AU68" s="1" t="s">
        <v>84</v>
      </c>
      <c r="AV68" s="1" t="s">
        <v>84</v>
      </c>
      <c r="AW68" s="1" t="s">
        <v>84</v>
      </c>
      <c r="AX68" s="1" t="s">
        <v>84</v>
      </c>
      <c r="AY68" s="1" t="s">
        <v>84</v>
      </c>
      <c r="AZ68" s="1" t="s">
        <v>84</v>
      </c>
      <c r="BA68" s="1" t="s">
        <v>84</v>
      </c>
      <c r="BB68" s="1" t="s">
        <v>1667</v>
      </c>
      <c r="BC68" s="1" t="s">
        <v>1668</v>
      </c>
      <c r="BD68" s="1" t="s">
        <v>113</v>
      </c>
      <c r="BE68" s="1" t="s">
        <v>114</v>
      </c>
      <c r="BF68" s="1" t="s">
        <v>399</v>
      </c>
      <c r="BG68" s="1" t="s">
        <v>553</v>
      </c>
      <c r="BH68" s="1">
        <v>68.72</v>
      </c>
      <c r="BI68" s="1">
        <v>8.35</v>
      </c>
      <c r="BJ68" s="1" t="s">
        <v>84</v>
      </c>
      <c r="BK68" s="1" t="s">
        <v>84</v>
      </c>
      <c r="BL68" s="1" t="s">
        <v>84</v>
      </c>
      <c r="BM68" s="1" t="s">
        <v>84</v>
      </c>
      <c r="BN68" s="1" t="s">
        <v>84</v>
      </c>
      <c r="BO68" s="1" t="s">
        <v>84</v>
      </c>
      <c r="BP68" s="1" t="s">
        <v>84</v>
      </c>
      <c r="BQ68" s="1" t="s">
        <v>84</v>
      </c>
      <c r="BR68" s="1" t="s">
        <v>1669</v>
      </c>
      <c r="BS68" s="1" t="s">
        <v>1670</v>
      </c>
      <c r="BT68" s="1">
        <v>12</v>
      </c>
      <c r="BU68" s="1" t="s">
        <v>1671</v>
      </c>
      <c r="BV68" s="1">
        <v>14</v>
      </c>
      <c r="BW68" s="1" t="s">
        <v>1672</v>
      </c>
      <c r="BX68" s="1" t="str">
        <f>HYPERLINK("https://nconnect.nicmar.ac.in/storage/profile/6a85dc6473fd7.png","Download")</f>
        <v>0</v>
      </c>
      <c r="BY68" s="1" t="s">
        <v>84</v>
      </c>
    </row>
    <row r="69" spans="1:77">
      <c r="A69" s="1" t="s">
        <v>295</v>
      </c>
      <c r="B69" s="1" t="s">
        <v>296</v>
      </c>
      <c r="C69" s="1" t="s">
        <v>1673</v>
      </c>
      <c r="D69" s="1" t="s">
        <v>1674</v>
      </c>
      <c r="E69" s="1" t="s">
        <v>1675</v>
      </c>
      <c r="F69" s="1" t="s">
        <v>1676</v>
      </c>
      <c r="G69" s="1" t="s">
        <v>1677</v>
      </c>
      <c r="H69" s="1" t="s">
        <v>84</v>
      </c>
      <c r="I69" s="3"/>
      <c r="J69" s="1" t="s">
        <v>85</v>
      </c>
      <c r="K69" s="1" t="s">
        <v>86</v>
      </c>
      <c r="L69" s="1" t="s">
        <v>1678</v>
      </c>
      <c r="M69" s="1" t="s">
        <v>1679</v>
      </c>
      <c r="N69" s="1">
        <v>9890711789</v>
      </c>
      <c r="O69" s="1" t="s">
        <v>89</v>
      </c>
      <c r="P69" s="1" t="s">
        <v>1680</v>
      </c>
      <c r="Q69" s="1" t="s">
        <v>91</v>
      </c>
      <c r="R69" s="1" t="s">
        <v>1681</v>
      </c>
      <c r="S69" s="1" t="s">
        <v>84</v>
      </c>
      <c r="T69" s="1" t="s">
        <v>1682</v>
      </c>
      <c r="U69" s="1" t="s">
        <v>1683</v>
      </c>
      <c r="V69" s="1" t="s">
        <v>1675</v>
      </c>
      <c r="W69" s="1">
        <v>9689008449</v>
      </c>
      <c r="X69" s="1" t="s">
        <v>1684</v>
      </c>
      <c r="Y69" s="1" t="s">
        <v>1685</v>
      </c>
      <c r="Z69" s="1">
        <v>9689008449</v>
      </c>
      <c r="AA69" s="1" t="s">
        <v>1686</v>
      </c>
      <c r="AB69" s="1" t="s">
        <v>1687</v>
      </c>
      <c r="AC69" s="1" t="s">
        <v>138</v>
      </c>
      <c r="AD69" s="1" t="s">
        <v>101</v>
      </c>
      <c r="AE69" s="1" t="s">
        <v>1687</v>
      </c>
      <c r="AF69" s="1" t="s">
        <v>138</v>
      </c>
      <c r="AG69" s="1" t="s">
        <v>101</v>
      </c>
      <c r="AH69" s="1">
        <v>8.27</v>
      </c>
      <c r="AI69" s="1" t="s">
        <v>102</v>
      </c>
      <c r="AJ69" s="1" t="s">
        <v>1688</v>
      </c>
      <c r="AK69" s="1" t="s">
        <v>1689</v>
      </c>
      <c r="AL69" s="1" t="s">
        <v>201</v>
      </c>
      <c r="AM69" s="1" t="s">
        <v>316</v>
      </c>
      <c r="AN69" s="1">
        <v>83.2</v>
      </c>
      <c r="AO69" s="1">
        <v>0</v>
      </c>
      <c r="AP69" s="1" t="s">
        <v>1690</v>
      </c>
      <c r="AQ69" s="1" t="s">
        <v>1689</v>
      </c>
      <c r="AR69" s="1" t="s">
        <v>576</v>
      </c>
      <c r="AS69" s="1" t="s">
        <v>232</v>
      </c>
      <c r="AT69" s="1">
        <v>70.83</v>
      </c>
      <c r="AU69" s="1">
        <v>0</v>
      </c>
      <c r="AV69" s="1" t="s">
        <v>84</v>
      </c>
      <c r="AW69" s="1" t="s">
        <v>84</v>
      </c>
      <c r="AX69" s="1" t="s">
        <v>84</v>
      </c>
      <c r="AY69" s="1" t="s">
        <v>84</v>
      </c>
      <c r="AZ69" s="1" t="s">
        <v>84</v>
      </c>
      <c r="BA69" s="1" t="s">
        <v>84</v>
      </c>
      <c r="BB69" s="1" t="s">
        <v>84</v>
      </c>
      <c r="BC69" s="1" t="s">
        <v>84</v>
      </c>
      <c r="BD69" s="1" t="s">
        <v>1092</v>
      </c>
      <c r="BE69" s="1" t="s">
        <v>1691</v>
      </c>
      <c r="BF69" s="1" t="s">
        <v>84</v>
      </c>
      <c r="BG69" s="1" t="s">
        <v>84</v>
      </c>
      <c r="BH69" s="1" t="s">
        <v>84</v>
      </c>
      <c r="BI69" s="1" t="s">
        <v>84</v>
      </c>
      <c r="BJ69" s="1" t="s">
        <v>84</v>
      </c>
      <c r="BK69" s="1" t="s">
        <v>84</v>
      </c>
      <c r="BL69" s="1" t="s">
        <v>84</v>
      </c>
      <c r="BM69" s="1" t="s">
        <v>84</v>
      </c>
      <c r="BN69" s="1" t="s">
        <v>84</v>
      </c>
      <c r="BO69" s="1" t="s">
        <v>84</v>
      </c>
      <c r="BP69" s="1" t="s">
        <v>84</v>
      </c>
      <c r="BQ69" s="1" t="s">
        <v>84</v>
      </c>
      <c r="BR69" s="1" t="s">
        <v>1692</v>
      </c>
      <c r="BS69" s="1" t="s">
        <v>84</v>
      </c>
      <c r="BT69" s="1"/>
      <c r="BU69" s="1" t="s">
        <v>1693</v>
      </c>
      <c r="BV69" s="1">
        <v>16</v>
      </c>
      <c r="BW69" s="1" t="s">
        <v>84</v>
      </c>
      <c r="BX69" s="1" t="str">
        <f>HYPERLINK("https://nconnect.nicmar.ac.in/storage/profile/ProfilePhoto_P2367002_857926.jpg","Download")</f>
        <v>0</v>
      </c>
      <c r="BY69" s="1" t="s">
        <v>84</v>
      </c>
    </row>
    <row r="70" spans="1:77">
      <c r="A70" s="1" t="s">
        <v>77</v>
      </c>
      <c r="B70" s="1" t="s">
        <v>78</v>
      </c>
      <c r="C70" s="1" t="s">
        <v>1694</v>
      </c>
      <c r="D70" s="1" t="s">
        <v>1695</v>
      </c>
      <c r="E70" s="1" t="s">
        <v>84</v>
      </c>
      <c r="F70" s="1" t="s">
        <v>1696</v>
      </c>
      <c r="G70" s="1" t="s">
        <v>1697</v>
      </c>
      <c r="H70" s="1" t="s">
        <v>84</v>
      </c>
      <c r="I70" s="3"/>
      <c r="J70" s="1" t="s">
        <v>85</v>
      </c>
      <c r="K70" s="1" t="s">
        <v>86</v>
      </c>
      <c r="L70" s="1" t="s">
        <v>1698</v>
      </c>
      <c r="M70" s="1" t="s">
        <v>1699</v>
      </c>
      <c r="N70" s="1">
        <v>7025527480</v>
      </c>
      <c r="O70" s="1" t="s">
        <v>89</v>
      </c>
      <c r="P70" s="1" t="s">
        <v>1700</v>
      </c>
      <c r="Q70" s="1" t="s">
        <v>91</v>
      </c>
      <c r="R70" s="1" t="s">
        <v>1701</v>
      </c>
      <c r="S70" s="1" t="s">
        <v>1702</v>
      </c>
      <c r="T70" s="1" t="s">
        <v>130</v>
      </c>
      <c r="U70" s="1">
        <v>347637661804</v>
      </c>
      <c r="V70" s="1" t="s">
        <v>1703</v>
      </c>
      <c r="W70" s="1">
        <v>9895477480</v>
      </c>
      <c r="X70" s="1" t="s">
        <v>1704</v>
      </c>
      <c r="Y70" s="1" t="s">
        <v>1705</v>
      </c>
      <c r="Z70" s="1">
        <v>7012181151</v>
      </c>
      <c r="AA70" s="1" t="s">
        <v>98</v>
      </c>
      <c r="AB70" s="1" t="s">
        <v>1706</v>
      </c>
      <c r="AC70" s="1" t="s">
        <v>1087</v>
      </c>
      <c r="AD70" s="1" t="s">
        <v>392</v>
      </c>
      <c r="AE70" s="1" t="s">
        <v>1706</v>
      </c>
      <c r="AF70" s="1" t="s">
        <v>1087</v>
      </c>
      <c r="AG70" s="1" t="s">
        <v>392</v>
      </c>
      <c r="AH70" s="1" t="s">
        <v>102</v>
      </c>
      <c r="AI70" s="1" t="s">
        <v>102</v>
      </c>
      <c r="AJ70" s="1" t="s">
        <v>1707</v>
      </c>
      <c r="AK70" s="1" t="s">
        <v>1708</v>
      </c>
      <c r="AL70" s="1" t="s">
        <v>715</v>
      </c>
      <c r="AM70" s="1" t="s">
        <v>447</v>
      </c>
      <c r="AN70" s="1">
        <v>87.4</v>
      </c>
      <c r="AO70" s="1">
        <v>9.2</v>
      </c>
      <c r="AP70" s="1" t="s">
        <v>1707</v>
      </c>
      <c r="AQ70" s="1" t="s">
        <v>1708</v>
      </c>
      <c r="AR70" s="1" t="s">
        <v>598</v>
      </c>
      <c r="AS70" s="1" t="s">
        <v>395</v>
      </c>
      <c r="AT70" s="1">
        <v>70.6</v>
      </c>
      <c r="AU70" s="1">
        <v>7.6</v>
      </c>
      <c r="AV70" s="1" t="s">
        <v>84</v>
      </c>
      <c r="AW70" s="1" t="s">
        <v>84</v>
      </c>
      <c r="AX70" s="1" t="s">
        <v>84</v>
      </c>
      <c r="AY70" s="1" t="s">
        <v>84</v>
      </c>
      <c r="AZ70" s="1" t="s">
        <v>84</v>
      </c>
      <c r="BA70" s="1" t="s">
        <v>84</v>
      </c>
      <c r="BB70" s="1" t="s">
        <v>1709</v>
      </c>
      <c r="BC70" s="1" t="s">
        <v>1710</v>
      </c>
      <c r="BD70" s="1" t="s">
        <v>205</v>
      </c>
      <c r="BE70" s="1" t="s">
        <v>206</v>
      </c>
      <c r="BF70" s="1" t="s">
        <v>425</v>
      </c>
      <c r="BG70" s="1" t="s">
        <v>912</v>
      </c>
      <c r="BH70" s="1">
        <v>73.3</v>
      </c>
      <c r="BI70" s="1">
        <v>7.83</v>
      </c>
      <c r="BJ70" s="1" t="s">
        <v>84</v>
      </c>
      <c r="BK70" s="1" t="s">
        <v>84</v>
      </c>
      <c r="BL70" s="1" t="s">
        <v>84</v>
      </c>
      <c r="BM70" s="1" t="s">
        <v>84</v>
      </c>
      <c r="BN70" s="1" t="s">
        <v>84</v>
      </c>
      <c r="BO70" s="1" t="s">
        <v>84</v>
      </c>
      <c r="BP70" s="1" t="s">
        <v>84</v>
      </c>
      <c r="BQ70" s="1" t="s">
        <v>84</v>
      </c>
      <c r="BR70" s="1" t="s">
        <v>1711</v>
      </c>
      <c r="BS70" s="1" t="s">
        <v>1712</v>
      </c>
      <c r="BT70" s="1">
        <v>16</v>
      </c>
      <c r="BU70" s="1" t="s">
        <v>1713</v>
      </c>
      <c r="BV70" s="1">
        <v>26</v>
      </c>
      <c r="BW70" s="1" t="s">
        <v>1714</v>
      </c>
      <c r="BX70" s="1" t="str">
        <f>HYPERLINK("https://nconnect.nicmar.ac.in/storage/profile/6aa97e490fc4e.png","Download")</f>
        <v>0</v>
      </c>
      <c r="BY70" s="1" t="s">
        <v>84</v>
      </c>
    </row>
    <row r="71" spans="1:77">
      <c r="A71" s="1" t="s">
        <v>151</v>
      </c>
      <c r="B71" s="1" t="s">
        <v>78</v>
      </c>
      <c r="C71" s="1" t="s">
        <v>1715</v>
      </c>
      <c r="D71" s="1" t="s">
        <v>1716</v>
      </c>
      <c r="E71" s="1" t="s">
        <v>84</v>
      </c>
      <c r="F71" s="1" t="s">
        <v>1717</v>
      </c>
      <c r="G71" s="1" t="s">
        <v>1718</v>
      </c>
      <c r="H71" s="1" t="s">
        <v>84</v>
      </c>
      <c r="I71" s="3"/>
      <c r="J71" s="1" t="s">
        <v>85</v>
      </c>
      <c r="K71" s="1" t="s">
        <v>86</v>
      </c>
      <c r="L71" s="1" t="s">
        <v>1719</v>
      </c>
      <c r="M71" s="1" t="s">
        <v>1720</v>
      </c>
      <c r="N71" s="1">
        <v>8303007148</v>
      </c>
      <c r="O71" s="1" t="s">
        <v>159</v>
      </c>
      <c r="P71" s="1" t="s">
        <v>1721</v>
      </c>
      <c r="Q71" s="1" t="s">
        <v>91</v>
      </c>
      <c r="R71" s="1" t="s">
        <v>1722</v>
      </c>
      <c r="S71" s="1" t="s">
        <v>1723</v>
      </c>
      <c r="T71" s="1" t="s">
        <v>190</v>
      </c>
      <c r="U71" s="1">
        <v>482057484635</v>
      </c>
      <c r="V71" s="1" t="s">
        <v>1724</v>
      </c>
      <c r="W71" s="1">
        <v>9935555169</v>
      </c>
      <c r="X71" s="1" t="s">
        <v>785</v>
      </c>
      <c r="Y71" s="1" t="s">
        <v>1725</v>
      </c>
      <c r="Z71" s="1">
        <v>9936150945</v>
      </c>
      <c r="AA71" s="1" t="s">
        <v>1726</v>
      </c>
      <c r="AB71" s="1" t="s">
        <v>1727</v>
      </c>
      <c r="AC71" s="1" t="s">
        <v>1728</v>
      </c>
      <c r="AD71" s="1" t="s">
        <v>1127</v>
      </c>
      <c r="AE71" s="1" t="s">
        <v>1727</v>
      </c>
      <c r="AF71" s="1" t="s">
        <v>1728</v>
      </c>
      <c r="AG71" s="1" t="s">
        <v>1127</v>
      </c>
      <c r="AH71" s="1" t="s">
        <v>102</v>
      </c>
      <c r="AI71" s="1" t="s">
        <v>102</v>
      </c>
      <c r="AJ71" s="1" t="s">
        <v>1729</v>
      </c>
      <c r="AK71" s="1" t="s">
        <v>1730</v>
      </c>
      <c r="AL71" s="1" t="s">
        <v>342</v>
      </c>
      <c r="AM71" s="1" t="s">
        <v>597</v>
      </c>
      <c r="AN71" s="1">
        <v>95</v>
      </c>
      <c r="AO71" s="1">
        <v>10</v>
      </c>
      <c r="AP71" s="1" t="s">
        <v>1731</v>
      </c>
      <c r="AQ71" s="1" t="s">
        <v>1730</v>
      </c>
      <c r="AR71" s="1" t="s">
        <v>501</v>
      </c>
      <c r="AS71" s="1" t="s">
        <v>141</v>
      </c>
      <c r="AT71" s="1">
        <v>87.8</v>
      </c>
      <c r="AU71" s="1" t="s">
        <v>84</v>
      </c>
      <c r="AV71" s="1" t="s">
        <v>84</v>
      </c>
      <c r="AW71" s="1" t="s">
        <v>84</v>
      </c>
      <c r="AX71" s="1" t="s">
        <v>84</v>
      </c>
      <c r="AY71" s="1" t="s">
        <v>84</v>
      </c>
      <c r="AZ71" s="1" t="s">
        <v>84</v>
      </c>
      <c r="BA71" s="1" t="s">
        <v>84</v>
      </c>
      <c r="BB71" s="1" t="s">
        <v>1071</v>
      </c>
      <c r="BC71" s="1" t="s">
        <v>1732</v>
      </c>
      <c r="BD71" s="1" t="s">
        <v>205</v>
      </c>
      <c r="BE71" s="1" t="s">
        <v>206</v>
      </c>
      <c r="BF71" s="1" t="s">
        <v>425</v>
      </c>
      <c r="BG71" s="1" t="s">
        <v>480</v>
      </c>
      <c r="BH71" s="1">
        <v>76.7</v>
      </c>
      <c r="BI71" s="1">
        <v>8.42</v>
      </c>
      <c r="BJ71" s="1" t="s">
        <v>84</v>
      </c>
      <c r="BK71" s="1" t="s">
        <v>84</v>
      </c>
      <c r="BL71" s="1" t="s">
        <v>84</v>
      </c>
      <c r="BM71" s="1" t="s">
        <v>84</v>
      </c>
      <c r="BN71" s="1" t="s">
        <v>84</v>
      </c>
      <c r="BO71" s="1" t="s">
        <v>84</v>
      </c>
      <c r="BP71" s="1" t="s">
        <v>84</v>
      </c>
      <c r="BQ71" s="1" t="s">
        <v>84</v>
      </c>
      <c r="BR71" s="1" t="s">
        <v>1733</v>
      </c>
      <c r="BS71" s="1" t="s">
        <v>1734</v>
      </c>
      <c r="BT71" s="1">
        <v>6</v>
      </c>
      <c r="BU71" s="1" t="s">
        <v>1735</v>
      </c>
      <c r="BV71" s="1">
        <v>100</v>
      </c>
      <c r="BW71" s="1" t="s">
        <v>84</v>
      </c>
      <c r="BX71" s="1" t="str">
        <f>HYPERLINK("https://nconnect.nicmar.ac.in/storage/profile/6ac4cc1b914ce.png","Download")</f>
        <v>0</v>
      </c>
      <c r="BY71" s="1" t="s">
        <v>84</v>
      </c>
    </row>
    <row r="72" spans="1:77">
      <c r="A72" s="1" t="s">
        <v>119</v>
      </c>
      <c r="B72" s="1" t="s">
        <v>78</v>
      </c>
      <c r="C72" s="1" t="s">
        <v>1736</v>
      </c>
      <c r="D72" s="1" t="s">
        <v>1737</v>
      </c>
      <c r="E72" s="1" t="s">
        <v>84</v>
      </c>
      <c r="F72" s="1" t="s">
        <v>1424</v>
      </c>
      <c r="G72" s="1" t="s">
        <v>1738</v>
      </c>
      <c r="H72" s="1" t="s">
        <v>84</v>
      </c>
      <c r="I72" s="3"/>
      <c r="J72" s="1" t="s">
        <v>85</v>
      </c>
      <c r="K72" s="1" t="s">
        <v>86</v>
      </c>
      <c r="L72" s="1" t="s">
        <v>1739</v>
      </c>
      <c r="M72" s="1" t="s">
        <v>1740</v>
      </c>
      <c r="N72" s="1">
        <v>6303986063</v>
      </c>
      <c r="O72" s="1" t="s">
        <v>89</v>
      </c>
      <c r="P72" s="1" t="s">
        <v>1741</v>
      </c>
      <c r="Q72" s="1" t="s">
        <v>91</v>
      </c>
      <c r="R72" s="1" t="s">
        <v>1742</v>
      </c>
      <c r="S72" s="1" t="s">
        <v>1743</v>
      </c>
      <c r="T72" s="1" t="s">
        <v>190</v>
      </c>
      <c r="U72" s="1">
        <v>973894565923</v>
      </c>
      <c r="V72" s="1" t="s">
        <v>1744</v>
      </c>
      <c r="W72" s="1">
        <v>9849296668</v>
      </c>
      <c r="X72" s="1" t="s">
        <v>785</v>
      </c>
      <c r="Y72" s="1" t="s">
        <v>1745</v>
      </c>
      <c r="Z72" s="1">
        <v>9490812668</v>
      </c>
      <c r="AA72" s="1" t="s">
        <v>134</v>
      </c>
      <c r="AB72" s="1" t="s">
        <v>1746</v>
      </c>
      <c r="AC72" s="1" t="s">
        <v>1747</v>
      </c>
      <c r="AD72" s="1" t="s">
        <v>594</v>
      </c>
      <c r="AE72" s="1" t="s">
        <v>1746</v>
      </c>
      <c r="AF72" s="1" t="s">
        <v>1747</v>
      </c>
      <c r="AG72" s="1" t="s">
        <v>594</v>
      </c>
      <c r="AH72" s="1" t="s">
        <v>102</v>
      </c>
      <c r="AI72" s="1" t="s">
        <v>102</v>
      </c>
      <c r="AJ72" s="1" t="s">
        <v>1748</v>
      </c>
      <c r="AK72" s="1" t="s">
        <v>1749</v>
      </c>
      <c r="AL72" s="1" t="s">
        <v>199</v>
      </c>
      <c r="AM72" s="1" t="s">
        <v>395</v>
      </c>
      <c r="AN72" s="1">
        <v>98.0</v>
      </c>
      <c r="AO72" s="1">
        <v>9.8</v>
      </c>
      <c r="AP72" s="1" t="s">
        <v>1328</v>
      </c>
      <c r="AQ72" s="1" t="s">
        <v>1750</v>
      </c>
      <c r="AR72" s="1" t="s">
        <v>395</v>
      </c>
      <c r="AS72" s="1" t="s">
        <v>110</v>
      </c>
      <c r="AT72" s="1">
        <v>97.9</v>
      </c>
      <c r="AU72" s="1" t="s">
        <v>84</v>
      </c>
      <c r="AV72" s="1" t="s">
        <v>84</v>
      </c>
      <c r="AW72" s="1" t="s">
        <v>84</v>
      </c>
      <c r="AX72" s="1" t="s">
        <v>84</v>
      </c>
      <c r="AY72" s="1" t="s">
        <v>84</v>
      </c>
      <c r="AZ72" s="1" t="s">
        <v>84</v>
      </c>
      <c r="BA72" s="1" t="s">
        <v>84</v>
      </c>
      <c r="BB72" s="1" t="s">
        <v>1751</v>
      </c>
      <c r="BC72" s="1" t="s">
        <v>1752</v>
      </c>
      <c r="BD72" s="1" t="s">
        <v>113</v>
      </c>
      <c r="BE72" s="1" t="s">
        <v>114</v>
      </c>
      <c r="BF72" s="1" t="s">
        <v>576</v>
      </c>
      <c r="BG72" s="1" t="s">
        <v>208</v>
      </c>
      <c r="BH72" s="1">
        <v>84.8</v>
      </c>
      <c r="BI72" s="1">
        <v>8.48</v>
      </c>
      <c r="BJ72" s="1" t="s">
        <v>84</v>
      </c>
      <c r="BK72" s="1" t="s">
        <v>84</v>
      </c>
      <c r="BL72" s="1" t="s">
        <v>84</v>
      </c>
      <c r="BM72" s="1" t="s">
        <v>84</v>
      </c>
      <c r="BN72" s="1" t="s">
        <v>84</v>
      </c>
      <c r="BO72" s="1" t="s">
        <v>84</v>
      </c>
      <c r="BP72" s="1" t="s">
        <v>84</v>
      </c>
      <c r="BQ72" s="1" t="s">
        <v>84</v>
      </c>
      <c r="BR72" s="1" t="s">
        <v>1753</v>
      </c>
      <c r="BS72" s="1" t="s">
        <v>84</v>
      </c>
      <c r="BT72" s="1"/>
      <c r="BU72" s="1" t="s">
        <v>1754</v>
      </c>
      <c r="BV72" s="1">
        <v>35</v>
      </c>
      <c r="BW72" s="1" t="s">
        <v>1755</v>
      </c>
      <c r="BX72" s="1" t="str">
        <f>HYPERLINK("https://nconnect.nicmar.ac.in/storage/profile/6a85dc3b52eff.png","Download")</f>
        <v>0</v>
      </c>
      <c r="BY72" s="1" t="s">
        <v>84</v>
      </c>
    </row>
    <row r="73" spans="1:77">
      <c r="A73" s="1" t="s">
        <v>119</v>
      </c>
      <c r="B73" s="1" t="s">
        <v>78</v>
      </c>
      <c r="C73" s="1" t="s">
        <v>1756</v>
      </c>
      <c r="D73" s="1" t="s">
        <v>1757</v>
      </c>
      <c r="E73" s="1" t="s">
        <v>84</v>
      </c>
      <c r="F73" s="1" t="s">
        <v>1758</v>
      </c>
      <c r="G73" s="1" t="s">
        <v>1759</v>
      </c>
      <c r="H73" s="1" t="s">
        <v>84</v>
      </c>
      <c r="I73" s="3"/>
      <c r="J73" s="1" t="s">
        <v>85</v>
      </c>
      <c r="K73" s="1" t="s">
        <v>86</v>
      </c>
      <c r="L73" s="1" t="s">
        <v>1760</v>
      </c>
      <c r="M73" s="1" t="s">
        <v>1761</v>
      </c>
      <c r="N73" s="1">
        <v>9581440761</v>
      </c>
      <c r="O73" s="1" t="s">
        <v>89</v>
      </c>
      <c r="P73" s="1" t="s">
        <v>1762</v>
      </c>
      <c r="Q73" s="1" t="s">
        <v>91</v>
      </c>
      <c r="R73" s="1" t="s">
        <v>1763</v>
      </c>
      <c r="S73" s="1" t="s">
        <v>1764</v>
      </c>
      <c r="T73" s="1" t="s">
        <v>163</v>
      </c>
      <c r="U73" s="1">
        <v>789572940843</v>
      </c>
      <c r="V73" s="1" t="s">
        <v>1765</v>
      </c>
      <c r="W73" s="1">
        <v>8106888149</v>
      </c>
      <c r="X73" s="1" t="s">
        <v>84</v>
      </c>
      <c r="Y73" s="1" t="s">
        <v>1766</v>
      </c>
      <c r="Z73" s="1">
        <v>8106888149</v>
      </c>
      <c r="AA73" s="1" t="s">
        <v>134</v>
      </c>
      <c r="AB73" s="1" t="s">
        <v>1767</v>
      </c>
      <c r="AC73" s="1" t="s">
        <v>905</v>
      </c>
      <c r="AD73" s="1" t="s">
        <v>594</v>
      </c>
      <c r="AE73" s="1" t="s">
        <v>1767</v>
      </c>
      <c r="AF73" s="1" t="s">
        <v>905</v>
      </c>
      <c r="AG73" s="1" t="s">
        <v>594</v>
      </c>
      <c r="AH73" s="1" t="s">
        <v>102</v>
      </c>
      <c r="AI73" s="1" t="s">
        <v>102</v>
      </c>
      <c r="AJ73" s="1" t="s">
        <v>1768</v>
      </c>
      <c r="AK73" s="1" t="s">
        <v>1769</v>
      </c>
      <c r="AL73" s="1" t="s">
        <v>199</v>
      </c>
      <c r="AM73" s="1" t="s">
        <v>141</v>
      </c>
      <c r="AN73" s="1">
        <v>97</v>
      </c>
      <c r="AO73" s="1">
        <v>9.7</v>
      </c>
      <c r="AP73" s="1" t="s">
        <v>1770</v>
      </c>
      <c r="AQ73" s="1" t="s">
        <v>1771</v>
      </c>
      <c r="AR73" s="1" t="s">
        <v>201</v>
      </c>
      <c r="AS73" s="1" t="s">
        <v>110</v>
      </c>
      <c r="AT73" s="1">
        <v>86.2</v>
      </c>
      <c r="AU73" s="1">
        <v>8.62</v>
      </c>
      <c r="AV73" s="1" t="s">
        <v>84</v>
      </c>
      <c r="AW73" s="1" t="s">
        <v>84</v>
      </c>
      <c r="AX73" s="1" t="s">
        <v>84</v>
      </c>
      <c r="AY73" s="1" t="s">
        <v>84</v>
      </c>
      <c r="AZ73" s="1" t="s">
        <v>84</v>
      </c>
      <c r="BA73" s="1" t="s">
        <v>84</v>
      </c>
      <c r="BB73" s="1" t="s">
        <v>1330</v>
      </c>
      <c r="BC73" s="1" t="s">
        <v>1772</v>
      </c>
      <c r="BD73" s="1" t="s">
        <v>113</v>
      </c>
      <c r="BE73" s="1" t="s">
        <v>114</v>
      </c>
      <c r="BF73" s="1" t="s">
        <v>552</v>
      </c>
      <c r="BG73" s="1" t="s">
        <v>553</v>
      </c>
      <c r="BH73" s="1">
        <v>71.7</v>
      </c>
      <c r="BI73" s="1">
        <v>7.17</v>
      </c>
      <c r="BJ73" s="1" t="s">
        <v>84</v>
      </c>
      <c r="BK73" s="1" t="s">
        <v>84</v>
      </c>
      <c r="BL73" s="1" t="s">
        <v>84</v>
      </c>
      <c r="BM73" s="1" t="s">
        <v>84</v>
      </c>
      <c r="BN73" s="1" t="s">
        <v>84</v>
      </c>
      <c r="BO73" s="1" t="s">
        <v>84</v>
      </c>
      <c r="BP73" s="1" t="s">
        <v>84</v>
      </c>
      <c r="BQ73" s="1" t="s">
        <v>84</v>
      </c>
      <c r="BR73" s="1" t="s">
        <v>1773</v>
      </c>
      <c r="BS73" s="1" t="s">
        <v>84</v>
      </c>
      <c r="BT73" s="1"/>
      <c r="BU73" s="1" t="s">
        <v>1774</v>
      </c>
      <c r="BV73" s="1">
        <v>4</v>
      </c>
      <c r="BW73" s="1" t="s">
        <v>1775</v>
      </c>
      <c r="BX73" s="1" t="str">
        <f>HYPERLINK("https://nconnect.nicmar.ac.in/storage/profile/6a85f3e729757.png","Download")</f>
        <v>0</v>
      </c>
      <c r="BY73" s="1" t="s">
        <v>84</v>
      </c>
    </row>
    <row r="74" spans="1:77">
      <c r="A74" s="1" t="s">
        <v>119</v>
      </c>
      <c r="B74" s="1" t="s">
        <v>78</v>
      </c>
      <c r="C74" s="1" t="s">
        <v>1776</v>
      </c>
      <c r="D74" s="1" t="s">
        <v>1777</v>
      </c>
      <c r="E74" s="1" t="s">
        <v>1778</v>
      </c>
      <c r="F74" s="1" t="s">
        <v>1779</v>
      </c>
      <c r="G74" s="1" t="s">
        <v>1780</v>
      </c>
      <c r="H74" s="1" t="s">
        <v>84</v>
      </c>
      <c r="I74" s="3"/>
      <c r="J74" s="1" t="s">
        <v>85</v>
      </c>
      <c r="K74" s="1" t="s">
        <v>86</v>
      </c>
      <c r="L74" s="1" t="s">
        <v>1781</v>
      </c>
      <c r="M74" s="1" t="s">
        <v>1782</v>
      </c>
      <c r="N74" s="1">
        <v>8767004523</v>
      </c>
      <c r="O74" s="1" t="s">
        <v>89</v>
      </c>
      <c r="P74" s="1" t="s">
        <v>1783</v>
      </c>
      <c r="Q74" s="1" t="s">
        <v>91</v>
      </c>
      <c r="R74" s="1" t="s">
        <v>128</v>
      </c>
      <c r="S74" s="1" t="s">
        <v>1784</v>
      </c>
      <c r="T74" s="1" t="s">
        <v>190</v>
      </c>
      <c r="U74" s="1">
        <v>558790470629</v>
      </c>
      <c r="V74" s="1" t="s">
        <v>1778</v>
      </c>
      <c r="W74" s="1">
        <v>8888813647</v>
      </c>
      <c r="X74" s="1" t="s">
        <v>1785</v>
      </c>
      <c r="Y74" s="1" t="s">
        <v>1786</v>
      </c>
      <c r="Z74" s="1">
        <v>9022397986</v>
      </c>
      <c r="AA74" s="1" t="s">
        <v>1787</v>
      </c>
      <c r="AB74" s="1" t="s">
        <v>1788</v>
      </c>
      <c r="AC74" s="1" t="s">
        <v>1789</v>
      </c>
      <c r="AD74" s="1" t="s">
        <v>101</v>
      </c>
      <c r="AE74" s="1" t="s">
        <v>1790</v>
      </c>
      <c r="AF74" s="1" t="s">
        <v>138</v>
      </c>
      <c r="AG74" s="1" t="s">
        <v>101</v>
      </c>
      <c r="AH74" s="1" t="s">
        <v>102</v>
      </c>
      <c r="AI74" s="1" t="s">
        <v>102</v>
      </c>
      <c r="AJ74" s="1" t="s">
        <v>1791</v>
      </c>
      <c r="AK74" s="1" t="s">
        <v>1792</v>
      </c>
      <c r="AL74" s="1" t="s">
        <v>199</v>
      </c>
      <c r="AM74" s="1" t="s">
        <v>106</v>
      </c>
      <c r="AN74" s="1">
        <v>85</v>
      </c>
      <c r="AO74" s="1" t="s">
        <v>84</v>
      </c>
      <c r="AP74" s="1" t="s">
        <v>1793</v>
      </c>
      <c r="AQ74" s="1" t="s">
        <v>1792</v>
      </c>
      <c r="AR74" s="1" t="s">
        <v>201</v>
      </c>
      <c r="AS74" s="1" t="s">
        <v>316</v>
      </c>
      <c r="AT74" s="1">
        <v>96</v>
      </c>
      <c r="AU74" s="1" t="s">
        <v>84</v>
      </c>
      <c r="AV74" s="1" t="s">
        <v>84</v>
      </c>
      <c r="AW74" s="1" t="s">
        <v>84</v>
      </c>
      <c r="AX74" s="1" t="s">
        <v>84</v>
      </c>
      <c r="AY74" s="1" t="s">
        <v>84</v>
      </c>
      <c r="AZ74" s="1" t="s">
        <v>84</v>
      </c>
      <c r="BA74" s="1" t="s">
        <v>84</v>
      </c>
      <c r="BB74" s="1" t="s">
        <v>550</v>
      </c>
      <c r="BC74" s="1" t="s">
        <v>1388</v>
      </c>
      <c r="BD74" s="1" t="s">
        <v>113</v>
      </c>
      <c r="BE74" s="1" t="s">
        <v>114</v>
      </c>
      <c r="BF74" s="1" t="s">
        <v>552</v>
      </c>
      <c r="BG74" s="1" t="s">
        <v>553</v>
      </c>
      <c r="BH74" s="1">
        <v>71</v>
      </c>
      <c r="BI74" s="1">
        <v>7.1</v>
      </c>
      <c r="BJ74" s="1" t="s">
        <v>84</v>
      </c>
      <c r="BK74" s="1" t="s">
        <v>84</v>
      </c>
      <c r="BL74" s="1" t="s">
        <v>84</v>
      </c>
      <c r="BM74" s="1" t="s">
        <v>84</v>
      </c>
      <c r="BN74" s="1" t="s">
        <v>84</v>
      </c>
      <c r="BO74" s="1" t="s">
        <v>84</v>
      </c>
      <c r="BP74" s="1" t="s">
        <v>84</v>
      </c>
      <c r="BQ74" s="1" t="s">
        <v>84</v>
      </c>
      <c r="BR74" s="1" t="s">
        <v>1794</v>
      </c>
      <c r="BS74" s="1" t="s">
        <v>1795</v>
      </c>
      <c r="BT74" s="1">
        <v>12</v>
      </c>
      <c r="BU74" s="1" t="s">
        <v>1796</v>
      </c>
      <c r="BV74" s="1">
        <v>12</v>
      </c>
      <c r="BW74" s="1" t="s">
        <v>1797</v>
      </c>
      <c r="BX74" s="1" t="str">
        <f>HYPERLINK("https://nconnect.nicmar.ac.in/storage/profile/6a86f650b03c1.png","Download")</f>
        <v>0</v>
      </c>
      <c r="BY74" s="1" t="s">
        <v>84</v>
      </c>
    </row>
    <row r="75" spans="1:77">
      <c r="A75" s="1" t="s">
        <v>119</v>
      </c>
      <c r="B75" s="1" t="s">
        <v>78</v>
      </c>
      <c r="C75" s="1" t="s">
        <v>1798</v>
      </c>
      <c r="D75" s="1" t="s">
        <v>1799</v>
      </c>
      <c r="E75" s="1" t="s">
        <v>1800</v>
      </c>
      <c r="F75" s="1" t="s">
        <v>1801</v>
      </c>
      <c r="G75" s="1" t="s">
        <v>1802</v>
      </c>
      <c r="H75" s="1" t="s">
        <v>84</v>
      </c>
      <c r="I75" s="3"/>
      <c r="J75" s="1" t="s">
        <v>85</v>
      </c>
      <c r="K75" s="1" t="s">
        <v>86</v>
      </c>
      <c r="L75" s="1" t="s">
        <v>1803</v>
      </c>
      <c r="M75" s="1" t="s">
        <v>1804</v>
      </c>
      <c r="N75" s="1">
        <v>7830861726</v>
      </c>
      <c r="O75" s="1" t="s">
        <v>89</v>
      </c>
      <c r="P75" s="1" t="s">
        <v>1805</v>
      </c>
      <c r="Q75" s="1" t="s">
        <v>91</v>
      </c>
      <c r="R75" s="1" t="s">
        <v>516</v>
      </c>
      <c r="S75" s="1" t="s">
        <v>1806</v>
      </c>
      <c r="T75" s="1" t="s">
        <v>163</v>
      </c>
      <c r="U75" s="1">
        <v>879096514125</v>
      </c>
      <c r="V75" s="1" t="s">
        <v>1807</v>
      </c>
      <c r="W75" s="1">
        <v>9412995626</v>
      </c>
      <c r="X75" s="1" t="s">
        <v>1808</v>
      </c>
      <c r="Y75" s="1" t="s">
        <v>1809</v>
      </c>
      <c r="Z75" s="1">
        <v>9456579126</v>
      </c>
      <c r="AA75" s="1" t="s">
        <v>134</v>
      </c>
      <c r="AB75" s="1" t="s">
        <v>1810</v>
      </c>
      <c r="AC75" s="1" t="s">
        <v>836</v>
      </c>
      <c r="AD75" s="1" t="s">
        <v>837</v>
      </c>
      <c r="AE75" s="1" t="s">
        <v>1810</v>
      </c>
      <c r="AF75" s="1" t="s">
        <v>836</v>
      </c>
      <c r="AG75" s="1" t="s">
        <v>837</v>
      </c>
      <c r="AH75" s="1" t="s">
        <v>102</v>
      </c>
      <c r="AI75" s="1" t="s">
        <v>102</v>
      </c>
      <c r="AJ75" s="1" t="s">
        <v>1811</v>
      </c>
      <c r="AK75" s="1" t="s">
        <v>1812</v>
      </c>
      <c r="AL75" s="1" t="s">
        <v>597</v>
      </c>
      <c r="AM75" s="1" t="s">
        <v>598</v>
      </c>
      <c r="AN75" s="1">
        <v>75.33</v>
      </c>
      <c r="AO75" s="1" t="s">
        <v>84</v>
      </c>
      <c r="AP75" s="1" t="s">
        <v>1813</v>
      </c>
      <c r="AQ75" s="1" t="s">
        <v>1814</v>
      </c>
      <c r="AR75" s="1" t="s">
        <v>201</v>
      </c>
      <c r="AS75" s="1" t="s">
        <v>368</v>
      </c>
      <c r="AT75" s="1">
        <v>74</v>
      </c>
      <c r="AU75" s="1" t="s">
        <v>84</v>
      </c>
      <c r="AV75" s="1" t="s">
        <v>84</v>
      </c>
      <c r="AW75" s="1" t="s">
        <v>84</v>
      </c>
      <c r="AX75" s="1" t="s">
        <v>84</v>
      </c>
      <c r="AY75" s="1" t="s">
        <v>84</v>
      </c>
      <c r="AZ75" s="1" t="s">
        <v>84</v>
      </c>
      <c r="BA75" s="1" t="s">
        <v>84</v>
      </c>
      <c r="BB75" s="1" t="s">
        <v>1815</v>
      </c>
      <c r="BC75" s="1" t="s">
        <v>1816</v>
      </c>
      <c r="BD75" s="1" t="s">
        <v>113</v>
      </c>
      <c r="BE75" s="1" t="s">
        <v>114</v>
      </c>
      <c r="BF75" s="1" t="s">
        <v>885</v>
      </c>
      <c r="BG75" s="1" t="s">
        <v>505</v>
      </c>
      <c r="BH75" s="1">
        <v>68.62</v>
      </c>
      <c r="BI75" s="1" t="s">
        <v>84</v>
      </c>
      <c r="BJ75" s="1" t="s">
        <v>84</v>
      </c>
      <c r="BK75" s="1" t="s">
        <v>84</v>
      </c>
      <c r="BL75" s="1" t="s">
        <v>84</v>
      </c>
      <c r="BM75" s="1" t="s">
        <v>84</v>
      </c>
      <c r="BN75" s="1" t="s">
        <v>84</v>
      </c>
      <c r="BO75" s="1" t="s">
        <v>84</v>
      </c>
      <c r="BP75" s="1" t="s">
        <v>84</v>
      </c>
      <c r="BQ75" s="1" t="s">
        <v>84</v>
      </c>
      <c r="BR75" s="1" t="s">
        <v>1817</v>
      </c>
      <c r="BS75" s="1" t="s">
        <v>84</v>
      </c>
      <c r="BT75" s="1"/>
      <c r="BU75" s="1" t="s">
        <v>1818</v>
      </c>
      <c r="BV75" s="1">
        <v>8</v>
      </c>
      <c r="BW75" s="1" t="s">
        <v>84</v>
      </c>
      <c r="BX75" s="1" t="str">
        <f>HYPERLINK("https://nconnect.nicmar.ac.in/storage/profile/6a87428e56fef.png","Download")</f>
        <v>0</v>
      </c>
      <c r="BY75" s="1" t="s">
        <v>84</v>
      </c>
    </row>
    <row r="76" spans="1:77">
      <c r="A76" s="1" t="s">
        <v>119</v>
      </c>
      <c r="B76" s="1" t="s">
        <v>78</v>
      </c>
      <c r="C76" s="1" t="s">
        <v>1819</v>
      </c>
      <c r="D76" s="1" t="s">
        <v>1820</v>
      </c>
      <c r="E76" s="1" t="s">
        <v>1821</v>
      </c>
      <c r="F76" s="1" t="s">
        <v>1822</v>
      </c>
      <c r="G76" s="1" t="s">
        <v>1823</v>
      </c>
      <c r="H76" s="1" t="s">
        <v>84</v>
      </c>
      <c r="I76" s="3"/>
      <c r="J76" s="1" t="s">
        <v>85</v>
      </c>
      <c r="K76" s="1" t="s">
        <v>86</v>
      </c>
      <c r="L76" s="1" t="s">
        <v>1824</v>
      </c>
      <c r="M76" s="1" t="s">
        <v>1825</v>
      </c>
      <c r="N76" s="1">
        <v>8080780421</v>
      </c>
      <c r="O76" s="1" t="s">
        <v>89</v>
      </c>
      <c r="P76" s="1" t="s">
        <v>1826</v>
      </c>
      <c r="Q76" s="1" t="s">
        <v>91</v>
      </c>
      <c r="R76" s="1" t="s">
        <v>1827</v>
      </c>
      <c r="S76" s="1" t="s">
        <v>1828</v>
      </c>
      <c r="T76" s="1" t="s">
        <v>163</v>
      </c>
      <c r="U76" s="1">
        <v>490221983812</v>
      </c>
      <c r="V76" s="1" t="s">
        <v>1829</v>
      </c>
      <c r="W76" s="1">
        <v>9890932766</v>
      </c>
      <c r="X76" s="1" t="s">
        <v>1830</v>
      </c>
      <c r="Y76" s="1" t="s">
        <v>1831</v>
      </c>
      <c r="Z76" s="1">
        <v>7276145200</v>
      </c>
      <c r="AA76" s="1" t="s">
        <v>134</v>
      </c>
      <c r="AB76" s="1" t="s">
        <v>1832</v>
      </c>
      <c r="AC76" s="1" t="s">
        <v>226</v>
      </c>
      <c r="AD76" s="1" t="s">
        <v>101</v>
      </c>
      <c r="AE76" s="1" t="s">
        <v>1832</v>
      </c>
      <c r="AF76" s="1" t="s">
        <v>226</v>
      </c>
      <c r="AG76" s="1" t="s">
        <v>101</v>
      </c>
      <c r="AH76" s="1" t="s">
        <v>102</v>
      </c>
      <c r="AI76" s="1" t="s">
        <v>102</v>
      </c>
      <c r="AJ76" s="1" t="s">
        <v>1833</v>
      </c>
      <c r="AK76" s="1" t="s">
        <v>1834</v>
      </c>
      <c r="AL76" s="1" t="s">
        <v>285</v>
      </c>
      <c r="AM76" s="1" t="s">
        <v>286</v>
      </c>
      <c r="AN76" s="1">
        <v>80.6</v>
      </c>
      <c r="AO76" s="1" t="s">
        <v>84</v>
      </c>
      <c r="AP76" s="1" t="s">
        <v>84</v>
      </c>
      <c r="AQ76" s="1" t="s">
        <v>84</v>
      </c>
      <c r="AR76" s="1" t="s">
        <v>84</v>
      </c>
      <c r="AS76" s="1" t="s">
        <v>84</v>
      </c>
      <c r="AT76" s="1" t="s">
        <v>84</v>
      </c>
      <c r="AU76" s="1" t="s">
        <v>84</v>
      </c>
      <c r="AV76" s="1" t="s">
        <v>114</v>
      </c>
      <c r="AW76" s="1" t="s">
        <v>1835</v>
      </c>
      <c r="AX76" s="1" t="s">
        <v>198</v>
      </c>
      <c r="AY76" s="1" t="s">
        <v>549</v>
      </c>
      <c r="AZ76" s="1">
        <v>92.16</v>
      </c>
      <c r="BA76" s="1" t="s">
        <v>84</v>
      </c>
      <c r="BB76" s="1" t="s">
        <v>1836</v>
      </c>
      <c r="BC76" s="1" t="s">
        <v>1837</v>
      </c>
      <c r="BD76" s="1" t="s">
        <v>113</v>
      </c>
      <c r="BE76" s="1" t="s">
        <v>114</v>
      </c>
      <c r="BF76" s="1" t="s">
        <v>368</v>
      </c>
      <c r="BG76" s="1" t="s">
        <v>720</v>
      </c>
      <c r="BH76" s="1">
        <v>86.5</v>
      </c>
      <c r="BI76" s="1">
        <v>9.15</v>
      </c>
      <c r="BJ76" s="1" t="s">
        <v>84</v>
      </c>
      <c r="BK76" s="1" t="s">
        <v>84</v>
      </c>
      <c r="BL76" s="1" t="s">
        <v>84</v>
      </c>
      <c r="BM76" s="1" t="s">
        <v>84</v>
      </c>
      <c r="BN76" s="1" t="s">
        <v>84</v>
      </c>
      <c r="BO76" s="1" t="s">
        <v>84</v>
      </c>
      <c r="BP76" s="1" t="s">
        <v>84</v>
      </c>
      <c r="BQ76" s="1" t="s">
        <v>84</v>
      </c>
      <c r="BR76" s="1" t="s">
        <v>1838</v>
      </c>
      <c r="BS76" s="1" t="s">
        <v>1839</v>
      </c>
      <c r="BT76" s="1">
        <v>14</v>
      </c>
      <c r="BU76" s="1" t="s">
        <v>84</v>
      </c>
      <c r="BV76" s="1"/>
      <c r="BW76" s="1" t="s">
        <v>84</v>
      </c>
      <c r="BX76" s="1" t="str">
        <f>HYPERLINK("https://nconnect.nicmar.ac.in/storage/profile/6a87479700b9f.png","Download")</f>
        <v>0</v>
      </c>
      <c r="BY76" s="1" t="s">
        <v>84</v>
      </c>
    </row>
    <row r="77" spans="1:77">
      <c r="A77" s="1" t="s">
        <v>351</v>
      </c>
      <c r="B77" s="1" t="s">
        <v>78</v>
      </c>
      <c r="C77" s="1" t="s">
        <v>1840</v>
      </c>
      <c r="D77" s="1" t="s">
        <v>1841</v>
      </c>
      <c r="E77" s="1" t="s">
        <v>1842</v>
      </c>
      <c r="F77" s="1" t="s">
        <v>1843</v>
      </c>
      <c r="G77" s="1" t="s">
        <v>1844</v>
      </c>
      <c r="H77" s="1" t="s">
        <v>84</v>
      </c>
      <c r="I77" s="3"/>
      <c r="J77" s="1" t="s">
        <v>85</v>
      </c>
      <c r="K77" s="1" t="s">
        <v>86</v>
      </c>
      <c r="L77" s="1" t="s">
        <v>1845</v>
      </c>
      <c r="M77" s="1" t="s">
        <v>1846</v>
      </c>
      <c r="N77" s="1">
        <v>7020215588</v>
      </c>
      <c r="O77" s="1" t="s">
        <v>159</v>
      </c>
      <c r="P77" s="1" t="s">
        <v>1847</v>
      </c>
      <c r="Q77" s="1" t="s">
        <v>91</v>
      </c>
      <c r="R77" s="1" t="s">
        <v>248</v>
      </c>
      <c r="S77" s="1" t="s">
        <v>1848</v>
      </c>
      <c r="T77" s="1" t="s">
        <v>190</v>
      </c>
      <c r="U77" s="1">
        <v>948247451715</v>
      </c>
      <c r="V77" s="1" t="s">
        <v>1849</v>
      </c>
      <c r="W77" s="1">
        <v>9423132440</v>
      </c>
      <c r="X77" s="1" t="s">
        <v>733</v>
      </c>
      <c r="Y77" s="1" t="s">
        <v>1850</v>
      </c>
      <c r="Z77" s="1">
        <v>9579253442</v>
      </c>
      <c r="AA77" s="1" t="s">
        <v>275</v>
      </c>
      <c r="AB77" s="1" t="s">
        <v>1851</v>
      </c>
      <c r="AC77" s="1" t="s">
        <v>1067</v>
      </c>
      <c r="AD77" s="1" t="s">
        <v>101</v>
      </c>
      <c r="AE77" s="1" t="s">
        <v>1852</v>
      </c>
      <c r="AF77" s="1" t="s">
        <v>138</v>
      </c>
      <c r="AG77" s="1" t="s">
        <v>101</v>
      </c>
      <c r="AH77" s="1" t="s">
        <v>102</v>
      </c>
      <c r="AI77" s="1" t="s">
        <v>102</v>
      </c>
      <c r="AJ77" s="1" t="s">
        <v>1853</v>
      </c>
      <c r="AK77" s="1" t="s">
        <v>1854</v>
      </c>
      <c r="AL77" s="1" t="s">
        <v>172</v>
      </c>
      <c r="AM77" s="1" t="s">
        <v>368</v>
      </c>
      <c r="AN77" s="1">
        <v>82.83</v>
      </c>
      <c r="AO77" s="1" t="s">
        <v>84</v>
      </c>
      <c r="AP77" s="1" t="s">
        <v>84</v>
      </c>
      <c r="AQ77" s="1" t="s">
        <v>84</v>
      </c>
      <c r="AR77" s="1" t="s">
        <v>84</v>
      </c>
      <c r="AS77" s="1" t="s">
        <v>84</v>
      </c>
      <c r="AT77" s="1" t="s">
        <v>84</v>
      </c>
      <c r="AU77" s="1" t="s">
        <v>84</v>
      </c>
      <c r="AV77" s="1" t="s">
        <v>1369</v>
      </c>
      <c r="AW77" s="1" t="s">
        <v>1855</v>
      </c>
      <c r="AX77" s="1" t="s">
        <v>207</v>
      </c>
      <c r="AY77" s="1" t="s">
        <v>232</v>
      </c>
      <c r="AZ77" s="1">
        <v>87</v>
      </c>
      <c r="BA77" s="1" t="s">
        <v>84</v>
      </c>
      <c r="BB77" s="1" t="s">
        <v>1856</v>
      </c>
      <c r="BC77" s="1" t="s">
        <v>1857</v>
      </c>
      <c r="BD77" s="1" t="s">
        <v>113</v>
      </c>
      <c r="BE77" s="1" t="s">
        <v>114</v>
      </c>
      <c r="BF77" s="1" t="s">
        <v>720</v>
      </c>
      <c r="BG77" s="1" t="s">
        <v>675</v>
      </c>
      <c r="BH77" s="1">
        <v>80.8</v>
      </c>
      <c r="BI77" s="1">
        <v>8.83</v>
      </c>
      <c r="BJ77" s="1" t="s">
        <v>84</v>
      </c>
      <c r="BK77" s="1" t="s">
        <v>84</v>
      </c>
      <c r="BL77" s="1" t="s">
        <v>84</v>
      </c>
      <c r="BM77" s="1" t="s">
        <v>84</v>
      </c>
      <c r="BN77" s="1" t="s">
        <v>84</v>
      </c>
      <c r="BO77" s="1" t="s">
        <v>84</v>
      </c>
      <c r="BP77" s="1" t="s">
        <v>84</v>
      </c>
      <c r="BQ77" s="1" t="s">
        <v>84</v>
      </c>
      <c r="BR77" s="1" t="s">
        <v>1858</v>
      </c>
      <c r="BS77" s="1" t="s">
        <v>84</v>
      </c>
      <c r="BT77" s="1"/>
      <c r="BU77" s="1" t="s">
        <v>1859</v>
      </c>
      <c r="BV77" s="1">
        <v>12</v>
      </c>
      <c r="BW77" s="1" t="s">
        <v>84</v>
      </c>
      <c r="BX77" s="1" t="str">
        <f>HYPERLINK("https://nconnect.nicmar.ac.in/storage/profile/6a847e054d530.png","Download")</f>
        <v>0</v>
      </c>
      <c r="BY77" s="1" t="s">
        <v>84</v>
      </c>
    </row>
    <row r="78" spans="1:77">
      <c r="A78" s="1" t="s">
        <v>119</v>
      </c>
      <c r="B78" s="1" t="s">
        <v>78</v>
      </c>
      <c r="C78" s="1" t="s">
        <v>1860</v>
      </c>
      <c r="D78" s="1" t="s">
        <v>1861</v>
      </c>
      <c r="E78" s="1" t="s">
        <v>84</v>
      </c>
      <c r="F78" s="1" t="s">
        <v>1862</v>
      </c>
      <c r="G78" s="1" t="s">
        <v>1863</v>
      </c>
      <c r="H78" s="1" t="s">
        <v>84</v>
      </c>
      <c r="I78" s="3"/>
      <c r="J78" s="1" t="s">
        <v>85</v>
      </c>
      <c r="K78" s="1" t="s">
        <v>86</v>
      </c>
      <c r="L78" s="1" t="s">
        <v>1864</v>
      </c>
      <c r="M78" s="1" t="s">
        <v>1865</v>
      </c>
      <c r="N78" s="1">
        <v>6383448896</v>
      </c>
      <c r="O78" s="1" t="s">
        <v>89</v>
      </c>
      <c r="P78" s="1" t="s">
        <v>1866</v>
      </c>
      <c r="Q78" s="1" t="s">
        <v>91</v>
      </c>
      <c r="R78" s="1" t="s">
        <v>1867</v>
      </c>
      <c r="S78" s="1" t="s">
        <v>1868</v>
      </c>
      <c r="T78" s="1" t="s">
        <v>130</v>
      </c>
      <c r="U78" s="1">
        <v>545269875009</v>
      </c>
      <c r="V78" s="1" t="s">
        <v>1869</v>
      </c>
      <c r="W78" s="1">
        <v>9840039976</v>
      </c>
      <c r="X78" s="1" t="s">
        <v>1450</v>
      </c>
      <c r="Y78" s="1" t="s">
        <v>1870</v>
      </c>
      <c r="Z78" s="1">
        <v>9003023663</v>
      </c>
      <c r="AA78" s="1" t="s">
        <v>275</v>
      </c>
      <c r="AB78" s="1" t="s">
        <v>1871</v>
      </c>
      <c r="AC78" s="1" t="s">
        <v>1477</v>
      </c>
      <c r="AD78" s="1" t="s">
        <v>644</v>
      </c>
      <c r="AE78" s="1" t="s">
        <v>1871</v>
      </c>
      <c r="AF78" s="1" t="s">
        <v>1477</v>
      </c>
      <c r="AG78" s="1" t="s">
        <v>644</v>
      </c>
      <c r="AH78" s="1" t="s">
        <v>102</v>
      </c>
      <c r="AI78" s="1" t="s">
        <v>102</v>
      </c>
      <c r="AJ78" s="1" t="s">
        <v>1872</v>
      </c>
      <c r="AK78" s="1" t="s">
        <v>1873</v>
      </c>
      <c r="AL78" s="1" t="s">
        <v>201</v>
      </c>
      <c r="AM78" s="1" t="s">
        <v>368</v>
      </c>
      <c r="AN78" s="1">
        <v>73.8</v>
      </c>
      <c r="AO78" s="1" t="s">
        <v>84</v>
      </c>
      <c r="AP78" s="1" t="s">
        <v>1874</v>
      </c>
      <c r="AQ78" s="1" t="s">
        <v>1873</v>
      </c>
      <c r="AR78" s="1" t="s">
        <v>256</v>
      </c>
      <c r="AS78" s="1" t="s">
        <v>290</v>
      </c>
      <c r="AT78" s="1">
        <v>81.8</v>
      </c>
      <c r="AU78" s="1" t="s">
        <v>84</v>
      </c>
      <c r="AV78" s="1" t="s">
        <v>84</v>
      </c>
      <c r="AW78" s="1" t="s">
        <v>84</v>
      </c>
      <c r="AX78" s="1" t="s">
        <v>84</v>
      </c>
      <c r="AY78" s="1" t="s">
        <v>84</v>
      </c>
      <c r="AZ78" s="1" t="s">
        <v>84</v>
      </c>
      <c r="BA78" s="1" t="s">
        <v>84</v>
      </c>
      <c r="BB78" s="1" t="s">
        <v>1875</v>
      </c>
      <c r="BC78" s="1" t="s">
        <v>1876</v>
      </c>
      <c r="BD78" s="1" t="s">
        <v>113</v>
      </c>
      <c r="BE78" s="1" t="s">
        <v>114</v>
      </c>
      <c r="BF78" s="1" t="s">
        <v>259</v>
      </c>
      <c r="BG78" s="1" t="s">
        <v>236</v>
      </c>
      <c r="BH78" s="1">
        <v>81.6</v>
      </c>
      <c r="BI78" s="1">
        <v>8.16</v>
      </c>
      <c r="BJ78" s="1" t="s">
        <v>84</v>
      </c>
      <c r="BK78" s="1" t="s">
        <v>84</v>
      </c>
      <c r="BL78" s="1" t="s">
        <v>84</v>
      </c>
      <c r="BM78" s="1" t="s">
        <v>84</v>
      </c>
      <c r="BN78" s="1" t="s">
        <v>84</v>
      </c>
      <c r="BO78" s="1" t="s">
        <v>84</v>
      </c>
      <c r="BP78" s="1" t="s">
        <v>84</v>
      </c>
      <c r="BQ78" s="1" t="s">
        <v>84</v>
      </c>
      <c r="BR78" s="1" t="s">
        <v>1877</v>
      </c>
      <c r="BS78" s="1" t="s">
        <v>84</v>
      </c>
      <c r="BT78" s="1"/>
      <c r="BU78" s="1" t="s">
        <v>1878</v>
      </c>
      <c r="BV78" s="1">
        <v>8</v>
      </c>
      <c r="BW78" s="1" t="s">
        <v>1879</v>
      </c>
      <c r="BX78" s="1" t="str">
        <f>HYPERLINK("https://nconnect.nicmar.ac.in/storage/profile/6a85fedd35fa6.png","Download")</f>
        <v>0</v>
      </c>
      <c r="BY78" s="1" t="s">
        <v>84</v>
      </c>
    </row>
    <row r="79" spans="1:77">
      <c r="A79" s="1" t="s">
        <v>119</v>
      </c>
      <c r="B79" s="1" t="s">
        <v>78</v>
      </c>
      <c r="C79" s="1" t="s">
        <v>1880</v>
      </c>
      <c r="D79" s="1" t="s">
        <v>1881</v>
      </c>
      <c r="E79" s="1" t="s">
        <v>1882</v>
      </c>
      <c r="F79" s="1" t="s">
        <v>1883</v>
      </c>
      <c r="G79" s="1" t="s">
        <v>1884</v>
      </c>
      <c r="H79" s="1" t="s">
        <v>84</v>
      </c>
      <c r="I79" s="3"/>
      <c r="J79" s="1" t="s">
        <v>85</v>
      </c>
      <c r="K79" s="1" t="s">
        <v>86</v>
      </c>
      <c r="L79" s="1" t="s">
        <v>1885</v>
      </c>
      <c r="M79" s="1" t="s">
        <v>1886</v>
      </c>
      <c r="N79" s="1">
        <v>8010924009</v>
      </c>
      <c r="O79" s="1" t="s">
        <v>89</v>
      </c>
      <c r="P79" s="1" t="s">
        <v>1887</v>
      </c>
      <c r="Q79" s="1" t="s">
        <v>91</v>
      </c>
      <c r="R79" s="1" t="s">
        <v>128</v>
      </c>
      <c r="S79" s="1" t="s">
        <v>1888</v>
      </c>
      <c r="T79" s="1" t="s">
        <v>190</v>
      </c>
      <c r="U79" s="1">
        <v>810423506158</v>
      </c>
      <c r="V79" s="1" t="s">
        <v>1889</v>
      </c>
      <c r="W79" s="1">
        <v>9850459607</v>
      </c>
      <c r="X79" s="1" t="s">
        <v>1890</v>
      </c>
      <c r="Y79" s="1" t="s">
        <v>1891</v>
      </c>
      <c r="Z79" s="1">
        <v>7755958889</v>
      </c>
      <c r="AA79" s="1" t="s">
        <v>98</v>
      </c>
      <c r="AB79" s="1" t="s">
        <v>1892</v>
      </c>
      <c r="AC79" s="1" t="s">
        <v>1792</v>
      </c>
      <c r="AD79" s="1" t="s">
        <v>101</v>
      </c>
      <c r="AE79" s="1" t="s">
        <v>1892</v>
      </c>
      <c r="AF79" s="1" t="s">
        <v>1792</v>
      </c>
      <c r="AG79" s="1" t="s">
        <v>101</v>
      </c>
      <c r="AH79" s="1" t="s">
        <v>102</v>
      </c>
      <c r="AI79" s="1" t="s">
        <v>102</v>
      </c>
      <c r="AJ79" s="1" t="s">
        <v>1893</v>
      </c>
      <c r="AK79" s="1" t="s">
        <v>1894</v>
      </c>
      <c r="AL79" s="1" t="s">
        <v>1895</v>
      </c>
      <c r="AM79" s="1" t="s">
        <v>983</v>
      </c>
      <c r="AN79" s="1">
        <v>90.2</v>
      </c>
      <c r="AO79" s="1" t="s">
        <v>84</v>
      </c>
      <c r="AP79" s="1" t="s">
        <v>1896</v>
      </c>
      <c r="AQ79" s="1" t="s">
        <v>1897</v>
      </c>
      <c r="AR79" s="1" t="s">
        <v>368</v>
      </c>
      <c r="AS79" s="1" t="s">
        <v>1090</v>
      </c>
      <c r="AT79" s="1">
        <v>65.67</v>
      </c>
      <c r="AU79" s="1" t="s">
        <v>84</v>
      </c>
      <c r="AV79" s="1" t="s">
        <v>84</v>
      </c>
      <c r="AW79" s="1" t="s">
        <v>84</v>
      </c>
      <c r="AX79" s="1" t="s">
        <v>84</v>
      </c>
      <c r="AY79" s="1" t="s">
        <v>84</v>
      </c>
      <c r="AZ79" s="1" t="s">
        <v>84</v>
      </c>
      <c r="BA79" s="1" t="s">
        <v>84</v>
      </c>
      <c r="BB79" s="1" t="s">
        <v>1898</v>
      </c>
      <c r="BC79" s="1" t="s">
        <v>1899</v>
      </c>
      <c r="BD79" s="1" t="s">
        <v>146</v>
      </c>
      <c r="BE79" s="1" t="s">
        <v>114</v>
      </c>
      <c r="BF79" s="1" t="s">
        <v>290</v>
      </c>
      <c r="BG79" s="1" t="s">
        <v>236</v>
      </c>
      <c r="BH79" s="1">
        <v>73.1</v>
      </c>
      <c r="BI79" s="1">
        <v>8.06</v>
      </c>
      <c r="BJ79" s="1" t="s">
        <v>84</v>
      </c>
      <c r="BK79" s="1" t="s">
        <v>84</v>
      </c>
      <c r="BL79" s="1" t="s">
        <v>84</v>
      </c>
      <c r="BM79" s="1" t="s">
        <v>84</v>
      </c>
      <c r="BN79" s="1" t="s">
        <v>84</v>
      </c>
      <c r="BO79" s="1" t="s">
        <v>84</v>
      </c>
      <c r="BP79" s="1" t="s">
        <v>84</v>
      </c>
      <c r="BQ79" s="1" t="s">
        <v>84</v>
      </c>
      <c r="BR79" s="1" t="s">
        <v>1073</v>
      </c>
      <c r="BS79" s="1" t="s">
        <v>84</v>
      </c>
      <c r="BT79" s="1"/>
      <c r="BU79" s="1" t="s">
        <v>1900</v>
      </c>
      <c r="BV79" s="1">
        <v>4</v>
      </c>
      <c r="BW79" s="1" t="s">
        <v>84</v>
      </c>
      <c r="BX79" s="1" t="str">
        <f>HYPERLINK("https://nconnect.nicmar.ac.in/storage/profile/6a89dae3c9d3d.png","Download")</f>
        <v>0</v>
      </c>
      <c r="BY79" s="1" t="s">
        <v>84</v>
      </c>
    </row>
    <row r="80" spans="1:77">
      <c r="A80" s="1" t="s">
        <v>119</v>
      </c>
      <c r="B80" s="1" t="s">
        <v>78</v>
      </c>
      <c r="C80" s="1" t="s">
        <v>1901</v>
      </c>
      <c r="D80" s="1" t="s">
        <v>1902</v>
      </c>
      <c r="E80" s="1" t="s">
        <v>1182</v>
      </c>
      <c r="F80" s="1" t="s">
        <v>1903</v>
      </c>
      <c r="G80" s="1" t="s">
        <v>1904</v>
      </c>
      <c r="H80" s="1" t="s">
        <v>84</v>
      </c>
      <c r="I80" s="3"/>
      <c r="J80" s="1" t="s">
        <v>85</v>
      </c>
      <c r="K80" s="1" t="s">
        <v>86</v>
      </c>
      <c r="L80" s="1" t="s">
        <v>1905</v>
      </c>
      <c r="M80" s="1" t="s">
        <v>1905</v>
      </c>
      <c r="N80" s="1">
        <v>9623460900</v>
      </c>
      <c r="O80" s="1" t="s">
        <v>159</v>
      </c>
      <c r="P80" s="1" t="s">
        <v>1906</v>
      </c>
      <c r="Q80" s="1" t="s">
        <v>91</v>
      </c>
      <c r="R80" s="1" t="s">
        <v>1907</v>
      </c>
      <c r="S80" s="1" t="s">
        <v>1908</v>
      </c>
      <c r="T80" s="1" t="s">
        <v>163</v>
      </c>
      <c r="U80" s="1">
        <v>900235823457</v>
      </c>
      <c r="V80" s="1" t="s">
        <v>1909</v>
      </c>
      <c r="W80" s="1">
        <v>9637015566</v>
      </c>
      <c r="X80" s="1" t="s">
        <v>441</v>
      </c>
      <c r="Y80" s="1" t="s">
        <v>1910</v>
      </c>
      <c r="Z80" s="1">
        <v>9665120290</v>
      </c>
      <c r="AA80" s="1" t="s">
        <v>441</v>
      </c>
      <c r="AB80" s="1" t="s">
        <v>1911</v>
      </c>
      <c r="AC80" s="1" t="s">
        <v>1067</v>
      </c>
      <c r="AD80" s="1" t="s">
        <v>101</v>
      </c>
      <c r="AE80" s="1" t="s">
        <v>1911</v>
      </c>
      <c r="AF80" s="1" t="s">
        <v>1067</v>
      </c>
      <c r="AG80" s="1" t="s">
        <v>101</v>
      </c>
      <c r="AH80" s="1" t="s">
        <v>102</v>
      </c>
      <c r="AI80" s="1" t="s">
        <v>102</v>
      </c>
      <c r="AJ80" s="1" t="s">
        <v>1912</v>
      </c>
      <c r="AK80" s="1" t="s">
        <v>1913</v>
      </c>
      <c r="AL80" s="1" t="s">
        <v>199</v>
      </c>
      <c r="AM80" s="1" t="s">
        <v>201</v>
      </c>
      <c r="AN80" s="1">
        <v>88.2</v>
      </c>
      <c r="AO80" s="1" t="s">
        <v>84</v>
      </c>
      <c r="AP80" s="1" t="s">
        <v>1914</v>
      </c>
      <c r="AQ80" s="1" t="s">
        <v>1913</v>
      </c>
      <c r="AR80" s="1" t="s">
        <v>368</v>
      </c>
      <c r="AS80" s="1" t="s">
        <v>256</v>
      </c>
      <c r="AT80" s="1">
        <v>86</v>
      </c>
      <c r="AU80" s="1" t="s">
        <v>84</v>
      </c>
      <c r="AV80" s="1" t="s">
        <v>84</v>
      </c>
      <c r="AW80" s="1" t="s">
        <v>84</v>
      </c>
      <c r="AX80" s="1" t="s">
        <v>84</v>
      </c>
      <c r="AY80" s="1" t="s">
        <v>84</v>
      </c>
      <c r="AZ80" s="1" t="s">
        <v>84</v>
      </c>
      <c r="BA80" s="1" t="s">
        <v>84</v>
      </c>
      <c r="BB80" s="1" t="s">
        <v>203</v>
      </c>
      <c r="BC80" s="1" t="s">
        <v>204</v>
      </c>
      <c r="BD80" s="1" t="s">
        <v>205</v>
      </c>
      <c r="BE80" s="1" t="s">
        <v>479</v>
      </c>
      <c r="BF80" s="1" t="s">
        <v>552</v>
      </c>
      <c r="BG80" s="1" t="s">
        <v>236</v>
      </c>
      <c r="BH80" s="1">
        <v>70.83</v>
      </c>
      <c r="BI80" s="1">
        <v>7.95</v>
      </c>
      <c r="BJ80" s="1" t="s">
        <v>84</v>
      </c>
      <c r="BK80" s="1" t="s">
        <v>84</v>
      </c>
      <c r="BL80" s="1" t="s">
        <v>84</v>
      </c>
      <c r="BM80" s="1" t="s">
        <v>84</v>
      </c>
      <c r="BN80" s="1" t="s">
        <v>84</v>
      </c>
      <c r="BO80" s="1" t="s">
        <v>84</v>
      </c>
      <c r="BP80" s="1" t="s">
        <v>84</v>
      </c>
      <c r="BQ80" s="1" t="s">
        <v>84</v>
      </c>
      <c r="BR80" s="1" t="s">
        <v>1915</v>
      </c>
      <c r="BS80" s="1" t="s">
        <v>84</v>
      </c>
      <c r="BT80" s="1"/>
      <c r="BU80" s="1" t="s">
        <v>1916</v>
      </c>
      <c r="BV80" s="1">
        <v>17</v>
      </c>
      <c r="BW80" s="1" t="s">
        <v>84</v>
      </c>
      <c r="BX80" s="1" t="str">
        <f>HYPERLINK("https://nconnect.nicmar.ac.in/storage/profile/6a872758c510e.png","Download")</f>
        <v>0</v>
      </c>
      <c r="BY80" s="1" t="s">
        <v>84</v>
      </c>
    </row>
    <row r="81" spans="1:77">
      <c r="A81" s="1" t="s">
        <v>77</v>
      </c>
      <c r="B81" s="1" t="s">
        <v>78</v>
      </c>
      <c r="C81" s="1" t="s">
        <v>1917</v>
      </c>
      <c r="D81" s="1" t="s">
        <v>1918</v>
      </c>
      <c r="E81" s="1" t="s">
        <v>84</v>
      </c>
      <c r="F81" s="1" t="s">
        <v>1919</v>
      </c>
      <c r="G81" s="1" t="s">
        <v>1920</v>
      </c>
      <c r="H81" s="1" t="s">
        <v>84</v>
      </c>
      <c r="I81" s="3"/>
      <c r="J81" s="1" t="s">
        <v>85</v>
      </c>
      <c r="K81" s="1" t="s">
        <v>86</v>
      </c>
      <c r="L81" s="1" t="s">
        <v>1921</v>
      </c>
      <c r="M81" s="1" t="s">
        <v>1922</v>
      </c>
      <c r="N81" s="1">
        <v>9981358864</v>
      </c>
      <c r="O81" s="1" t="s">
        <v>89</v>
      </c>
      <c r="P81" s="1" t="s">
        <v>1923</v>
      </c>
      <c r="Q81" s="1" t="s">
        <v>91</v>
      </c>
      <c r="R81" s="1" t="s">
        <v>1924</v>
      </c>
      <c r="S81" s="1" t="s">
        <v>1925</v>
      </c>
      <c r="T81" s="1" t="s">
        <v>130</v>
      </c>
      <c r="U81" s="1">
        <v>732841784397</v>
      </c>
      <c r="V81" s="1" t="s">
        <v>1926</v>
      </c>
      <c r="W81" s="1">
        <v>8770182506</v>
      </c>
      <c r="X81" s="1" t="s">
        <v>1927</v>
      </c>
      <c r="Y81" s="1" t="s">
        <v>1928</v>
      </c>
      <c r="Z81" s="1">
        <v>9424268164</v>
      </c>
      <c r="AA81" s="1" t="s">
        <v>1929</v>
      </c>
      <c r="AB81" s="1" t="s">
        <v>1930</v>
      </c>
      <c r="AC81" s="1" t="s">
        <v>1931</v>
      </c>
      <c r="AD81" s="1" t="s">
        <v>1932</v>
      </c>
      <c r="AE81" s="1" t="s">
        <v>1933</v>
      </c>
      <c r="AF81" s="1" t="s">
        <v>138</v>
      </c>
      <c r="AG81" s="1" t="s">
        <v>101</v>
      </c>
      <c r="AH81" s="1" t="s">
        <v>102</v>
      </c>
      <c r="AI81" s="1" t="s">
        <v>102</v>
      </c>
      <c r="AJ81" s="1" t="s">
        <v>1934</v>
      </c>
      <c r="AK81" s="1" t="s">
        <v>1730</v>
      </c>
      <c r="AL81" s="1" t="s">
        <v>1935</v>
      </c>
      <c r="AM81" s="1" t="s">
        <v>198</v>
      </c>
      <c r="AN81" s="1">
        <v>95</v>
      </c>
      <c r="AO81" s="1">
        <v>10</v>
      </c>
      <c r="AP81" s="1" t="s">
        <v>1936</v>
      </c>
      <c r="AQ81" s="1" t="s">
        <v>1730</v>
      </c>
      <c r="AR81" s="1" t="s">
        <v>198</v>
      </c>
      <c r="AS81" s="1" t="s">
        <v>395</v>
      </c>
      <c r="AT81" s="1">
        <v>76.5</v>
      </c>
      <c r="AU81" s="1" t="s">
        <v>84</v>
      </c>
      <c r="AV81" s="1" t="s">
        <v>84</v>
      </c>
      <c r="AW81" s="1" t="s">
        <v>84</v>
      </c>
      <c r="AX81" s="1" t="s">
        <v>84</v>
      </c>
      <c r="AY81" s="1" t="s">
        <v>84</v>
      </c>
      <c r="AZ81" s="1" t="s">
        <v>84</v>
      </c>
      <c r="BA81" s="1" t="s">
        <v>84</v>
      </c>
      <c r="BB81" s="1" t="s">
        <v>1937</v>
      </c>
      <c r="BC81" s="1" t="s">
        <v>1938</v>
      </c>
      <c r="BD81" s="1" t="s">
        <v>205</v>
      </c>
      <c r="BE81" s="1" t="s">
        <v>206</v>
      </c>
      <c r="BF81" s="1" t="s">
        <v>425</v>
      </c>
      <c r="BG81" s="1" t="s">
        <v>426</v>
      </c>
      <c r="BH81" s="1">
        <v>75</v>
      </c>
      <c r="BI81" s="1">
        <v>7.5</v>
      </c>
      <c r="BJ81" s="1" t="s">
        <v>84</v>
      </c>
      <c r="BK81" s="1" t="s">
        <v>84</v>
      </c>
      <c r="BL81" s="1" t="s">
        <v>84</v>
      </c>
      <c r="BM81" s="1" t="s">
        <v>84</v>
      </c>
      <c r="BN81" s="1" t="s">
        <v>84</v>
      </c>
      <c r="BO81" s="1" t="s">
        <v>84</v>
      </c>
      <c r="BP81" s="1" t="s">
        <v>84</v>
      </c>
      <c r="BQ81" s="1" t="s">
        <v>84</v>
      </c>
      <c r="BR81" s="1" t="s">
        <v>1939</v>
      </c>
      <c r="BS81" s="1" t="s">
        <v>84</v>
      </c>
      <c r="BT81" s="1"/>
      <c r="BU81" s="1" t="s">
        <v>1940</v>
      </c>
      <c r="BV81" s="1">
        <v>28</v>
      </c>
      <c r="BW81" s="1" t="s">
        <v>1941</v>
      </c>
      <c r="BX81" s="1" t="str">
        <f>HYPERLINK("https://nconnect.nicmar.ac.in/storage/profile/6aaaa186c548b.png","Download")</f>
        <v>0</v>
      </c>
      <c r="BY81" s="1" t="s">
        <v>84</v>
      </c>
    </row>
    <row r="82" spans="1:77">
      <c r="A82" s="1" t="s">
        <v>151</v>
      </c>
      <c r="B82" s="1" t="s">
        <v>78</v>
      </c>
      <c r="C82" s="1" t="s">
        <v>1942</v>
      </c>
      <c r="D82" s="1" t="s">
        <v>1943</v>
      </c>
      <c r="E82" s="1" t="s">
        <v>1944</v>
      </c>
      <c r="F82" s="1" t="s">
        <v>1945</v>
      </c>
      <c r="G82" s="1" t="s">
        <v>1946</v>
      </c>
      <c r="H82" s="1" t="s">
        <v>84</v>
      </c>
      <c r="I82" s="3"/>
      <c r="J82" s="1" t="s">
        <v>85</v>
      </c>
      <c r="K82" s="1" t="s">
        <v>86</v>
      </c>
      <c r="L82" s="1" t="s">
        <v>1947</v>
      </c>
      <c r="M82" s="1" t="s">
        <v>1948</v>
      </c>
      <c r="N82" s="1">
        <v>8208488933</v>
      </c>
      <c r="O82" s="1" t="s">
        <v>159</v>
      </c>
      <c r="P82" s="1" t="s">
        <v>1599</v>
      </c>
      <c r="Q82" s="1" t="s">
        <v>91</v>
      </c>
      <c r="R82" s="1" t="s">
        <v>128</v>
      </c>
      <c r="S82" s="1" t="s">
        <v>1949</v>
      </c>
      <c r="T82" s="1" t="s">
        <v>190</v>
      </c>
      <c r="U82" s="1">
        <v>937144048830</v>
      </c>
      <c r="V82" s="1" t="s">
        <v>1950</v>
      </c>
      <c r="W82" s="1">
        <v>9423941362</v>
      </c>
      <c r="X82" s="1" t="s">
        <v>1951</v>
      </c>
      <c r="Y82" s="1" t="s">
        <v>1952</v>
      </c>
      <c r="Z82" s="1">
        <v>9420601042</v>
      </c>
      <c r="AA82" s="1" t="s">
        <v>1302</v>
      </c>
      <c r="AB82" s="1" t="s">
        <v>1953</v>
      </c>
      <c r="AC82" s="1" t="s">
        <v>1067</v>
      </c>
      <c r="AD82" s="1" t="s">
        <v>101</v>
      </c>
      <c r="AE82" s="1" t="s">
        <v>1953</v>
      </c>
      <c r="AF82" s="1" t="s">
        <v>1067</v>
      </c>
      <c r="AG82" s="1" t="s">
        <v>101</v>
      </c>
      <c r="AH82" s="1" t="s">
        <v>102</v>
      </c>
      <c r="AI82" s="1" t="s">
        <v>102</v>
      </c>
      <c r="AJ82" s="1" t="s">
        <v>1954</v>
      </c>
      <c r="AK82" s="1" t="s">
        <v>1955</v>
      </c>
      <c r="AL82" s="1" t="s">
        <v>420</v>
      </c>
      <c r="AM82" s="1" t="s">
        <v>286</v>
      </c>
      <c r="AN82" s="1">
        <v>97.0</v>
      </c>
      <c r="AO82" s="1" t="s">
        <v>84</v>
      </c>
      <c r="AP82" s="1" t="s">
        <v>1956</v>
      </c>
      <c r="AQ82" s="1" t="s">
        <v>1955</v>
      </c>
      <c r="AR82" s="1" t="s">
        <v>201</v>
      </c>
      <c r="AS82" s="1" t="s">
        <v>109</v>
      </c>
      <c r="AT82" s="1">
        <v>66.77</v>
      </c>
      <c r="AU82" s="1" t="s">
        <v>84</v>
      </c>
      <c r="AV82" s="1" t="s">
        <v>84</v>
      </c>
      <c r="AW82" s="1" t="s">
        <v>84</v>
      </c>
      <c r="AX82" s="1" t="s">
        <v>84</v>
      </c>
      <c r="AY82" s="1" t="s">
        <v>84</v>
      </c>
      <c r="AZ82" s="1" t="s">
        <v>84</v>
      </c>
      <c r="BA82" s="1" t="s">
        <v>84</v>
      </c>
      <c r="BB82" s="1" t="s">
        <v>1071</v>
      </c>
      <c r="BC82" s="1" t="s">
        <v>1957</v>
      </c>
      <c r="BD82" s="1" t="s">
        <v>205</v>
      </c>
      <c r="BE82" s="1" t="s">
        <v>479</v>
      </c>
      <c r="BF82" s="1" t="s">
        <v>549</v>
      </c>
      <c r="BG82" s="1" t="s">
        <v>208</v>
      </c>
      <c r="BH82" s="1">
        <v>69.42</v>
      </c>
      <c r="BI82" s="1">
        <v>7.8</v>
      </c>
      <c r="BJ82" s="1" t="s">
        <v>84</v>
      </c>
      <c r="BK82" s="1" t="s">
        <v>84</v>
      </c>
      <c r="BL82" s="1" t="s">
        <v>84</v>
      </c>
      <c r="BM82" s="1" t="s">
        <v>84</v>
      </c>
      <c r="BN82" s="1" t="s">
        <v>84</v>
      </c>
      <c r="BO82" s="1" t="s">
        <v>84</v>
      </c>
      <c r="BP82" s="1" t="s">
        <v>84</v>
      </c>
      <c r="BQ82" s="1" t="s">
        <v>84</v>
      </c>
      <c r="BR82" s="1" t="s">
        <v>1958</v>
      </c>
      <c r="BS82" s="1" t="s">
        <v>1959</v>
      </c>
      <c r="BT82" s="1">
        <v>11</v>
      </c>
      <c r="BU82" s="1" t="s">
        <v>1960</v>
      </c>
      <c r="BV82" s="1">
        <v>19</v>
      </c>
      <c r="BW82" s="1" t="s">
        <v>84</v>
      </c>
      <c r="BX82" s="1" t="str">
        <f>HYPERLINK("https://nconnect.nicmar.ac.in/storage/profile/6a84a5b15cb88.png","Download")</f>
        <v>0</v>
      </c>
      <c r="BY82" s="1" t="s">
        <v>84</v>
      </c>
    </row>
    <row r="83" spans="1:77">
      <c r="A83" s="1" t="s">
        <v>119</v>
      </c>
      <c r="B83" s="1" t="s">
        <v>78</v>
      </c>
      <c r="C83" s="1" t="s">
        <v>1961</v>
      </c>
      <c r="D83" s="1" t="s">
        <v>1962</v>
      </c>
      <c r="E83" s="1" t="s">
        <v>1963</v>
      </c>
      <c r="F83" s="1" t="s">
        <v>1964</v>
      </c>
      <c r="G83" s="1" t="s">
        <v>1965</v>
      </c>
      <c r="H83" s="1" t="s">
        <v>84</v>
      </c>
      <c r="I83" s="3"/>
      <c r="J83" s="1" t="s">
        <v>85</v>
      </c>
      <c r="K83" s="1" t="s">
        <v>86</v>
      </c>
      <c r="L83" s="1" t="s">
        <v>1966</v>
      </c>
      <c r="M83" s="1" t="s">
        <v>1967</v>
      </c>
      <c r="N83" s="1">
        <v>9834912212</v>
      </c>
      <c r="O83" s="1" t="s">
        <v>159</v>
      </c>
      <c r="P83" s="1" t="s">
        <v>1968</v>
      </c>
      <c r="Q83" s="1" t="s">
        <v>91</v>
      </c>
      <c r="R83" s="1" t="s">
        <v>128</v>
      </c>
      <c r="S83" s="1" t="s">
        <v>1969</v>
      </c>
      <c r="T83" s="1" t="s">
        <v>163</v>
      </c>
      <c r="U83" s="1">
        <v>322730126930</v>
      </c>
      <c r="V83" s="1" t="s">
        <v>1970</v>
      </c>
      <c r="W83" s="1">
        <v>9011349017</v>
      </c>
      <c r="X83" s="1" t="s">
        <v>193</v>
      </c>
      <c r="Y83" s="1" t="s">
        <v>1971</v>
      </c>
      <c r="Z83" s="1">
        <v>9604034397</v>
      </c>
      <c r="AA83" s="1" t="s">
        <v>98</v>
      </c>
      <c r="AB83" s="1" t="s">
        <v>1972</v>
      </c>
      <c r="AC83" s="1" t="s">
        <v>1434</v>
      </c>
      <c r="AD83" s="1" t="s">
        <v>101</v>
      </c>
      <c r="AE83" s="1" t="s">
        <v>1972</v>
      </c>
      <c r="AF83" s="1" t="s">
        <v>1434</v>
      </c>
      <c r="AG83" s="1" t="s">
        <v>101</v>
      </c>
      <c r="AH83" s="1" t="s">
        <v>102</v>
      </c>
      <c r="AI83" s="1" t="s">
        <v>102</v>
      </c>
      <c r="AJ83" s="1" t="s">
        <v>1973</v>
      </c>
      <c r="AK83" s="1" t="s">
        <v>1974</v>
      </c>
      <c r="AL83" s="1" t="s">
        <v>420</v>
      </c>
      <c r="AM83" s="1" t="s">
        <v>198</v>
      </c>
      <c r="AN83" s="1">
        <v>91.4</v>
      </c>
      <c r="AO83" s="1" t="s">
        <v>84</v>
      </c>
      <c r="AP83" s="1" t="s">
        <v>1975</v>
      </c>
      <c r="AQ83" s="1" t="s">
        <v>1974</v>
      </c>
      <c r="AR83" s="1" t="s">
        <v>199</v>
      </c>
      <c r="AS83" s="1" t="s">
        <v>395</v>
      </c>
      <c r="AT83" s="1">
        <v>68.92</v>
      </c>
      <c r="AU83" s="1" t="s">
        <v>84</v>
      </c>
      <c r="AV83" s="1" t="s">
        <v>84</v>
      </c>
      <c r="AW83" s="1" t="s">
        <v>84</v>
      </c>
      <c r="AX83" s="1" t="s">
        <v>84</v>
      </c>
      <c r="AY83" s="1" t="s">
        <v>84</v>
      </c>
      <c r="AZ83" s="1" t="s">
        <v>84</v>
      </c>
      <c r="BA83" s="1" t="s">
        <v>84</v>
      </c>
      <c r="BB83" s="1" t="s">
        <v>1976</v>
      </c>
      <c r="BC83" s="1" t="s">
        <v>1977</v>
      </c>
      <c r="BD83" s="1" t="s">
        <v>113</v>
      </c>
      <c r="BE83" s="1" t="s">
        <v>114</v>
      </c>
      <c r="BF83" s="1" t="s">
        <v>172</v>
      </c>
      <c r="BG83" s="1" t="s">
        <v>235</v>
      </c>
      <c r="BH83" s="1">
        <v>75.5</v>
      </c>
      <c r="BI83" s="1">
        <v>8.05</v>
      </c>
      <c r="BJ83" s="1" t="s">
        <v>84</v>
      </c>
      <c r="BK83" s="1" t="s">
        <v>84</v>
      </c>
      <c r="BL83" s="1" t="s">
        <v>84</v>
      </c>
      <c r="BM83" s="1" t="s">
        <v>84</v>
      </c>
      <c r="BN83" s="1" t="s">
        <v>84</v>
      </c>
      <c r="BO83" s="1" t="s">
        <v>84</v>
      </c>
      <c r="BP83" s="1" t="s">
        <v>84</v>
      </c>
      <c r="BQ83" s="1" t="s">
        <v>84</v>
      </c>
      <c r="BR83" s="1" t="s">
        <v>1978</v>
      </c>
      <c r="BS83" s="1" t="s">
        <v>1979</v>
      </c>
      <c r="BT83" s="1">
        <v>22</v>
      </c>
      <c r="BU83" s="1" t="s">
        <v>1980</v>
      </c>
      <c r="BV83" s="1">
        <v>37</v>
      </c>
      <c r="BW83" s="1" t="s">
        <v>864</v>
      </c>
      <c r="BX83" s="1" t="str">
        <f>HYPERLINK("https://nconnect.nicmar.ac.in/storage/profile/6ac500899d168.png","Download")</f>
        <v>0</v>
      </c>
      <c r="BY83" s="1" t="s">
        <v>84</v>
      </c>
    </row>
    <row r="84" spans="1:77">
      <c r="A84" s="1" t="s">
        <v>119</v>
      </c>
      <c r="B84" s="1" t="s">
        <v>78</v>
      </c>
      <c r="C84" s="1" t="s">
        <v>1981</v>
      </c>
      <c r="D84" s="1" t="s">
        <v>1982</v>
      </c>
      <c r="E84" s="1" t="s">
        <v>1983</v>
      </c>
      <c r="F84" s="1" t="s">
        <v>1984</v>
      </c>
      <c r="G84" s="1" t="s">
        <v>1985</v>
      </c>
      <c r="H84" s="1" t="s">
        <v>84</v>
      </c>
      <c r="I84" s="3"/>
      <c r="J84" s="1" t="s">
        <v>85</v>
      </c>
      <c r="K84" s="1" t="s">
        <v>86</v>
      </c>
      <c r="L84" s="1" t="s">
        <v>1986</v>
      </c>
      <c r="M84" s="1" t="s">
        <v>1987</v>
      </c>
      <c r="N84" s="1">
        <v>9096135904</v>
      </c>
      <c r="O84" s="1" t="s">
        <v>89</v>
      </c>
      <c r="P84" s="1" t="s">
        <v>1988</v>
      </c>
      <c r="Q84" s="1" t="s">
        <v>91</v>
      </c>
      <c r="R84" s="1" t="s">
        <v>248</v>
      </c>
      <c r="S84" s="1" t="s">
        <v>1989</v>
      </c>
      <c r="T84" s="1" t="s">
        <v>130</v>
      </c>
      <c r="U84" s="1">
        <v>933933338155</v>
      </c>
      <c r="V84" s="1" t="s">
        <v>1990</v>
      </c>
      <c r="W84" s="1">
        <v>9673890999</v>
      </c>
      <c r="X84" s="1" t="s">
        <v>566</v>
      </c>
      <c r="Y84" s="1" t="s">
        <v>1991</v>
      </c>
      <c r="Z84" s="1">
        <v>8855920999</v>
      </c>
      <c r="AA84" s="1" t="s">
        <v>134</v>
      </c>
      <c r="AB84" s="1" t="s">
        <v>1992</v>
      </c>
      <c r="AC84" s="1" t="s">
        <v>1792</v>
      </c>
      <c r="AD84" s="1" t="s">
        <v>101</v>
      </c>
      <c r="AE84" s="1" t="s">
        <v>1993</v>
      </c>
      <c r="AF84" s="1" t="s">
        <v>138</v>
      </c>
      <c r="AG84" s="1" t="s">
        <v>101</v>
      </c>
      <c r="AH84" s="1" t="s">
        <v>102</v>
      </c>
      <c r="AI84" s="1" t="s">
        <v>102</v>
      </c>
      <c r="AJ84" s="1" t="s">
        <v>1994</v>
      </c>
      <c r="AK84" s="1" t="s">
        <v>1995</v>
      </c>
      <c r="AL84" s="1" t="s">
        <v>201</v>
      </c>
      <c r="AM84" s="1" t="s">
        <v>109</v>
      </c>
      <c r="AN84" s="1">
        <v>86</v>
      </c>
      <c r="AO84" s="1">
        <v>9.05</v>
      </c>
      <c r="AP84" s="1" t="s">
        <v>1996</v>
      </c>
      <c r="AQ84" s="1" t="s">
        <v>1997</v>
      </c>
      <c r="AR84" s="1" t="s">
        <v>256</v>
      </c>
      <c r="AS84" s="1" t="s">
        <v>144</v>
      </c>
      <c r="AT84" s="1">
        <v>68.33</v>
      </c>
      <c r="AU84" s="1">
        <v>7.23</v>
      </c>
      <c r="AV84" s="1" t="s">
        <v>84</v>
      </c>
      <c r="AW84" s="1" t="s">
        <v>84</v>
      </c>
      <c r="AX84" s="1" t="s">
        <v>84</v>
      </c>
      <c r="AY84" s="1" t="s">
        <v>84</v>
      </c>
      <c r="AZ84" s="1" t="s">
        <v>84</v>
      </c>
      <c r="BA84" s="1" t="s">
        <v>84</v>
      </c>
      <c r="BB84" s="1" t="s">
        <v>1071</v>
      </c>
      <c r="BC84" s="1" t="s">
        <v>1998</v>
      </c>
      <c r="BD84" s="1" t="s">
        <v>146</v>
      </c>
      <c r="BE84" s="1" t="s">
        <v>114</v>
      </c>
      <c r="BF84" s="1" t="s">
        <v>177</v>
      </c>
      <c r="BG84" s="1" t="s">
        <v>236</v>
      </c>
      <c r="BH84" s="1">
        <v>73.07</v>
      </c>
      <c r="BI84" s="1">
        <v>8.21</v>
      </c>
      <c r="BJ84" s="1" t="s">
        <v>84</v>
      </c>
      <c r="BK84" s="1" t="s">
        <v>84</v>
      </c>
      <c r="BL84" s="1" t="s">
        <v>84</v>
      </c>
      <c r="BM84" s="1" t="s">
        <v>84</v>
      </c>
      <c r="BN84" s="1" t="s">
        <v>84</v>
      </c>
      <c r="BO84" s="1" t="s">
        <v>84</v>
      </c>
      <c r="BP84" s="1" t="s">
        <v>84</v>
      </c>
      <c r="BQ84" s="1" t="s">
        <v>84</v>
      </c>
      <c r="BR84" s="1" t="s">
        <v>1999</v>
      </c>
      <c r="BS84" s="1" t="s">
        <v>84</v>
      </c>
      <c r="BT84" s="1"/>
      <c r="BU84" s="1" t="s">
        <v>2000</v>
      </c>
      <c r="BV84" s="1">
        <v>4</v>
      </c>
      <c r="BW84" s="1" t="s">
        <v>864</v>
      </c>
      <c r="BX84" s="1" t="str">
        <f>HYPERLINK("https://nconnect.nicmar.ac.in/storage/profile/6a84999f54b02.png","Download")</f>
        <v>0</v>
      </c>
      <c r="BY84" s="1" t="s">
        <v>84</v>
      </c>
    </row>
    <row r="85" spans="1:77">
      <c r="A85" s="1" t="s">
        <v>151</v>
      </c>
      <c r="B85" s="1" t="s">
        <v>78</v>
      </c>
      <c r="C85" s="1" t="s">
        <v>2001</v>
      </c>
      <c r="D85" s="1" t="s">
        <v>2002</v>
      </c>
      <c r="E85" s="1" t="s">
        <v>84</v>
      </c>
      <c r="F85" s="1" t="s">
        <v>2003</v>
      </c>
      <c r="G85" s="1" t="s">
        <v>2004</v>
      </c>
      <c r="H85" s="1" t="s">
        <v>84</v>
      </c>
      <c r="I85" s="3"/>
      <c r="J85" s="1" t="s">
        <v>85</v>
      </c>
      <c r="K85" s="1" t="s">
        <v>86</v>
      </c>
      <c r="L85" s="1" t="s">
        <v>2005</v>
      </c>
      <c r="M85" s="1" t="s">
        <v>2006</v>
      </c>
      <c r="N85" s="1">
        <v>8626036657</v>
      </c>
      <c r="O85" s="1" t="s">
        <v>159</v>
      </c>
      <c r="P85" s="1" t="s">
        <v>2007</v>
      </c>
      <c r="Q85" s="1" t="s">
        <v>91</v>
      </c>
      <c r="R85" s="1" t="s">
        <v>946</v>
      </c>
      <c r="S85" s="1" t="s">
        <v>2008</v>
      </c>
      <c r="T85" s="1" t="s">
        <v>190</v>
      </c>
      <c r="U85" s="1">
        <v>979075605760</v>
      </c>
      <c r="V85" s="1" t="s">
        <v>2009</v>
      </c>
      <c r="W85" s="1">
        <v>9623036657</v>
      </c>
      <c r="X85" s="1" t="s">
        <v>2010</v>
      </c>
      <c r="Y85" s="1" t="s">
        <v>2011</v>
      </c>
      <c r="Z85" s="1">
        <v>9923534394</v>
      </c>
      <c r="AA85" s="1" t="s">
        <v>950</v>
      </c>
      <c r="AB85" s="1" t="s">
        <v>2012</v>
      </c>
      <c r="AC85" s="1" t="s">
        <v>1067</v>
      </c>
      <c r="AD85" s="1" t="s">
        <v>101</v>
      </c>
      <c r="AE85" s="1" t="s">
        <v>2012</v>
      </c>
      <c r="AF85" s="1" t="s">
        <v>1067</v>
      </c>
      <c r="AG85" s="1" t="s">
        <v>101</v>
      </c>
      <c r="AH85" s="1" t="s">
        <v>102</v>
      </c>
      <c r="AI85" s="1" t="s">
        <v>102</v>
      </c>
      <c r="AJ85" s="1" t="s">
        <v>2013</v>
      </c>
      <c r="AK85" s="1" t="s">
        <v>1730</v>
      </c>
      <c r="AL85" s="1" t="s">
        <v>342</v>
      </c>
      <c r="AM85" s="1" t="s">
        <v>447</v>
      </c>
      <c r="AN85" s="1">
        <v>91.2</v>
      </c>
      <c r="AO85" s="1">
        <v>9.8</v>
      </c>
      <c r="AP85" s="1" t="s">
        <v>2014</v>
      </c>
      <c r="AQ85" s="1" t="s">
        <v>1730</v>
      </c>
      <c r="AR85" s="1" t="s">
        <v>198</v>
      </c>
      <c r="AS85" s="1" t="s">
        <v>395</v>
      </c>
      <c r="AT85" s="1">
        <v>85.6</v>
      </c>
      <c r="AU85" s="1" t="s">
        <v>84</v>
      </c>
      <c r="AV85" s="1" t="s">
        <v>84</v>
      </c>
      <c r="AW85" s="1" t="s">
        <v>84</v>
      </c>
      <c r="AX85" s="1" t="s">
        <v>84</v>
      </c>
      <c r="AY85" s="1" t="s">
        <v>84</v>
      </c>
      <c r="AZ85" s="1" t="s">
        <v>84</v>
      </c>
      <c r="BA85" s="1" t="s">
        <v>84</v>
      </c>
      <c r="BB85" s="1" t="s">
        <v>2015</v>
      </c>
      <c r="BC85" s="1" t="s">
        <v>2016</v>
      </c>
      <c r="BD85" s="1" t="s">
        <v>205</v>
      </c>
      <c r="BE85" s="1" t="s">
        <v>479</v>
      </c>
      <c r="BF85" s="1" t="s">
        <v>141</v>
      </c>
      <c r="BG85" s="1" t="s">
        <v>480</v>
      </c>
      <c r="BH85" s="1">
        <v>70.48</v>
      </c>
      <c r="BI85" s="1">
        <v>7.92</v>
      </c>
      <c r="BJ85" s="1" t="s">
        <v>84</v>
      </c>
      <c r="BK85" s="1" t="s">
        <v>84</v>
      </c>
      <c r="BL85" s="1" t="s">
        <v>84</v>
      </c>
      <c r="BM85" s="1" t="s">
        <v>84</v>
      </c>
      <c r="BN85" s="1" t="s">
        <v>84</v>
      </c>
      <c r="BO85" s="1" t="s">
        <v>84</v>
      </c>
      <c r="BP85" s="1" t="s">
        <v>84</v>
      </c>
      <c r="BQ85" s="1" t="s">
        <v>84</v>
      </c>
      <c r="BR85" s="1" t="s">
        <v>2017</v>
      </c>
      <c r="BS85" s="1" t="s">
        <v>2018</v>
      </c>
      <c r="BT85" s="1">
        <v>23</v>
      </c>
      <c r="BU85" s="1" t="s">
        <v>2019</v>
      </c>
      <c r="BV85" s="1">
        <v>17</v>
      </c>
      <c r="BW85" s="1" t="s">
        <v>84</v>
      </c>
      <c r="BX85" s="1" t="str">
        <f>HYPERLINK("https://nconnect.nicmar.ac.in/storage/profile/6ac36454ee71d.png","Download")</f>
        <v>0</v>
      </c>
      <c r="BY85" s="1" t="s">
        <v>84</v>
      </c>
    </row>
    <row r="86" spans="1:77">
      <c r="A86" s="1" t="s">
        <v>119</v>
      </c>
      <c r="B86" s="1" t="s">
        <v>78</v>
      </c>
      <c r="C86" s="1" t="s">
        <v>2020</v>
      </c>
      <c r="D86" s="1" t="s">
        <v>2021</v>
      </c>
      <c r="E86" s="1" t="s">
        <v>2022</v>
      </c>
      <c r="F86" s="1" t="s">
        <v>2023</v>
      </c>
      <c r="G86" s="1" t="s">
        <v>2024</v>
      </c>
      <c r="H86" s="1" t="s">
        <v>84</v>
      </c>
      <c r="I86" s="3"/>
      <c r="J86" s="1" t="s">
        <v>85</v>
      </c>
      <c r="K86" s="1" t="s">
        <v>86</v>
      </c>
      <c r="L86" s="1" t="s">
        <v>2025</v>
      </c>
      <c r="M86" s="1" t="s">
        <v>2026</v>
      </c>
      <c r="N86" s="1">
        <v>7900003757</v>
      </c>
      <c r="O86" s="1" t="s">
        <v>159</v>
      </c>
      <c r="P86" s="1" t="s">
        <v>2027</v>
      </c>
      <c r="Q86" s="1" t="s">
        <v>91</v>
      </c>
      <c r="R86" s="1" t="s">
        <v>2028</v>
      </c>
      <c r="S86" s="1" t="s">
        <v>2029</v>
      </c>
      <c r="T86" s="1" t="s">
        <v>190</v>
      </c>
      <c r="U86" s="1">
        <v>858454191513</v>
      </c>
      <c r="V86" s="1" t="s">
        <v>2030</v>
      </c>
      <c r="W86" s="1">
        <v>9175390999</v>
      </c>
      <c r="X86" s="1" t="s">
        <v>856</v>
      </c>
      <c r="Y86" s="1" t="s">
        <v>2031</v>
      </c>
      <c r="Z86" s="1">
        <v>9762485890</v>
      </c>
      <c r="AA86" s="1" t="s">
        <v>2032</v>
      </c>
      <c r="AB86" s="1" t="s">
        <v>2033</v>
      </c>
      <c r="AC86" s="1" t="s">
        <v>138</v>
      </c>
      <c r="AD86" s="1" t="s">
        <v>101</v>
      </c>
      <c r="AE86" s="1" t="s">
        <v>2033</v>
      </c>
      <c r="AF86" s="1" t="s">
        <v>138</v>
      </c>
      <c r="AG86" s="1" t="s">
        <v>101</v>
      </c>
      <c r="AH86" s="1" t="s">
        <v>102</v>
      </c>
      <c r="AI86" s="1" t="s">
        <v>102</v>
      </c>
      <c r="AJ86" s="1" t="s">
        <v>2034</v>
      </c>
      <c r="AK86" s="1" t="s">
        <v>2035</v>
      </c>
      <c r="AL86" s="1" t="s">
        <v>199</v>
      </c>
      <c r="AM86" s="1" t="s">
        <v>201</v>
      </c>
      <c r="AN86" s="1">
        <v>86.0</v>
      </c>
      <c r="AO86" s="1" t="s">
        <v>84</v>
      </c>
      <c r="AP86" s="1" t="s">
        <v>2036</v>
      </c>
      <c r="AQ86" s="1" t="s">
        <v>2035</v>
      </c>
      <c r="AR86" s="1" t="s">
        <v>549</v>
      </c>
      <c r="AS86" s="1" t="s">
        <v>256</v>
      </c>
      <c r="AT86" s="1">
        <v>76.17</v>
      </c>
      <c r="AU86" s="1" t="s">
        <v>84</v>
      </c>
      <c r="AV86" s="1" t="s">
        <v>84</v>
      </c>
      <c r="AW86" s="1" t="s">
        <v>84</v>
      </c>
      <c r="AX86" s="1" t="s">
        <v>84</v>
      </c>
      <c r="AY86" s="1" t="s">
        <v>84</v>
      </c>
      <c r="AZ86" s="1" t="s">
        <v>84</v>
      </c>
      <c r="BA86" s="1" t="s">
        <v>84</v>
      </c>
      <c r="BB86" s="1" t="s">
        <v>2037</v>
      </c>
      <c r="BC86" s="1" t="s">
        <v>2038</v>
      </c>
      <c r="BD86" s="1" t="s">
        <v>205</v>
      </c>
      <c r="BE86" s="1" t="s">
        <v>479</v>
      </c>
      <c r="BF86" s="1" t="s">
        <v>552</v>
      </c>
      <c r="BG86" s="1" t="s">
        <v>116</v>
      </c>
      <c r="BH86" s="1">
        <v>70.31</v>
      </c>
      <c r="BI86" s="1">
        <v>7.9</v>
      </c>
      <c r="BJ86" s="1" t="s">
        <v>84</v>
      </c>
      <c r="BK86" s="1" t="s">
        <v>84</v>
      </c>
      <c r="BL86" s="1" t="s">
        <v>84</v>
      </c>
      <c r="BM86" s="1" t="s">
        <v>84</v>
      </c>
      <c r="BN86" s="1" t="s">
        <v>84</v>
      </c>
      <c r="BO86" s="1" t="s">
        <v>84</v>
      </c>
      <c r="BP86" s="1" t="s">
        <v>84</v>
      </c>
      <c r="BQ86" s="1" t="s">
        <v>84</v>
      </c>
      <c r="BR86" s="1" t="s">
        <v>2039</v>
      </c>
      <c r="BS86" s="1" t="s">
        <v>84</v>
      </c>
      <c r="BT86" s="1"/>
      <c r="BU86" s="1" t="s">
        <v>2040</v>
      </c>
      <c r="BV86" s="1">
        <v>17</v>
      </c>
      <c r="BW86" s="1" t="s">
        <v>84</v>
      </c>
      <c r="BX86" s="1" t="str">
        <f>HYPERLINK("https://nconnect.nicmar.ac.in/storage/profile/6a8742ade35c6.png","Download")</f>
        <v>0</v>
      </c>
      <c r="BY86" s="1" t="s">
        <v>84</v>
      </c>
    </row>
    <row r="87" spans="1:77">
      <c r="A87" s="1" t="s">
        <v>77</v>
      </c>
      <c r="B87" s="1" t="s">
        <v>78</v>
      </c>
      <c r="C87" s="1" t="s">
        <v>2041</v>
      </c>
      <c r="D87" s="1" t="s">
        <v>2042</v>
      </c>
      <c r="E87" s="1" t="s">
        <v>84</v>
      </c>
      <c r="F87" s="1" t="s">
        <v>2043</v>
      </c>
      <c r="G87" s="1" t="s">
        <v>2044</v>
      </c>
      <c r="H87" s="1" t="s">
        <v>84</v>
      </c>
      <c r="I87" s="3"/>
      <c r="J87" s="1" t="s">
        <v>85</v>
      </c>
      <c r="K87" s="1" t="s">
        <v>86</v>
      </c>
      <c r="L87" s="1" t="s">
        <v>2045</v>
      </c>
      <c r="M87" s="1" t="s">
        <v>2046</v>
      </c>
      <c r="N87" s="1">
        <v>7384310555</v>
      </c>
      <c r="O87" s="1" t="s">
        <v>89</v>
      </c>
      <c r="P87" s="1" t="s">
        <v>2047</v>
      </c>
      <c r="Q87" s="1" t="s">
        <v>91</v>
      </c>
      <c r="R87" s="1" t="s">
        <v>2048</v>
      </c>
      <c r="S87" s="1" t="s">
        <v>2049</v>
      </c>
      <c r="T87" s="1" t="s">
        <v>190</v>
      </c>
      <c r="U87" s="1">
        <v>930663596331</v>
      </c>
      <c r="V87" s="1" t="s">
        <v>2050</v>
      </c>
      <c r="W87" s="1">
        <v>7384310666</v>
      </c>
      <c r="X87" s="1" t="s">
        <v>2051</v>
      </c>
      <c r="Y87" s="1" t="s">
        <v>2052</v>
      </c>
      <c r="Z87" s="1">
        <v>7908009738</v>
      </c>
      <c r="AA87" s="1" t="s">
        <v>275</v>
      </c>
      <c r="AB87" s="1" t="s">
        <v>2053</v>
      </c>
      <c r="AC87" s="1" t="s">
        <v>2054</v>
      </c>
      <c r="AD87" s="1" t="s">
        <v>2055</v>
      </c>
      <c r="AE87" s="1" t="s">
        <v>2056</v>
      </c>
      <c r="AF87" s="1" t="s">
        <v>138</v>
      </c>
      <c r="AG87" s="1" t="s">
        <v>101</v>
      </c>
      <c r="AH87" s="1" t="s">
        <v>102</v>
      </c>
      <c r="AI87" s="1" t="s">
        <v>102</v>
      </c>
      <c r="AJ87" s="1" t="s">
        <v>2057</v>
      </c>
      <c r="AK87" s="1" t="s">
        <v>2058</v>
      </c>
      <c r="AL87" s="1" t="s">
        <v>109</v>
      </c>
      <c r="AM87" s="1" t="s">
        <v>1307</v>
      </c>
      <c r="AN87" s="1">
        <v>81.8</v>
      </c>
      <c r="AO87" s="1">
        <v>8.18</v>
      </c>
      <c r="AP87" s="1" t="s">
        <v>2059</v>
      </c>
      <c r="AQ87" s="1" t="s">
        <v>2060</v>
      </c>
      <c r="AR87" s="1" t="s">
        <v>144</v>
      </c>
      <c r="AS87" s="1" t="s">
        <v>2061</v>
      </c>
      <c r="AT87" s="1">
        <v>91.0</v>
      </c>
      <c r="AU87" s="1">
        <v>9.1</v>
      </c>
      <c r="AV87" s="1" t="s">
        <v>84</v>
      </c>
      <c r="AW87" s="1" t="s">
        <v>84</v>
      </c>
      <c r="AX87" s="1" t="s">
        <v>84</v>
      </c>
      <c r="AY87" s="1" t="s">
        <v>84</v>
      </c>
      <c r="AZ87" s="1" t="s">
        <v>84</v>
      </c>
      <c r="BA87" s="1" t="s">
        <v>84</v>
      </c>
      <c r="BB87" s="1" t="s">
        <v>2062</v>
      </c>
      <c r="BC87" s="1" t="s">
        <v>2063</v>
      </c>
      <c r="BD87" s="1" t="s">
        <v>2064</v>
      </c>
      <c r="BE87" s="1" t="s">
        <v>2065</v>
      </c>
      <c r="BF87" s="1" t="s">
        <v>720</v>
      </c>
      <c r="BG87" s="1" t="s">
        <v>236</v>
      </c>
      <c r="BH87" s="1">
        <v>84.9</v>
      </c>
      <c r="BI87" s="1">
        <v>8.49</v>
      </c>
      <c r="BJ87" s="1" t="s">
        <v>84</v>
      </c>
      <c r="BK87" s="1" t="s">
        <v>84</v>
      </c>
      <c r="BL87" s="1" t="s">
        <v>84</v>
      </c>
      <c r="BM87" s="1" t="s">
        <v>84</v>
      </c>
      <c r="BN87" s="1" t="s">
        <v>84</v>
      </c>
      <c r="BO87" s="1" t="s">
        <v>84</v>
      </c>
      <c r="BP87" s="1" t="s">
        <v>84</v>
      </c>
      <c r="BQ87" s="1" t="s">
        <v>84</v>
      </c>
      <c r="BR87" s="1" t="s">
        <v>2066</v>
      </c>
      <c r="BS87" s="1" t="s">
        <v>84</v>
      </c>
      <c r="BT87" s="1"/>
      <c r="BU87" s="1" t="s">
        <v>2067</v>
      </c>
      <c r="BV87" s="1">
        <v>23</v>
      </c>
      <c r="BW87" s="1" t="s">
        <v>84</v>
      </c>
      <c r="BX87" s="1" t="str">
        <f>HYPERLINK("https://nconnect.nicmar.ac.in/storage/profile/6aaa312d95a2b.png","Download")</f>
        <v>0</v>
      </c>
      <c r="BY87" s="1" t="s">
        <v>84</v>
      </c>
    </row>
    <row r="88" spans="1:77">
      <c r="A88" s="1" t="s">
        <v>119</v>
      </c>
      <c r="B88" s="1" t="s">
        <v>78</v>
      </c>
      <c r="C88" s="1" t="s">
        <v>2068</v>
      </c>
      <c r="D88" s="1" t="s">
        <v>2069</v>
      </c>
      <c r="E88" s="1" t="s">
        <v>84</v>
      </c>
      <c r="F88" s="1" t="s">
        <v>2070</v>
      </c>
      <c r="G88" s="1" t="s">
        <v>2071</v>
      </c>
      <c r="H88" s="1" t="s">
        <v>84</v>
      </c>
      <c r="I88" s="3"/>
      <c r="J88" s="1" t="s">
        <v>85</v>
      </c>
      <c r="K88" s="1" t="s">
        <v>86</v>
      </c>
      <c r="L88" s="1" t="s">
        <v>2072</v>
      </c>
      <c r="M88" s="1" t="s">
        <v>2073</v>
      </c>
      <c r="N88" s="1">
        <v>7458845018</v>
      </c>
      <c r="O88" s="1" t="s">
        <v>89</v>
      </c>
      <c r="P88" s="1" t="s">
        <v>2074</v>
      </c>
      <c r="Q88" s="1" t="s">
        <v>91</v>
      </c>
      <c r="R88" s="1" t="s">
        <v>852</v>
      </c>
      <c r="S88" s="1" t="s">
        <v>2075</v>
      </c>
      <c r="T88" s="1" t="s">
        <v>190</v>
      </c>
      <c r="U88" s="1">
        <v>438392192638</v>
      </c>
      <c r="V88" s="1" t="s">
        <v>2076</v>
      </c>
      <c r="W88" s="1">
        <v>7376379271</v>
      </c>
      <c r="X88" s="1" t="s">
        <v>521</v>
      </c>
      <c r="Y88" s="1" t="s">
        <v>2077</v>
      </c>
      <c r="Z88" s="1">
        <v>7376379271</v>
      </c>
      <c r="AA88" s="1" t="s">
        <v>134</v>
      </c>
      <c r="AB88" s="1" t="s">
        <v>2078</v>
      </c>
      <c r="AC88" s="1" t="s">
        <v>2079</v>
      </c>
      <c r="AD88" s="1" t="s">
        <v>1127</v>
      </c>
      <c r="AE88" s="1" t="s">
        <v>2078</v>
      </c>
      <c r="AF88" s="1" t="s">
        <v>2079</v>
      </c>
      <c r="AG88" s="1" t="s">
        <v>1127</v>
      </c>
      <c r="AH88" s="1" t="s">
        <v>102</v>
      </c>
      <c r="AI88" s="1" t="s">
        <v>102</v>
      </c>
      <c r="AJ88" s="1" t="s">
        <v>2080</v>
      </c>
      <c r="AK88" s="1" t="s">
        <v>2081</v>
      </c>
      <c r="AL88" s="1" t="s">
        <v>342</v>
      </c>
      <c r="AM88" s="1" t="s">
        <v>198</v>
      </c>
      <c r="AN88" s="1">
        <v>95</v>
      </c>
      <c r="AO88" s="1">
        <v>10</v>
      </c>
      <c r="AP88" s="1" t="s">
        <v>2082</v>
      </c>
      <c r="AQ88" s="1" t="s">
        <v>2083</v>
      </c>
      <c r="AR88" s="1" t="s">
        <v>501</v>
      </c>
      <c r="AS88" s="1" t="s">
        <v>395</v>
      </c>
      <c r="AT88" s="1">
        <v>78.6</v>
      </c>
      <c r="AU88" s="1" t="s">
        <v>84</v>
      </c>
      <c r="AV88" s="1" t="s">
        <v>84</v>
      </c>
      <c r="AW88" s="1" t="s">
        <v>84</v>
      </c>
      <c r="AX88" s="1" t="s">
        <v>84</v>
      </c>
      <c r="AY88" s="1" t="s">
        <v>84</v>
      </c>
      <c r="AZ88" s="1" t="s">
        <v>84</v>
      </c>
      <c r="BA88" s="1" t="s">
        <v>84</v>
      </c>
      <c r="BB88" s="1" t="s">
        <v>2084</v>
      </c>
      <c r="BC88" s="1" t="s">
        <v>2085</v>
      </c>
      <c r="BD88" s="1" t="s">
        <v>113</v>
      </c>
      <c r="BE88" s="1" t="s">
        <v>114</v>
      </c>
      <c r="BF88" s="1" t="s">
        <v>425</v>
      </c>
      <c r="BG88" s="1" t="s">
        <v>720</v>
      </c>
      <c r="BH88" s="1">
        <v>77.4</v>
      </c>
      <c r="BI88" s="1">
        <v>7.74</v>
      </c>
      <c r="BJ88" s="1" t="s">
        <v>84</v>
      </c>
      <c r="BK88" s="1" t="s">
        <v>84</v>
      </c>
      <c r="BL88" s="1" t="s">
        <v>84</v>
      </c>
      <c r="BM88" s="1" t="s">
        <v>84</v>
      </c>
      <c r="BN88" s="1" t="s">
        <v>84</v>
      </c>
      <c r="BO88" s="1" t="s">
        <v>84</v>
      </c>
      <c r="BP88" s="1" t="s">
        <v>84</v>
      </c>
      <c r="BQ88" s="1" t="s">
        <v>84</v>
      </c>
      <c r="BR88" s="1" t="s">
        <v>2086</v>
      </c>
      <c r="BS88" s="1" t="s">
        <v>84</v>
      </c>
      <c r="BT88" s="1"/>
      <c r="BU88" s="1" t="s">
        <v>2087</v>
      </c>
      <c r="BV88" s="1">
        <v>6</v>
      </c>
      <c r="BW88" s="1" t="s">
        <v>84</v>
      </c>
      <c r="BX88" s="1" t="str">
        <f>HYPERLINK("https://nconnect.nicmar.ac.in/storage/profile/6ac48c84e24a2.png","Download")</f>
        <v>0</v>
      </c>
      <c r="BY88" s="1" t="s">
        <v>84</v>
      </c>
    </row>
    <row r="89" spans="1:77">
      <c r="A89" s="1" t="s">
        <v>119</v>
      </c>
      <c r="B89" s="1" t="s">
        <v>78</v>
      </c>
      <c r="C89" s="1" t="s">
        <v>2088</v>
      </c>
      <c r="D89" s="1" t="s">
        <v>2089</v>
      </c>
      <c r="E89" s="1" t="s">
        <v>2090</v>
      </c>
      <c r="F89" s="1" t="s">
        <v>2091</v>
      </c>
      <c r="G89" s="1" t="s">
        <v>2092</v>
      </c>
      <c r="H89" s="1" t="s">
        <v>84</v>
      </c>
      <c r="I89" s="3"/>
      <c r="J89" s="1" t="s">
        <v>85</v>
      </c>
      <c r="K89" s="1" t="s">
        <v>86</v>
      </c>
      <c r="L89" s="1" t="s">
        <v>2093</v>
      </c>
      <c r="M89" s="1" t="s">
        <v>2094</v>
      </c>
      <c r="N89" s="1">
        <v>7219804918</v>
      </c>
      <c r="O89" s="1" t="s">
        <v>89</v>
      </c>
      <c r="P89" s="1" t="s">
        <v>2095</v>
      </c>
      <c r="Q89" s="1" t="s">
        <v>91</v>
      </c>
      <c r="R89" s="1" t="s">
        <v>2096</v>
      </c>
      <c r="S89" s="1" t="s">
        <v>2097</v>
      </c>
      <c r="T89" s="1" t="s">
        <v>190</v>
      </c>
      <c r="U89" s="1">
        <v>402574244913</v>
      </c>
      <c r="V89" s="1" t="s">
        <v>2098</v>
      </c>
      <c r="W89" s="1">
        <v>9420381920</v>
      </c>
      <c r="X89" s="1" t="s">
        <v>566</v>
      </c>
      <c r="Y89" s="1" t="s">
        <v>2099</v>
      </c>
      <c r="Z89" s="1">
        <v>8788989171</v>
      </c>
      <c r="AA89" s="1" t="s">
        <v>1323</v>
      </c>
      <c r="AB89" s="1" t="s">
        <v>2100</v>
      </c>
      <c r="AC89" s="1" t="s">
        <v>195</v>
      </c>
      <c r="AD89" s="1" t="s">
        <v>101</v>
      </c>
      <c r="AE89" s="1" t="s">
        <v>2101</v>
      </c>
      <c r="AF89" s="1" t="s">
        <v>138</v>
      </c>
      <c r="AG89" s="1" t="s">
        <v>101</v>
      </c>
      <c r="AH89" s="1" t="s">
        <v>102</v>
      </c>
      <c r="AI89" s="1" t="s">
        <v>102</v>
      </c>
      <c r="AJ89" s="1" t="s">
        <v>2102</v>
      </c>
      <c r="AK89" s="1" t="s">
        <v>2103</v>
      </c>
      <c r="AL89" s="1" t="s">
        <v>2104</v>
      </c>
      <c r="AM89" s="1" t="s">
        <v>286</v>
      </c>
      <c r="AN89" s="1">
        <v>85.4</v>
      </c>
      <c r="AO89" s="1" t="s">
        <v>84</v>
      </c>
      <c r="AP89" s="1" t="s">
        <v>84</v>
      </c>
      <c r="AQ89" s="1" t="s">
        <v>84</v>
      </c>
      <c r="AR89" s="1" t="s">
        <v>84</v>
      </c>
      <c r="AS89" s="1" t="s">
        <v>84</v>
      </c>
      <c r="AT89" s="1" t="s">
        <v>84</v>
      </c>
      <c r="AU89" s="1" t="s">
        <v>84</v>
      </c>
      <c r="AV89" s="1" t="s">
        <v>2105</v>
      </c>
      <c r="AW89" s="1" t="s">
        <v>2106</v>
      </c>
      <c r="AX89" s="1" t="s">
        <v>958</v>
      </c>
      <c r="AY89" s="1" t="s">
        <v>2107</v>
      </c>
      <c r="AZ89" s="1">
        <v>92.32</v>
      </c>
      <c r="BA89" s="1" t="s">
        <v>84</v>
      </c>
      <c r="BB89" s="1" t="s">
        <v>175</v>
      </c>
      <c r="BC89" s="1" t="s">
        <v>2108</v>
      </c>
      <c r="BD89" s="1" t="s">
        <v>146</v>
      </c>
      <c r="BE89" s="1" t="s">
        <v>114</v>
      </c>
      <c r="BF89" s="1" t="s">
        <v>2107</v>
      </c>
      <c r="BG89" s="1" t="s">
        <v>720</v>
      </c>
      <c r="BH89" s="1">
        <v>79.4</v>
      </c>
      <c r="BI89" s="1">
        <v>8.7</v>
      </c>
      <c r="BJ89" s="1" t="s">
        <v>175</v>
      </c>
      <c r="BK89" s="1" t="s">
        <v>2109</v>
      </c>
      <c r="BL89" s="1" t="s">
        <v>2110</v>
      </c>
      <c r="BM89" s="1" t="s">
        <v>961</v>
      </c>
      <c r="BN89" s="1" t="s">
        <v>235</v>
      </c>
      <c r="BO89" s="1" t="s">
        <v>116</v>
      </c>
      <c r="BP89" s="1">
        <v>62.4</v>
      </c>
      <c r="BQ89" s="1">
        <v>6.99</v>
      </c>
      <c r="BR89" s="1" t="s">
        <v>2111</v>
      </c>
      <c r="BS89" s="1" t="s">
        <v>84</v>
      </c>
      <c r="BT89" s="1"/>
      <c r="BU89" s="1" t="s">
        <v>2112</v>
      </c>
      <c r="BV89" s="1">
        <v>17</v>
      </c>
      <c r="BW89" s="1" t="s">
        <v>84</v>
      </c>
      <c r="BX89" s="1" t="str">
        <f>HYPERLINK("https://nconnect.nicmar.ac.in/storage/profile/6a8727f519630.png","Download")</f>
        <v>0</v>
      </c>
      <c r="BY89" s="1" t="s">
        <v>84</v>
      </c>
    </row>
    <row r="90" spans="1:77">
      <c r="A90" s="1" t="s">
        <v>119</v>
      </c>
      <c r="B90" s="1" t="s">
        <v>78</v>
      </c>
      <c r="C90" s="1" t="s">
        <v>2113</v>
      </c>
      <c r="D90" s="1" t="s">
        <v>2114</v>
      </c>
      <c r="E90" s="1" t="s">
        <v>84</v>
      </c>
      <c r="F90" s="1" t="s">
        <v>2115</v>
      </c>
      <c r="G90" s="1" t="s">
        <v>2116</v>
      </c>
      <c r="H90" s="1" t="s">
        <v>84</v>
      </c>
      <c r="I90" s="3"/>
      <c r="J90" s="1" t="s">
        <v>85</v>
      </c>
      <c r="K90" s="1" t="s">
        <v>86</v>
      </c>
      <c r="L90" s="1" t="s">
        <v>2117</v>
      </c>
      <c r="M90" s="1" t="s">
        <v>2118</v>
      </c>
      <c r="N90" s="1">
        <v>9895508527</v>
      </c>
      <c r="O90" s="1" t="s">
        <v>159</v>
      </c>
      <c r="P90" s="1" t="s">
        <v>90</v>
      </c>
      <c r="Q90" s="1" t="s">
        <v>91</v>
      </c>
      <c r="R90" s="1" t="s">
        <v>2119</v>
      </c>
      <c r="S90" s="1" t="s">
        <v>2120</v>
      </c>
      <c r="T90" s="1" t="s">
        <v>163</v>
      </c>
      <c r="U90" s="1">
        <v>941900545406</v>
      </c>
      <c r="V90" s="1" t="s">
        <v>2121</v>
      </c>
      <c r="W90" s="1">
        <v>9895500070</v>
      </c>
      <c r="X90" s="1" t="s">
        <v>785</v>
      </c>
      <c r="Y90" s="1" t="s">
        <v>2122</v>
      </c>
      <c r="Z90" s="1">
        <v>7736973398</v>
      </c>
      <c r="AA90" s="1" t="s">
        <v>98</v>
      </c>
      <c r="AB90" s="1" t="s">
        <v>2123</v>
      </c>
      <c r="AC90" s="1" t="s">
        <v>668</v>
      </c>
      <c r="AD90" s="1" t="s">
        <v>392</v>
      </c>
      <c r="AE90" s="1" t="s">
        <v>2123</v>
      </c>
      <c r="AF90" s="1" t="s">
        <v>668</v>
      </c>
      <c r="AG90" s="1" t="s">
        <v>392</v>
      </c>
      <c r="AH90" s="1" t="s">
        <v>102</v>
      </c>
      <c r="AI90" s="1" t="s">
        <v>102</v>
      </c>
      <c r="AJ90" s="1" t="s">
        <v>2124</v>
      </c>
      <c r="AK90" s="1" t="s">
        <v>2125</v>
      </c>
      <c r="AL90" s="1" t="s">
        <v>598</v>
      </c>
      <c r="AM90" s="1" t="s">
        <v>395</v>
      </c>
      <c r="AN90" s="1">
        <v>93.6</v>
      </c>
      <c r="AO90" s="1" t="s">
        <v>84</v>
      </c>
      <c r="AP90" s="1" t="s">
        <v>2126</v>
      </c>
      <c r="AQ90" s="1" t="s">
        <v>2127</v>
      </c>
      <c r="AR90" s="1" t="s">
        <v>172</v>
      </c>
      <c r="AS90" s="1" t="s">
        <v>110</v>
      </c>
      <c r="AT90" s="1">
        <v>96.1</v>
      </c>
      <c r="AU90" s="1" t="s">
        <v>84</v>
      </c>
      <c r="AV90" s="1" t="s">
        <v>84</v>
      </c>
      <c r="AW90" s="1" t="s">
        <v>84</v>
      </c>
      <c r="AX90" s="1" t="s">
        <v>84</v>
      </c>
      <c r="AY90" s="1" t="s">
        <v>84</v>
      </c>
      <c r="AZ90" s="1" t="s">
        <v>84</v>
      </c>
      <c r="BA90" s="1" t="s">
        <v>84</v>
      </c>
      <c r="BB90" s="1" t="s">
        <v>2128</v>
      </c>
      <c r="BC90" s="1" t="s">
        <v>2129</v>
      </c>
      <c r="BD90" s="1" t="s">
        <v>113</v>
      </c>
      <c r="BE90" s="1" t="s">
        <v>114</v>
      </c>
      <c r="BF90" s="1" t="s">
        <v>2130</v>
      </c>
      <c r="BG90" s="1" t="s">
        <v>553</v>
      </c>
      <c r="BH90" s="1">
        <v>79.24</v>
      </c>
      <c r="BI90" s="1">
        <v>8.3</v>
      </c>
      <c r="BJ90" s="1" t="s">
        <v>84</v>
      </c>
      <c r="BK90" s="1" t="s">
        <v>84</v>
      </c>
      <c r="BL90" s="1" t="s">
        <v>84</v>
      </c>
      <c r="BM90" s="1" t="s">
        <v>84</v>
      </c>
      <c r="BN90" s="1" t="s">
        <v>84</v>
      </c>
      <c r="BO90" s="1" t="s">
        <v>84</v>
      </c>
      <c r="BP90" s="1" t="s">
        <v>84</v>
      </c>
      <c r="BQ90" s="1" t="s">
        <v>84</v>
      </c>
      <c r="BR90" s="1" t="s">
        <v>2131</v>
      </c>
      <c r="BS90" s="1" t="s">
        <v>2132</v>
      </c>
      <c r="BT90" s="1">
        <v>12</v>
      </c>
      <c r="BU90" s="1" t="s">
        <v>84</v>
      </c>
      <c r="BV90" s="1"/>
      <c r="BW90" s="1" t="s">
        <v>84</v>
      </c>
      <c r="BX90" s="1" t="str">
        <f>HYPERLINK("https://nconnect.nicmar.ac.in/storage/profile/6a86e557a09eb.png","Download")</f>
        <v>0</v>
      </c>
      <c r="BY90" s="1" t="s">
        <v>84</v>
      </c>
    </row>
    <row r="91" spans="1:77">
      <c r="A91" s="1" t="s">
        <v>119</v>
      </c>
      <c r="B91" s="1" t="s">
        <v>78</v>
      </c>
      <c r="C91" s="1" t="s">
        <v>2133</v>
      </c>
      <c r="D91" s="1" t="s">
        <v>2134</v>
      </c>
      <c r="E91" s="1" t="s">
        <v>2135</v>
      </c>
      <c r="F91" s="1" t="s">
        <v>2136</v>
      </c>
      <c r="G91" s="1" t="s">
        <v>2137</v>
      </c>
      <c r="H91" s="1" t="s">
        <v>84</v>
      </c>
      <c r="I91" s="3"/>
      <c r="J91" s="1" t="s">
        <v>85</v>
      </c>
      <c r="K91" s="1" t="s">
        <v>86</v>
      </c>
      <c r="L91" s="1" t="s">
        <v>2138</v>
      </c>
      <c r="M91" s="1" t="s">
        <v>2139</v>
      </c>
      <c r="N91" s="1">
        <v>8551077848</v>
      </c>
      <c r="O91" s="1" t="s">
        <v>89</v>
      </c>
      <c r="P91" s="1" t="s">
        <v>2140</v>
      </c>
      <c r="Q91" s="1" t="s">
        <v>91</v>
      </c>
      <c r="R91" s="1" t="s">
        <v>128</v>
      </c>
      <c r="S91" s="1" t="s">
        <v>2141</v>
      </c>
      <c r="T91" s="1" t="s">
        <v>130</v>
      </c>
      <c r="U91" s="1">
        <v>823651957049</v>
      </c>
      <c r="V91" s="1" t="s">
        <v>2142</v>
      </c>
      <c r="W91" s="1">
        <v>8552805528</v>
      </c>
      <c r="X91" s="1" t="s">
        <v>2143</v>
      </c>
      <c r="Y91" s="1" t="s">
        <v>2144</v>
      </c>
      <c r="Z91" s="1">
        <v>7972983973</v>
      </c>
      <c r="AA91" s="1" t="s">
        <v>134</v>
      </c>
      <c r="AB91" s="1" t="s">
        <v>2145</v>
      </c>
      <c r="AC91" s="1" t="s">
        <v>195</v>
      </c>
      <c r="AD91" s="1" t="s">
        <v>101</v>
      </c>
      <c r="AE91" s="1" t="s">
        <v>2145</v>
      </c>
      <c r="AF91" s="1" t="s">
        <v>195</v>
      </c>
      <c r="AG91" s="1" t="s">
        <v>101</v>
      </c>
      <c r="AH91" s="1" t="s">
        <v>102</v>
      </c>
      <c r="AI91" s="1" t="s">
        <v>102</v>
      </c>
      <c r="AJ91" s="1" t="s">
        <v>2146</v>
      </c>
      <c r="AK91" s="1" t="s">
        <v>1995</v>
      </c>
      <c r="AL91" s="1" t="s">
        <v>281</v>
      </c>
      <c r="AM91" s="1" t="s">
        <v>341</v>
      </c>
      <c r="AN91" s="1">
        <v>90.0</v>
      </c>
      <c r="AO91" s="1" t="s">
        <v>84</v>
      </c>
      <c r="AP91" s="1" t="s">
        <v>2147</v>
      </c>
      <c r="AQ91" s="1" t="s">
        <v>1995</v>
      </c>
      <c r="AR91" s="1" t="s">
        <v>573</v>
      </c>
      <c r="AS91" s="1" t="s">
        <v>627</v>
      </c>
      <c r="AT91" s="1">
        <v>51.85</v>
      </c>
      <c r="AU91" s="1" t="s">
        <v>84</v>
      </c>
      <c r="AV91" s="1" t="s">
        <v>2148</v>
      </c>
      <c r="AW91" s="1" t="s">
        <v>2149</v>
      </c>
      <c r="AX91" s="1" t="s">
        <v>958</v>
      </c>
      <c r="AY91" s="1" t="s">
        <v>425</v>
      </c>
      <c r="AZ91" s="1">
        <v>73.09</v>
      </c>
      <c r="BA91" s="1" t="s">
        <v>84</v>
      </c>
      <c r="BB91" s="1" t="s">
        <v>2150</v>
      </c>
      <c r="BC91" s="1" t="s">
        <v>2151</v>
      </c>
      <c r="BD91" s="1" t="s">
        <v>146</v>
      </c>
      <c r="BE91" s="1" t="s">
        <v>114</v>
      </c>
      <c r="BF91" s="1" t="s">
        <v>425</v>
      </c>
      <c r="BG91" s="1" t="s">
        <v>115</v>
      </c>
      <c r="BH91" s="1">
        <v>81.08</v>
      </c>
      <c r="BI91" s="1" t="s">
        <v>84</v>
      </c>
      <c r="BJ91" s="1" t="s">
        <v>2150</v>
      </c>
      <c r="BK91" s="1" t="s">
        <v>2152</v>
      </c>
      <c r="BL91" s="1" t="s">
        <v>2153</v>
      </c>
      <c r="BM91" s="1" t="s">
        <v>2154</v>
      </c>
      <c r="BN91" s="1" t="s">
        <v>505</v>
      </c>
      <c r="BO91" s="1" t="s">
        <v>553</v>
      </c>
      <c r="BP91" s="1">
        <v>78.2</v>
      </c>
      <c r="BQ91" s="1">
        <v>8.57</v>
      </c>
      <c r="BR91" s="1" t="s">
        <v>2155</v>
      </c>
      <c r="BS91" s="1" t="s">
        <v>84</v>
      </c>
      <c r="BT91" s="1"/>
      <c r="BU91" s="1" t="s">
        <v>2156</v>
      </c>
      <c r="BV91" s="1">
        <v>31</v>
      </c>
      <c r="BW91" s="1" t="s">
        <v>2157</v>
      </c>
      <c r="BX91" s="1" t="str">
        <f>HYPERLINK("https://nconnect.nicmar.ac.in/storage/profile/6a8749e54ea7e.png","Download")</f>
        <v>0</v>
      </c>
      <c r="BY91" s="1" t="s">
        <v>84</v>
      </c>
    </row>
    <row r="92" spans="1:77">
      <c r="A92" s="1" t="s">
        <v>119</v>
      </c>
      <c r="B92" s="1" t="s">
        <v>78</v>
      </c>
      <c r="C92" s="1" t="s">
        <v>2158</v>
      </c>
      <c r="D92" s="1" t="s">
        <v>2159</v>
      </c>
      <c r="E92" s="1" t="s">
        <v>84</v>
      </c>
      <c r="F92" s="1" t="s">
        <v>2160</v>
      </c>
      <c r="G92" s="1" t="s">
        <v>2161</v>
      </c>
      <c r="H92" s="1" t="s">
        <v>84</v>
      </c>
      <c r="I92" s="3"/>
      <c r="J92" s="1" t="s">
        <v>85</v>
      </c>
      <c r="K92" s="1" t="s">
        <v>86</v>
      </c>
      <c r="L92" s="1" t="s">
        <v>2162</v>
      </c>
      <c r="M92" s="1" t="s">
        <v>2163</v>
      </c>
      <c r="N92" s="1">
        <v>6385698553</v>
      </c>
      <c r="O92" s="1" t="s">
        <v>89</v>
      </c>
      <c r="P92" s="1" t="s">
        <v>2164</v>
      </c>
      <c r="Q92" s="1" t="s">
        <v>91</v>
      </c>
      <c r="R92" s="1" t="s">
        <v>2165</v>
      </c>
      <c r="S92" s="1" t="s">
        <v>2166</v>
      </c>
      <c r="T92" s="1" t="s">
        <v>190</v>
      </c>
      <c r="U92" s="1">
        <v>886001740701</v>
      </c>
      <c r="V92" s="1" t="s">
        <v>2167</v>
      </c>
      <c r="W92" s="1">
        <v>8870156441</v>
      </c>
      <c r="X92" s="1" t="s">
        <v>2168</v>
      </c>
      <c r="Y92" s="1" t="s">
        <v>2169</v>
      </c>
      <c r="Z92" s="1">
        <v>9790027685</v>
      </c>
      <c r="AA92" s="1" t="s">
        <v>2170</v>
      </c>
      <c r="AB92" s="1" t="s">
        <v>2171</v>
      </c>
      <c r="AC92" s="1" t="s">
        <v>1023</v>
      </c>
      <c r="AD92" s="1" t="s">
        <v>644</v>
      </c>
      <c r="AE92" s="1" t="s">
        <v>2171</v>
      </c>
      <c r="AF92" s="1" t="s">
        <v>1023</v>
      </c>
      <c r="AG92" s="1" t="s">
        <v>644</v>
      </c>
      <c r="AH92" s="1" t="s">
        <v>102</v>
      </c>
      <c r="AI92" s="1" t="s">
        <v>102</v>
      </c>
      <c r="AJ92" s="1" t="s">
        <v>2172</v>
      </c>
      <c r="AK92" s="1" t="s">
        <v>2173</v>
      </c>
      <c r="AL92" s="1" t="s">
        <v>199</v>
      </c>
      <c r="AM92" s="1" t="s">
        <v>106</v>
      </c>
      <c r="AN92" s="1">
        <v>95.8</v>
      </c>
      <c r="AO92" s="1" t="s">
        <v>84</v>
      </c>
      <c r="AP92" s="1" t="s">
        <v>2174</v>
      </c>
      <c r="AQ92" s="1" t="s">
        <v>2175</v>
      </c>
      <c r="AR92" s="1" t="s">
        <v>549</v>
      </c>
      <c r="AS92" s="1" t="s">
        <v>672</v>
      </c>
      <c r="AT92" s="1">
        <v>92.35</v>
      </c>
      <c r="AU92" s="1" t="s">
        <v>84</v>
      </c>
      <c r="AV92" s="1" t="s">
        <v>84</v>
      </c>
      <c r="AW92" s="1" t="s">
        <v>84</v>
      </c>
      <c r="AX92" s="1" t="s">
        <v>84</v>
      </c>
      <c r="AY92" s="1" t="s">
        <v>84</v>
      </c>
      <c r="AZ92" s="1" t="s">
        <v>84</v>
      </c>
      <c r="BA92" s="1" t="s">
        <v>84</v>
      </c>
      <c r="BB92" s="1" t="s">
        <v>1026</v>
      </c>
      <c r="BC92" s="1" t="s">
        <v>2176</v>
      </c>
      <c r="BD92" s="1" t="s">
        <v>146</v>
      </c>
      <c r="BE92" s="1" t="s">
        <v>114</v>
      </c>
      <c r="BF92" s="1" t="s">
        <v>177</v>
      </c>
      <c r="BG92" s="1" t="s">
        <v>1268</v>
      </c>
      <c r="BH92" s="1">
        <v>78.0</v>
      </c>
      <c r="BI92" s="1">
        <v>7.8</v>
      </c>
      <c r="BJ92" s="1" t="s">
        <v>84</v>
      </c>
      <c r="BK92" s="1" t="s">
        <v>84</v>
      </c>
      <c r="BL92" s="1" t="s">
        <v>84</v>
      </c>
      <c r="BM92" s="1" t="s">
        <v>84</v>
      </c>
      <c r="BN92" s="1" t="s">
        <v>84</v>
      </c>
      <c r="BO92" s="1" t="s">
        <v>84</v>
      </c>
      <c r="BP92" s="1" t="s">
        <v>84</v>
      </c>
      <c r="BQ92" s="1" t="s">
        <v>84</v>
      </c>
      <c r="BR92" s="1" t="s">
        <v>2177</v>
      </c>
      <c r="BS92" s="1" t="s">
        <v>84</v>
      </c>
      <c r="BT92" s="1"/>
      <c r="BU92" s="1" t="s">
        <v>2178</v>
      </c>
      <c r="BV92" s="1">
        <v>4</v>
      </c>
      <c r="BW92" s="1" t="s">
        <v>84</v>
      </c>
      <c r="BX92" s="1" t="str">
        <f>HYPERLINK("https://nconnect.nicmar.ac.in/storage/profile/6a8487287dfe9.png","Download")</f>
        <v>0</v>
      </c>
      <c r="BY92" s="1" t="s">
        <v>84</v>
      </c>
    </row>
    <row r="93" spans="1:77">
      <c r="A93" s="1" t="s">
        <v>151</v>
      </c>
      <c r="B93" s="1" t="s">
        <v>78</v>
      </c>
      <c r="C93" s="1" t="s">
        <v>2179</v>
      </c>
      <c r="D93" s="1" t="s">
        <v>2180</v>
      </c>
      <c r="E93" s="1" t="s">
        <v>2181</v>
      </c>
      <c r="F93" s="1" t="s">
        <v>2182</v>
      </c>
      <c r="G93" s="1" t="s">
        <v>2183</v>
      </c>
      <c r="H93" s="1" t="s">
        <v>84</v>
      </c>
      <c r="I93" s="3"/>
      <c r="J93" s="1" t="s">
        <v>85</v>
      </c>
      <c r="K93" s="1" t="s">
        <v>86</v>
      </c>
      <c r="L93" s="1" t="s">
        <v>2184</v>
      </c>
      <c r="M93" s="1" t="s">
        <v>2185</v>
      </c>
      <c r="N93" s="1">
        <v>9987687437</v>
      </c>
      <c r="O93" s="1" t="s">
        <v>159</v>
      </c>
      <c r="P93" s="1" t="s">
        <v>2186</v>
      </c>
      <c r="Q93" s="1" t="s">
        <v>91</v>
      </c>
      <c r="R93" s="1" t="s">
        <v>2187</v>
      </c>
      <c r="S93" s="1" t="s">
        <v>2188</v>
      </c>
      <c r="T93" s="1" t="s">
        <v>190</v>
      </c>
      <c r="U93" s="1">
        <v>274579369879</v>
      </c>
      <c r="V93" s="1" t="s">
        <v>2189</v>
      </c>
      <c r="W93" s="1">
        <v>9821560342</v>
      </c>
      <c r="X93" s="1" t="s">
        <v>2190</v>
      </c>
      <c r="Y93" s="1" t="s">
        <v>2191</v>
      </c>
      <c r="Z93" s="1">
        <v>9702939997</v>
      </c>
      <c r="AA93" s="1" t="s">
        <v>2192</v>
      </c>
      <c r="AB93" s="1" t="s">
        <v>2193</v>
      </c>
      <c r="AC93" s="1" t="s">
        <v>1434</v>
      </c>
      <c r="AD93" s="1" t="s">
        <v>101</v>
      </c>
      <c r="AE93" s="1" t="s">
        <v>2193</v>
      </c>
      <c r="AF93" s="1" t="s">
        <v>1434</v>
      </c>
      <c r="AG93" s="1" t="s">
        <v>101</v>
      </c>
      <c r="AH93" s="1" t="s">
        <v>102</v>
      </c>
      <c r="AI93" s="1" t="s">
        <v>102</v>
      </c>
      <c r="AJ93" s="1" t="s">
        <v>2194</v>
      </c>
      <c r="AK93" s="1" t="s">
        <v>2195</v>
      </c>
      <c r="AL93" s="1" t="s">
        <v>198</v>
      </c>
      <c r="AM93" s="1" t="s">
        <v>199</v>
      </c>
      <c r="AN93" s="1">
        <v>96.0</v>
      </c>
      <c r="AO93" s="1" t="s">
        <v>84</v>
      </c>
      <c r="AP93" s="1" t="s">
        <v>2196</v>
      </c>
      <c r="AQ93" s="1" t="s">
        <v>2195</v>
      </c>
      <c r="AR93" s="1" t="s">
        <v>201</v>
      </c>
      <c r="AS93" s="1" t="s">
        <v>368</v>
      </c>
      <c r="AT93" s="1">
        <v>73.54</v>
      </c>
      <c r="AU93" s="1" t="s">
        <v>84</v>
      </c>
      <c r="AV93" s="1" t="s">
        <v>84</v>
      </c>
      <c r="AW93" s="1" t="s">
        <v>84</v>
      </c>
      <c r="AX93" s="1" t="s">
        <v>84</v>
      </c>
      <c r="AY93" s="1" t="s">
        <v>84</v>
      </c>
      <c r="AZ93" s="1" t="s">
        <v>84</v>
      </c>
      <c r="BA93" s="1" t="s">
        <v>84</v>
      </c>
      <c r="BB93" s="1" t="s">
        <v>2197</v>
      </c>
      <c r="BC93" s="1" t="s">
        <v>2198</v>
      </c>
      <c r="BD93" s="1" t="s">
        <v>205</v>
      </c>
      <c r="BE93" s="1" t="s">
        <v>206</v>
      </c>
      <c r="BF93" s="1" t="s">
        <v>231</v>
      </c>
      <c r="BG93" s="1" t="s">
        <v>2199</v>
      </c>
      <c r="BH93" s="1">
        <v>65.8</v>
      </c>
      <c r="BI93" s="1">
        <v>7.27</v>
      </c>
      <c r="BJ93" s="1" t="s">
        <v>84</v>
      </c>
      <c r="BK93" s="1" t="s">
        <v>84</v>
      </c>
      <c r="BL93" s="1" t="s">
        <v>84</v>
      </c>
      <c r="BM93" s="1" t="s">
        <v>84</v>
      </c>
      <c r="BN93" s="1" t="s">
        <v>84</v>
      </c>
      <c r="BO93" s="1" t="s">
        <v>84</v>
      </c>
      <c r="BP93" s="1" t="s">
        <v>84</v>
      </c>
      <c r="BQ93" s="1" t="s">
        <v>84</v>
      </c>
      <c r="BR93" s="1" t="s">
        <v>2200</v>
      </c>
      <c r="BS93" s="1" t="s">
        <v>84</v>
      </c>
      <c r="BT93" s="1"/>
      <c r="BU93" s="1" t="s">
        <v>2201</v>
      </c>
      <c r="BV93" s="1">
        <v>15</v>
      </c>
      <c r="BW93" s="1" t="s">
        <v>2202</v>
      </c>
      <c r="BX93" s="1" t="str">
        <f>HYPERLINK("https://nconnect.nicmar.ac.in/storage/profile/6abbb885d9cb2.png","Download")</f>
        <v>0</v>
      </c>
      <c r="BY93" s="1" t="s">
        <v>84</v>
      </c>
    </row>
    <row r="94" spans="1:77">
      <c r="A94" s="1" t="s">
        <v>119</v>
      </c>
      <c r="B94" s="1" t="s">
        <v>78</v>
      </c>
      <c r="C94" s="1" t="s">
        <v>2203</v>
      </c>
      <c r="D94" s="1" t="s">
        <v>2204</v>
      </c>
      <c r="E94" s="1" t="s">
        <v>2205</v>
      </c>
      <c r="F94" s="1" t="s">
        <v>2206</v>
      </c>
      <c r="G94" s="1" t="s">
        <v>2207</v>
      </c>
      <c r="H94" s="1" t="s">
        <v>84</v>
      </c>
      <c r="I94" s="3"/>
      <c r="J94" s="1" t="s">
        <v>85</v>
      </c>
      <c r="K94" s="1" t="s">
        <v>86</v>
      </c>
      <c r="L94" s="1" t="s">
        <v>2208</v>
      </c>
      <c r="M94" s="1" t="s">
        <v>2209</v>
      </c>
      <c r="N94" s="1">
        <v>7507941150</v>
      </c>
      <c r="O94" s="1" t="s">
        <v>89</v>
      </c>
      <c r="P94" s="1" t="s">
        <v>2210</v>
      </c>
      <c r="Q94" s="1" t="s">
        <v>91</v>
      </c>
      <c r="R94" s="1" t="s">
        <v>128</v>
      </c>
      <c r="S94" s="1" t="s">
        <v>2211</v>
      </c>
      <c r="T94" s="1" t="s">
        <v>163</v>
      </c>
      <c r="U94" s="1">
        <v>978849792066</v>
      </c>
      <c r="V94" s="1" t="s">
        <v>2212</v>
      </c>
      <c r="W94" s="1">
        <v>8149446734</v>
      </c>
      <c r="X94" s="1" t="s">
        <v>2213</v>
      </c>
      <c r="Y94" s="1" t="s">
        <v>2214</v>
      </c>
      <c r="Z94" s="1">
        <v>9923533848</v>
      </c>
      <c r="AA94" s="1" t="s">
        <v>1323</v>
      </c>
      <c r="AB94" s="1" t="s">
        <v>2215</v>
      </c>
      <c r="AC94" s="1" t="s">
        <v>472</v>
      </c>
      <c r="AD94" s="1" t="s">
        <v>101</v>
      </c>
      <c r="AE94" s="1" t="s">
        <v>2215</v>
      </c>
      <c r="AF94" s="1" t="s">
        <v>472</v>
      </c>
      <c r="AG94" s="1" t="s">
        <v>101</v>
      </c>
      <c r="AH94" s="1" t="s">
        <v>102</v>
      </c>
      <c r="AI94" s="1" t="s">
        <v>102</v>
      </c>
      <c r="AJ94" s="1" t="s">
        <v>2216</v>
      </c>
      <c r="AK94" s="1" t="s">
        <v>2217</v>
      </c>
      <c r="AL94" s="1" t="s">
        <v>447</v>
      </c>
      <c r="AM94" s="1" t="s">
        <v>199</v>
      </c>
      <c r="AN94" s="1">
        <v>83.6</v>
      </c>
      <c r="AO94" s="1" t="s">
        <v>84</v>
      </c>
      <c r="AP94" s="1" t="s">
        <v>2218</v>
      </c>
      <c r="AQ94" s="1" t="s">
        <v>2217</v>
      </c>
      <c r="AR94" s="1" t="s">
        <v>201</v>
      </c>
      <c r="AS94" s="1" t="s">
        <v>983</v>
      </c>
      <c r="AT94" s="1">
        <v>68.62</v>
      </c>
      <c r="AU94" s="1" t="s">
        <v>84</v>
      </c>
      <c r="AV94" s="1" t="s">
        <v>84</v>
      </c>
      <c r="AW94" s="1" t="s">
        <v>84</v>
      </c>
      <c r="AX94" s="1" t="s">
        <v>84</v>
      </c>
      <c r="AY94" s="1" t="s">
        <v>84</v>
      </c>
      <c r="AZ94" s="1" t="s">
        <v>84</v>
      </c>
      <c r="BA94" s="1" t="s">
        <v>84</v>
      </c>
      <c r="BB94" s="1" t="s">
        <v>1071</v>
      </c>
      <c r="BC94" s="1" t="s">
        <v>2219</v>
      </c>
      <c r="BD94" s="1" t="s">
        <v>146</v>
      </c>
      <c r="BE94" s="1" t="s">
        <v>114</v>
      </c>
      <c r="BF94" s="1" t="s">
        <v>549</v>
      </c>
      <c r="BG94" s="1" t="s">
        <v>505</v>
      </c>
      <c r="BH94" s="1">
        <v>72.0</v>
      </c>
      <c r="BI94" s="1">
        <v>7.95</v>
      </c>
      <c r="BJ94" s="1" t="s">
        <v>84</v>
      </c>
      <c r="BK94" s="1" t="s">
        <v>84</v>
      </c>
      <c r="BL94" s="1" t="s">
        <v>84</v>
      </c>
      <c r="BM94" s="1" t="s">
        <v>84</v>
      </c>
      <c r="BN94" s="1" t="s">
        <v>84</v>
      </c>
      <c r="BO94" s="1" t="s">
        <v>84</v>
      </c>
      <c r="BP94" s="1" t="s">
        <v>84</v>
      </c>
      <c r="BQ94" s="1" t="s">
        <v>84</v>
      </c>
      <c r="BR94" s="1" t="s">
        <v>2220</v>
      </c>
      <c r="BS94" s="1" t="s">
        <v>2221</v>
      </c>
      <c r="BT94" s="1">
        <v>24</v>
      </c>
      <c r="BU94" s="1" t="s">
        <v>2222</v>
      </c>
      <c r="BV94" s="1">
        <v>4</v>
      </c>
      <c r="BW94" s="1" t="s">
        <v>2223</v>
      </c>
      <c r="BX94" s="1" t="str">
        <f>HYPERLINK("https://nconnect.nicmar.ac.in/storage/profile/6a957fdcb0146.png","Download")</f>
        <v>0</v>
      </c>
      <c r="BY94" s="1" t="s">
        <v>84</v>
      </c>
    </row>
    <row r="95" spans="1:77">
      <c r="A95" s="1" t="s">
        <v>119</v>
      </c>
      <c r="B95" s="1" t="s">
        <v>78</v>
      </c>
      <c r="C95" s="1" t="s">
        <v>2224</v>
      </c>
      <c r="D95" s="1" t="s">
        <v>2225</v>
      </c>
      <c r="E95" s="1" t="s">
        <v>2226</v>
      </c>
      <c r="F95" s="1" t="s">
        <v>2227</v>
      </c>
      <c r="G95" s="1" t="s">
        <v>2228</v>
      </c>
      <c r="H95" s="1" t="s">
        <v>84</v>
      </c>
      <c r="I95" s="3"/>
      <c r="J95" s="1" t="s">
        <v>85</v>
      </c>
      <c r="K95" s="1" t="s">
        <v>86</v>
      </c>
      <c r="L95" s="1" t="s">
        <v>2229</v>
      </c>
      <c r="M95" s="1" t="s">
        <v>2230</v>
      </c>
      <c r="N95" s="1">
        <v>8421410717</v>
      </c>
      <c r="O95" s="1" t="s">
        <v>89</v>
      </c>
      <c r="P95" s="1" t="s">
        <v>2231</v>
      </c>
      <c r="Q95" s="1" t="s">
        <v>91</v>
      </c>
      <c r="R95" s="1" t="s">
        <v>2232</v>
      </c>
      <c r="S95" s="1" t="s">
        <v>2233</v>
      </c>
      <c r="T95" s="1" t="s">
        <v>130</v>
      </c>
      <c r="U95" s="1">
        <v>422081593849</v>
      </c>
      <c r="V95" s="1" t="s">
        <v>2234</v>
      </c>
      <c r="W95" s="1">
        <v>9823334555</v>
      </c>
      <c r="X95" s="1" t="s">
        <v>2235</v>
      </c>
      <c r="Y95" s="1" t="s">
        <v>2236</v>
      </c>
      <c r="Z95" s="1">
        <v>9823244555</v>
      </c>
      <c r="AA95" s="1" t="s">
        <v>134</v>
      </c>
      <c r="AB95" s="1" t="s">
        <v>2237</v>
      </c>
      <c r="AC95" s="1" t="s">
        <v>136</v>
      </c>
      <c r="AD95" s="1" t="s">
        <v>101</v>
      </c>
      <c r="AE95" s="1" t="s">
        <v>2238</v>
      </c>
      <c r="AF95" s="1" t="s">
        <v>138</v>
      </c>
      <c r="AG95" s="1" t="s">
        <v>101</v>
      </c>
      <c r="AH95" s="1" t="s">
        <v>102</v>
      </c>
      <c r="AI95" s="1" t="s">
        <v>102</v>
      </c>
      <c r="AJ95" s="1" t="s">
        <v>2239</v>
      </c>
      <c r="AK95" s="1" t="s">
        <v>2240</v>
      </c>
      <c r="AL95" s="1" t="s">
        <v>715</v>
      </c>
      <c r="AM95" s="1" t="s">
        <v>198</v>
      </c>
      <c r="AN95" s="1">
        <v>82.4</v>
      </c>
      <c r="AO95" s="1" t="s">
        <v>84</v>
      </c>
      <c r="AP95" s="1" t="s">
        <v>2241</v>
      </c>
      <c r="AQ95" s="1" t="s">
        <v>2240</v>
      </c>
      <c r="AR95" s="1" t="s">
        <v>598</v>
      </c>
      <c r="AS95" s="1" t="s">
        <v>395</v>
      </c>
      <c r="AT95" s="1">
        <v>78.92</v>
      </c>
      <c r="AU95" s="1" t="s">
        <v>84</v>
      </c>
      <c r="AV95" s="1" t="s">
        <v>84</v>
      </c>
      <c r="AW95" s="1" t="s">
        <v>84</v>
      </c>
      <c r="AX95" s="1" t="s">
        <v>84</v>
      </c>
      <c r="AY95" s="1" t="s">
        <v>84</v>
      </c>
      <c r="AZ95" s="1" t="s">
        <v>84</v>
      </c>
      <c r="BA95" s="1" t="s">
        <v>84</v>
      </c>
      <c r="BB95" s="1" t="s">
        <v>2242</v>
      </c>
      <c r="BC95" s="1" t="s">
        <v>2243</v>
      </c>
      <c r="BD95" s="1" t="s">
        <v>113</v>
      </c>
      <c r="BE95" s="1" t="s">
        <v>114</v>
      </c>
      <c r="BF95" s="1" t="s">
        <v>425</v>
      </c>
      <c r="BG95" s="1" t="s">
        <v>720</v>
      </c>
      <c r="BH95" s="1">
        <v>69.8</v>
      </c>
      <c r="BI95" s="1">
        <v>7.48</v>
      </c>
      <c r="BJ95" s="1" t="s">
        <v>84</v>
      </c>
      <c r="BK95" s="1" t="s">
        <v>84</v>
      </c>
      <c r="BL95" s="1" t="s">
        <v>84</v>
      </c>
      <c r="BM95" s="1" t="s">
        <v>84</v>
      </c>
      <c r="BN95" s="1" t="s">
        <v>84</v>
      </c>
      <c r="BO95" s="1" t="s">
        <v>84</v>
      </c>
      <c r="BP95" s="1" t="s">
        <v>84</v>
      </c>
      <c r="BQ95" s="1" t="s">
        <v>84</v>
      </c>
      <c r="BR95" s="1" t="s">
        <v>2244</v>
      </c>
      <c r="BS95" s="1" t="s">
        <v>84</v>
      </c>
      <c r="BT95" s="1"/>
      <c r="BU95" s="1" t="s">
        <v>84</v>
      </c>
      <c r="BV95" s="1"/>
      <c r="BW95" s="1" t="s">
        <v>84</v>
      </c>
      <c r="BX95" s="1" t="str">
        <f>HYPERLINK("https://nconnect.nicmar.ac.in/storage/profile/6a85df69369c0.png","Download")</f>
        <v>0</v>
      </c>
      <c r="BY95" s="1" t="s">
        <v>84</v>
      </c>
    </row>
    <row r="96" spans="1:77">
      <c r="A96" s="1" t="s">
        <v>119</v>
      </c>
      <c r="B96" s="1" t="s">
        <v>78</v>
      </c>
      <c r="C96" s="1" t="s">
        <v>2245</v>
      </c>
      <c r="D96" s="1" t="s">
        <v>2246</v>
      </c>
      <c r="E96" s="1" t="s">
        <v>84</v>
      </c>
      <c r="F96" s="1" t="s">
        <v>2247</v>
      </c>
      <c r="G96" s="1" t="s">
        <v>2248</v>
      </c>
      <c r="H96" s="1" t="s">
        <v>84</v>
      </c>
      <c r="I96" s="3"/>
      <c r="J96" s="1" t="s">
        <v>85</v>
      </c>
      <c r="K96" s="1" t="s">
        <v>86</v>
      </c>
      <c r="L96" s="1" t="s">
        <v>2249</v>
      </c>
      <c r="M96" s="1" t="s">
        <v>2250</v>
      </c>
      <c r="N96" s="1">
        <v>9400605241</v>
      </c>
      <c r="O96" s="1" t="s">
        <v>159</v>
      </c>
      <c r="P96" s="1" t="s">
        <v>2251</v>
      </c>
      <c r="Q96" s="1" t="s">
        <v>91</v>
      </c>
      <c r="R96" s="1" t="s">
        <v>2252</v>
      </c>
      <c r="S96" s="1" t="s">
        <v>2253</v>
      </c>
      <c r="T96" s="1" t="s">
        <v>94</v>
      </c>
      <c r="U96" s="1">
        <v>227694449403</v>
      </c>
      <c r="V96" s="1" t="s">
        <v>2254</v>
      </c>
      <c r="W96" s="1">
        <v>9447244337</v>
      </c>
      <c r="X96" s="1" t="s">
        <v>361</v>
      </c>
      <c r="Y96" s="1" t="s">
        <v>2255</v>
      </c>
      <c r="Z96" s="1">
        <v>9497878026</v>
      </c>
      <c r="AA96" s="1" t="s">
        <v>521</v>
      </c>
      <c r="AB96" s="1" t="s">
        <v>2256</v>
      </c>
      <c r="AC96" s="1" t="s">
        <v>391</v>
      </c>
      <c r="AD96" s="1" t="s">
        <v>392</v>
      </c>
      <c r="AE96" s="1" t="s">
        <v>2256</v>
      </c>
      <c r="AF96" s="1" t="s">
        <v>391</v>
      </c>
      <c r="AG96" s="1" t="s">
        <v>392</v>
      </c>
      <c r="AH96" s="1" t="s">
        <v>102</v>
      </c>
      <c r="AI96" s="1" t="s">
        <v>102</v>
      </c>
      <c r="AJ96" s="1" t="s">
        <v>2257</v>
      </c>
      <c r="AK96" s="1" t="s">
        <v>2258</v>
      </c>
      <c r="AL96" s="1" t="s">
        <v>598</v>
      </c>
      <c r="AM96" s="1" t="s">
        <v>395</v>
      </c>
      <c r="AN96" s="1">
        <v>93.0</v>
      </c>
      <c r="AO96" s="1" t="s">
        <v>84</v>
      </c>
      <c r="AP96" s="1" t="s">
        <v>2257</v>
      </c>
      <c r="AQ96" s="1" t="s">
        <v>2259</v>
      </c>
      <c r="AR96" s="1" t="s">
        <v>983</v>
      </c>
      <c r="AS96" s="1" t="s">
        <v>672</v>
      </c>
      <c r="AT96" s="1">
        <v>91.0</v>
      </c>
      <c r="AU96" s="1" t="s">
        <v>84</v>
      </c>
      <c r="AV96" s="1" t="s">
        <v>84</v>
      </c>
      <c r="AW96" s="1" t="s">
        <v>84</v>
      </c>
      <c r="AX96" s="1" t="s">
        <v>84</v>
      </c>
      <c r="AY96" s="1" t="s">
        <v>84</v>
      </c>
      <c r="AZ96" s="1" t="s">
        <v>84</v>
      </c>
      <c r="BA96" s="1" t="s">
        <v>84</v>
      </c>
      <c r="BB96" s="1" t="s">
        <v>1266</v>
      </c>
      <c r="BC96" s="1" t="s">
        <v>2260</v>
      </c>
      <c r="BD96" s="1" t="s">
        <v>113</v>
      </c>
      <c r="BE96" s="1" t="s">
        <v>114</v>
      </c>
      <c r="BF96" s="1" t="s">
        <v>147</v>
      </c>
      <c r="BG96" s="1" t="s">
        <v>1268</v>
      </c>
      <c r="BH96" s="1">
        <v>79.9</v>
      </c>
      <c r="BI96" s="1">
        <v>7.99</v>
      </c>
      <c r="BJ96" s="1" t="s">
        <v>84</v>
      </c>
      <c r="BK96" s="1" t="s">
        <v>84</v>
      </c>
      <c r="BL96" s="1" t="s">
        <v>84</v>
      </c>
      <c r="BM96" s="1" t="s">
        <v>84</v>
      </c>
      <c r="BN96" s="1" t="s">
        <v>84</v>
      </c>
      <c r="BO96" s="1" t="s">
        <v>84</v>
      </c>
      <c r="BP96" s="1" t="s">
        <v>84</v>
      </c>
      <c r="BQ96" s="1" t="s">
        <v>84</v>
      </c>
      <c r="BR96" s="1" t="s">
        <v>2261</v>
      </c>
      <c r="BS96" s="1" t="s">
        <v>84</v>
      </c>
      <c r="BT96" s="1"/>
      <c r="BU96" s="1" t="s">
        <v>2262</v>
      </c>
      <c r="BV96" s="1"/>
      <c r="BW96" s="1" t="s">
        <v>2263</v>
      </c>
      <c r="BX96" s="1" t="str">
        <f>HYPERLINK("https://nconnect.nicmar.ac.in/storage/profile/6a87316b5c8f7.png","Download")</f>
        <v>0</v>
      </c>
      <c r="BY96" s="1" t="s">
        <v>84</v>
      </c>
    </row>
    <row r="97" spans="1:77">
      <c r="A97" s="1" t="s">
        <v>119</v>
      </c>
      <c r="B97" s="1" t="s">
        <v>78</v>
      </c>
      <c r="C97" s="1" t="s">
        <v>2264</v>
      </c>
      <c r="D97" s="1" t="s">
        <v>2265</v>
      </c>
      <c r="E97" s="1" t="s">
        <v>2266</v>
      </c>
      <c r="F97" s="1" t="s">
        <v>2267</v>
      </c>
      <c r="G97" s="1" t="s">
        <v>2268</v>
      </c>
      <c r="H97" s="1" t="s">
        <v>84</v>
      </c>
      <c r="I97" s="3"/>
      <c r="J97" s="1" t="s">
        <v>85</v>
      </c>
      <c r="K97" s="1" t="s">
        <v>86</v>
      </c>
      <c r="L97" s="1" t="s">
        <v>2269</v>
      </c>
      <c r="M97" s="1" t="s">
        <v>2270</v>
      </c>
      <c r="N97" s="1">
        <v>9730490963</v>
      </c>
      <c r="O97" s="1" t="s">
        <v>89</v>
      </c>
      <c r="P97" s="1" t="s">
        <v>2271</v>
      </c>
      <c r="Q97" s="1" t="s">
        <v>91</v>
      </c>
      <c r="R97" s="1" t="s">
        <v>2272</v>
      </c>
      <c r="S97" s="1" t="s">
        <v>2273</v>
      </c>
      <c r="T97" s="1" t="s">
        <v>163</v>
      </c>
      <c r="U97" s="1">
        <v>365949389924</v>
      </c>
      <c r="V97" s="1" t="s">
        <v>2274</v>
      </c>
      <c r="W97" s="1">
        <v>9921342137</v>
      </c>
      <c r="X97" s="1" t="s">
        <v>494</v>
      </c>
      <c r="Y97" s="1" t="s">
        <v>2275</v>
      </c>
      <c r="Z97" s="1">
        <v>8624048274</v>
      </c>
      <c r="AA97" s="1" t="s">
        <v>134</v>
      </c>
      <c r="AB97" s="1" t="s">
        <v>2276</v>
      </c>
      <c r="AC97" s="1" t="s">
        <v>1196</v>
      </c>
      <c r="AD97" s="1" t="s">
        <v>101</v>
      </c>
      <c r="AE97" s="1" t="s">
        <v>2276</v>
      </c>
      <c r="AF97" s="1" t="s">
        <v>1196</v>
      </c>
      <c r="AG97" s="1" t="s">
        <v>101</v>
      </c>
      <c r="AH97" s="1" t="s">
        <v>102</v>
      </c>
      <c r="AI97" s="1" t="s">
        <v>102</v>
      </c>
      <c r="AJ97" s="1" t="s">
        <v>2277</v>
      </c>
      <c r="AK97" s="1" t="s">
        <v>2278</v>
      </c>
      <c r="AL97" s="1" t="s">
        <v>2279</v>
      </c>
      <c r="AM97" s="1" t="s">
        <v>622</v>
      </c>
      <c r="AN97" s="1">
        <v>84.8</v>
      </c>
      <c r="AO97" s="1" t="s">
        <v>84</v>
      </c>
      <c r="AP97" s="1" t="s">
        <v>2280</v>
      </c>
      <c r="AQ97" s="1" t="s">
        <v>2278</v>
      </c>
      <c r="AR97" s="1" t="s">
        <v>2281</v>
      </c>
      <c r="AS97" s="1" t="s">
        <v>624</v>
      </c>
      <c r="AT97" s="1">
        <v>68.31</v>
      </c>
      <c r="AU97" s="1" t="s">
        <v>84</v>
      </c>
      <c r="AV97" s="1" t="s">
        <v>84</v>
      </c>
      <c r="AW97" s="1" t="s">
        <v>84</v>
      </c>
      <c r="AX97" s="1" t="s">
        <v>84</v>
      </c>
      <c r="AY97" s="1" t="s">
        <v>84</v>
      </c>
      <c r="AZ97" s="1" t="s">
        <v>84</v>
      </c>
      <c r="BA97" s="1" t="s">
        <v>84</v>
      </c>
      <c r="BB97" s="1" t="s">
        <v>1308</v>
      </c>
      <c r="BC97" s="1" t="s">
        <v>2282</v>
      </c>
      <c r="BD97" s="1" t="s">
        <v>146</v>
      </c>
      <c r="BE97" s="1" t="s">
        <v>114</v>
      </c>
      <c r="BF97" s="1" t="s">
        <v>958</v>
      </c>
      <c r="BG97" s="1" t="s">
        <v>256</v>
      </c>
      <c r="BH97" s="1">
        <v>67.3</v>
      </c>
      <c r="BI97" s="1">
        <v>7.54</v>
      </c>
      <c r="BJ97" s="1" t="s">
        <v>84</v>
      </c>
      <c r="BK97" s="1" t="s">
        <v>84</v>
      </c>
      <c r="BL97" s="1" t="s">
        <v>84</v>
      </c>
      <c r="BM97" s="1" t="s">
        <v>84</v>
      </c>
      <c r="BN97" s="1" t="s">
        <v>84</v>
      </c>
      <c r="BO97" s="1" t="s">
        <v>84</v>
      </c>
      <c r="BP97" s="1" t="s">
        <v>84</v>
      </c>
      <c r="BQ97" s="1" t="s">
        <v>84</v>
      </c>
      <c r="BR97" s="1" t="s">
        <v>2283</v>
      </c>
      <c r="BS97" s="1" t="s">
        <v>2284</v>
      </c>
      <c r="BT97" s="1">
        <v>45</v>
      </c>
      <c r="BU97" s="1" t="s">
        <v>2285</v>
      </c>
      <c r="BV97" s="1">
        <v>25</v>
      </c>
      <c r="BW97" s="1" t="s">
        <v>2286</v>
      </c>
      <c r="BX97" s="1" t="str">
        <f>HYPERLINK("https://nconnect.nicmar.ac.in/storage/profile/6a87039f3ca3c.png","Download")</f>
        <v>0</v>
      </c>
      <c r="BY97" s="1" t="s">
        <v>84</v>
      </c>
    </row>
    <row r="98" spans="1:77">
      <c r="A98" s="1" t="s">
        <v>119</v>
      </c>
      <c r="B98" s="1" t="s">
        <v>78</v>
      </c>
      <c r="C98" s="1" t="s">
        <v>2287</v>
      </c>
      <c r="D98" s="1" t="s">
        <v>2288</v>
      </c>
      <c r="E98" s="1" t="s">
        <v>2289</v>
      </c>
      <c r="F98" s="1" t="s">
        <v>2290</v>
      </c>
      <c r="G98" s="1" t="s">
        <v>2291</v>
      </c>
      <c r="H98" s="1" t="s">
        <v>84</v>
      </c>
      <c r="I98" s="3"/>
      <c r="J98" s="1" t="s">
        <v>85</v>
      </c>
      <c r="K98" s="1" t="s">
        <v>86</v>
      </c>
      <c r="L98" s="1" t="s">
        <v>2292</v>
      </c>
      <c r="M98" s="1" t="s">
        <v>2293</v>
      </c>
      <c r="N98" s="1">
        <v>8767851095</v>
      </c>
      <c r="O98" s="1" t="s">
        <v>159</v>
      </c>
      <c r="P98" s="1" t="s">
        <v>2294</v>
      </c>
      <c r="Q98" s="1" t="s">
        <v>91</v>
      </c>
      <c r="R98" s="1" t="s">
        <v>2295</v>
      </c>
      <c r="S98" s="1" t="s">
        <v>2296</v>
      </c>
      <c r="T98" s="1" t="s">
        <v>163</v>
      </c>
      <c r="U98" s="1">
        <v>956630524355</v>
      </c>
      <c r="V98" s="1" t="s">
        <v>2297</v>
      </c>
      <c r="W98" s="1">
        <v>7385913805</v>
      </c>
      <c r="X98" s="1" t="s">
        <v>2298</v>
      </c>
      <c r="Y98" s="1" t="s">
        <v>2297</v>
      </c>
      <c r="Z98" s="1">
        <v>7385913805</v>
      </c>
      <c r="AA98" s="1" t="s">
        <v>2298</v>
      </c>
      <c r="AB98" s="1" t="s">
        <v>2299</v>
      </c>
      <c r="AC98" s="1" t="s">
        <v>1242</v>
      </c>
      <c r="AD98" s="1" t="s">
        <v>101</v>
      </c>
      <c r="AE98" s="1" t="s">
        <v>2299</v>
      </c>
      <c r="AF98" s="1" t="s">
        <v>1242</v>
      </c>
      <c r="AG98" s="1" t="s">
        <v>101</v>
      </c>
      <c r="AH98" s="1" t="s">
        <v>102</v>
      </c>
      <c r="AI98" s="1" t="s">
        <v>102</v>
      </c>
      <c r="AJ98" s="1" t="s">
        <v>2300</v>
      </c>
      <c r="AK98" s="1" t="s">
        <v>2301</v>
      </c>
      <c r="AL98" s="1" t="s">
        <v>141</v>
      </c>
      <c r="AM98" s="1" t="s">
        <v>368</v>
      </c>
      <c r="AN98" s="1">
        <v>91.2</v>
      </c>
      <c r="AO98" s="1" t="s">
        <v>84</v>
      </c>
      <c r="AP98" s="1" t="s">
        <v>84</v>
      </c>
      <c r="AQ98" s="1" t="s">
        <v>84</v>
      </c>
      <c r="AR98" s="1" t="s">
        <v>84</v>
      </c>
      <c r="AS98" s="1" t="s">
        <v>84</v>
      </c>
      <c r="AT98" s="1" t="s">
        <v>84</v>
      </c>
      <c r="AU98" s="1" t="s">
        <v>84</v>
      </c>
      <c r="AV98" s="1" t="s">
        <v>2302</v>
      </c>
      <c r="AW98" s="1" t="s">
        <v>2303</v>
      </c>
      <c r="AX98" s="1" t="s">
        <v>931</v>
      </c>
      <c r="AY98" s="1" t="s">
        <v>320</v>
      </c>
      <c r="AZ98" s="1">
        <v>90.47</v>
      </c>
      <c r="BA98" s="1" t="s">
        <v>84</v>
      </c>
      <c r="BB98" s="1" t="s">
        <v>2304</v>
      </c>
      <c r="BC98" s="1" t="s">
        <v>2305</v>
      </c>
      <c r="BD98" s="1" t="s">
        <v>113</v>
      </c>
      <c r="BE98" s="1" t="s">
        <v>114</v>
      </c>
      <c r="BF98" s="1" t="s">
        <v>935</v>
      </c>
      <c r="BG98" s="1" t="s">
        <v>148</v>
      </c>
      <c r="BH98" s="1">
        <v>94.2</v>
      </c>
      <c r="BI98" s="1">
        <v>9.42</v>
      </c>
      <c r="BJ98" s="1" t="s">
        <v>84</v>
      </c>
      <c r="BK98" s="1" t="s">
        <v>84</v>
      </c>
      <c r="BL98" s="1" t="s">
        <v>84</v>
      </c>
      <c r="BM98" s="1" t="s">
        <v>84</v>
      </c>
      <c r="BN98" s="1" t="s">
        <v>84</v>
      </c>
      <c r="BO98" s="1" t="s">
        <v>84</v>
      </c>
      <c r="BP98" s="1" t="s">
        <v>84</v>
      </c>
      <c r="BQ98" s="1" t="s">
        <v>84</v>
      </c>
      <c r="BR98" s="1" t="s">
        <v>2306</v>
      </c>
      <c r="BS98" s="1" t="s">
        <v>84</v>
      </c>
      <c r="BT98" s="1"/>
      <c r="BU98" s="1" t="s">
        <v>2307</v>
      </c>
      <c r="BV98" s="1">
        <v>36</v>
      </c>
      <c r="BW98" s="1" t="s">
        <v>84</v>
      </c>
      <c r="BX98" s="1" t="str">
        <f>HYPERLINK("https://nconnect.nicmar.ac.in/storage/profile/6a860afe47763.png","Download")</f>
        <v>0</v>
      </c>
      <c r="BY98" s="1" t="s">
        <v>84</v>
      </c>
    </row>
    <row r="99" spans="1:77">
      <c r="A99" s="1" t="s">
        <v>119</v>
      </c>
      <c r="B99" s="1" t="s">
        <v>78</v>
      </c>
      <c r="C99" s="1" t="s">
        <v>2308</v>
      </c>
      <c r="D99" s="1" t="s">
        <v>2309</v>
      </c>
      <c r="E99" s="1" t="s">
        <v>1695</v>
      </c>
      <c r="F99" s="1" t="s">
        <v>2310</v>
      </c>
      <c r="G99" s="1" t="s">
        <v>2311</v>
      </c>
      <c r="H99" s="1" t="s">
        <v>84</v>
      </c>
      <c r="I99" s="3"/>
      <c r="J99" s="1" t="s">
        <v>85</v>
      </c>
      <c r="K99" s="1" t="s">
        <v>86</v>
      </c>
      <c r="L99" s="1" t="s">
        <v>2312</v>
      </c>
      <c r="M99" s="1" t="s">
        <v>2313</v>
      </c>
      <c r="N99" s="1">
        <v>9146602433</v>
      </c>
      <c r="O99" s="1" t="s">
        <v>89</v>
      </c>
      <c r="P99" s="1" t="s">
        <v>2314</v>
      </c>
      <c r="Q99" s="1" t="s">
        <v>91</v>
      </c>
      <c r="R99" s="1" t="s">
        <v>2187</v>
      </c>
      <c r="S99" s="1" t="s">
        <v>2315</v>
      </c>
      <c r="T99" s="1" t="s">
        <v>190</v>
      </c>
      <c r="U99" s="1">
        <v>535725572358</v>
      </c>
      <c r="V99" s="1" t="s">
        <v>2316</v>
      </c>
      <c r="W99" s="1">
        <v>8788221010</v>
      </c>
      <c r="X99" s="1" t="s">
        <v>785</v>
      </c>
      <c r="Y99" s="1" t="s">
        <v>2317</v>
      </c>
      <c r="Z99" s="1">
        <v>8855979348</v>
      </c>
      <c r="AA99" s="1" t="s">
        <v>521</v>
      </c>
      <c r="AB99" s="1" t="s">
        <v>2318</v>
      </c>
      <c r="AC99" s="1" t="s">
        <v>1067</v>
      </c>
      <c r="AD99" s="1" t="s">
        <v>101</v>
      </c>
      <c r="AE99" s="1" t="s">
        <v>2318</v>
      </c>
      <c r="AF99" s="1" t="s">
        <v>1067</v>
      </c>
      <c r="AG99" s="1" t="s">
        <v>101</v>
      </c>
      <c r="AH99" s="1" t="s">
        <v>102</v>
      </c>
      <c r="AI99" s="1" t="s">
        <v>102</v>
      </c>
      <c r="AJ99" s="1" t="s">
        <v>2319</v>
      </c>
      <c r="AK99" s="1" t="s">
        <v>737</v>
      </c>
      <c r="AL99" s="1" t="s">
        <v>597</v>
      </c>
      <c r="AM99" s="1" t="s">
        <v>105</v>
      </c>
      <c r="AN99" s="1">
        <v>86.4</v>
      </c>
      <c r="AO99" s="1" t="s">
        <v>84</v>
      </c>
      <c r="AP99" s="1" t="s">
        <v>2320</v>
      </c>
      <c r="AQ99" s="1" t="s">
        <v>737</v>
      </c>
      <c r="AR99" s="1" t="s">
        <v>141</v>
      </c>
      <c r="AS99" s="1" t="s">
        <v>109</v>
      </c>
      <c r="AT99" s="1">
        <v>82.31</v>
      </c>
      <c r="AU99" s="1" t="s">
        <v>84</v>
      </c>
      <c r="AV99" s="1" t="s">
        <v>84</v>
      </c>
      <c r="AW99" s="1" t="s">
        <v>84</v>
      </c>
      <c r="AX99" s="1" t="s">
        <v>84</v>
      </c>
      <c r="AY99" s="1" t="s">
        <v>84</v>
      </c>
      <c r="AZ99" s="1" t="s">
        <v>84</v>
      </c>
      <c r="BA99" s="1" t="s">
        <v>84</v>
      </c>
      <c r="BB99" s="1" t="s">
        <v>175</v>
      </c>
      <c r="BC99" s="1" t="s">
        <v>2321</v>
      </c>
      <c r="BD99" s="1" t="s">
        <v>146</v>
      </c>
      <c r="BE99" s="1" t="s">
        <v>114</v>
      </c>
      <c r="BF99" s="1" t="s">
        <v>315</v>
      </c>
      <c r="BG99" s="1" t="s">
        <v>480</v>
      </c>
      <c r="BH99" s="1">
        <v>74.3</v>
      </c>
      <c r="BI99" s="1">
        <v>8.18</v>
      </c>
      <c r="BJ99" s="1" t="s">
        <v>84</v>
      </c>
      <c r="BK99" s="1" t="s">
        <v>84</v>
      </c>
      <c r="BL99" s="1" t="s">
        <v>84</v>
      </c>
      <c r="BM99" s="1" t="s">
        <v>84</v>
      </c>
      <c r="BN99" s="1" t="s">
        <v>84</v>
      </c>
      <c r="BO99" s="1" t="s">
        <v>84</v>
      </c>
      <c r="BP99" s="1" t="s">
        <v>84</v>
      </c>
      <c r="BQ99" s="1" t="s">
        <v>84</v>
      </c>
      <c r="BR99" s="1" t="s">
        <v>2322</v>
      </c>
      <c r="BS99" s="1" t="s">
        <v>2323</v>
      </c>
      <c r="BT99" s="1">
        <v>27</v>
      </c>
      <c r="BU99" s="1" t="s">
        <v>84</v>
      </c>
      <c r="BV99" s="1"/>
      <c r="BW99" s="1" t="s">
        <v>84</v>
      </c>
      <c r="BX99" s="1" t="str">
        <f>HYPERLINK("https://nconnect.nicmar.ac.in/storage/profile/6a87456a4041f.png","Download")</f>
        <v>0</v>
      </c>
      <c r="BY99" s="1" t="s">
        <v>84</v>
      </c>
    </row>
    <row r="100" spans="1:77">
      <c r="A100" s="1" t="s">
        <v>119</v>
      </c>
      <c r="B100" s="1" t="s">
        <v>78</v>
      </c>
      <c r="C100" s="1" t="s">
        <v>2324</v>
      </c>
      <c r="D100" s="1" t="s">
        <v>2325</v>
      </c>
      <c r="E100" s="1" t="s">
        <v>84</v>
      </c>
      <c r="F100" s="1" t="s">
        <v>2326</v>
      </c>
      <c r="G100" s="1" t="s">
        <v>2327</v>
      </c>
      <c r="H100" s="1" t="s">
        <v>84</v>
      </c>
      <c r="I100" s="3"/>
      <c r="J100" s="1" t="s">
        <v>85</v>
      </c>
      <c r="K100" s="1" t="s">
        <v>86</v>
      </c>
      <c r="L100" s="1" t="s">
        <v>2328</v>
      </c>
      <c r="M100" s="1" t="s">
        <v>2329</v>
      </c>
      <c r="N100" s="1">
        <v>7668882776</v>
      </c>
      <c r="O100" s="1" t="s">
        <v>89</v>
      </c>
      <c r="P100" s="1" t="s">
        <v>2330</v>
      </c>
      <c r="Q100" s="1" t="s">
        <v>91</v>
      </c>
      <c r="R100" s="1" t="s">
        <v>516</v>
      </c>
      <c r="S100" s="1" t="s">
        <v>2331</v>
      </c>
      <c r="T100" s="1" t="s">
        <v>94</v>
      </c>
      <c r="U100" s="1">
        <v>824347556993</v>
      </c>
      <c r="V100" s="1" t="s">
        <v>2332</v>
      </c>
      <c r="W100" s="1">
        <v>9838330911</v>
      </c>
      <c r="X100" s="1" t="s">
        <v>566</v>
      </c>
      <c r="Y100" s="1" t="s">
        <v>2333</v>
      </c>
      <c r="Z100" s="1">
        <v>9005454538</v>
      </c>
      <c r="AA100" s="1" t="s">
        <v>134</v>
      </c>
      <c r="AB100" s="1" t="s">
        <v>2334</v>
      </c>
      <c r="AC100" s="1" t="s">
        <v>2335</v>
      </c>
      <c r="AD100" s="1" t="s">
        <v>1127</v>
      </c>
      <c r="AE100" s="1" t="s">
        <v>2334</v>
      </c>
      <c r="AF100" s="1" t="s">
        <v>2335</v>
      </c>
      <c r="AG100" s="1" t="s">
        <v>1127</v>
      </c>
      <c r="AH100" s="1" t="s">
        <v>102</v>
      </c>
      <c r="AI100" s="1" t="s">
        <v>102</v>
      </c>
      <c r="AJ100" s="1" t="s">
        <v>2336</v>
      </c>
      <c r="AK100" s="1" t="s">
        <v>2337</v>
      </c>
      <c r="AL100" s="1" t="s">
        <v>2338</v>
      </c>
      <c r="AM100" s="1" t="s">
        <v>954</v>
      </c>
      <c r="AN100" s="1">
        <v>84.83</v>
      </c>
      <c r="AO100" s="1" t="s">
        <v>84</v>
      </c>
      <c r="AP100" s="1" t="s">
        <v>2336</v>
      </c>
      <c r="AQ100" s="1" t="s">
        <v>2337</v>
      </c>
      <c r="AR100" s="1" t="s">
        <v>573</v>
      </c>
      <c r="AS100" s="1" t="s">
        <v>715</v>
      </c>
      <c r="AT100" s="1">
        <v>76.2</v>
      </c>
      <c r="AU100" s="1" t="s">
        <v>84</v>
      </c>
      <c r="AV100" s="1" t="s">
        <v>84</v>
      </c>
      <c r="AW100" s="1" t="s">
        <v>84</v>
      </c>
      <c r="AX100" s="1" t="s">
        <v>84</v>
      </c>
      <c r="AY100" s="1" t="s">
        <v>84</v>
      </c>
      <c r="AZ100" s="1" t="s">
        <v>84</v>
      </c>
      <c r="BA100" s="1" t="s">
        <v>84</v>
      </c>
      <c r="BB100" s="1" t="s">
        <v>2339</v>
      </c>
      <c r="BC100" s="1" t="s">
        <v>2340</v>
      </c>
      <c r="BD100" s="1" t="s">
        <v>113</v>
      </c>
      <c r="BE100" s="1" t="s">
        <v>114</v>
      </c>
      <c r="BF100" s="1" t="s">
        <v>627</v>
      </c>
      <c r="BG100" s="1" t="s">
        <v>316</v>
      </c>
      <c r="BH100" s="1">
        <v>76.3</v>
      </c>
      <c r="BI100" s="1">
        <v>7.63</v>
      </c>
      <c r="BJ100" s="1" t="s">
        <v>84</v>
      </c>
      <c r="BK100" s="1" t="s">
        <v>84</v>
      </c>
      <c r="BL100" s="1" t="s">
        <v>84</v>
      </c>
      <c r="BM100" s="1" t="s">
        <v>84</v>
      </c>
      <c r="BN100" s="1" t="s">
        <v>84</v>
      </c>
      <c r="BO100" s="1" t="s">
        <v>84</v>
      </c>
      <c r="BP100" s="1" t="s">
        <v>84</v>
      </c>
      <c r="BQ100" s="1" t="s">
        <v>84</v>
      </c>
      <c r="BR100" s="1" t="s">
        <v>2341</v>
      </c>
      <c r="BS100" s="1" t="s">
        <v>2342</v>
      </c>
      <c r="BT100" s="1">
        <v>53</v>
      </c>
      <c r="BU100" s="1" t="s">
        <v>2343</v>
      </c>
      <c r="BV100" s="1">
        <v>2</v>
      </c>
      <c r="BW100" s="1" t="s">
        <v>2344</v>
      </c>
      <c r="BX100" s="1" t="str">
        <f>HYPERLINK("https://nconnect.nicmar.ac.in/storage/profile/6a88b187e004a.png","Download")</f>
        <v>0</v>
      </c>
      <c r="BY100" s="1" t="s">
        <v>84</v>
      </c>
    </row>
    <row r="101" spans="1:77">
      <c r="A101" s="1" t="s">
        <v>119</v>
      </c>
      <c r="B101" s="1" t="s">
        <v>78</v>
      </c>
      <c r="C101" s="1" t="s">
        <v>2345</v>
      </c>
      <c r="D101" s="1" t="s">
        <v>2346</v>
      </c>
      <c r="E101" s="1" t="s">
        <v>84</v>
      </c>
      <c r="F101" s="1" t="s">
        <v>2347</v>
      </c>
      <c r="G101" s="1" t="s">
        <v>2348</v>
      </c>
      <c r="H101" s="1" t="s">
        <v>84</v>
      </c>
      <c r="I101" s="3"/>
      <c r="J101" s="1" t="s">
        <v>85</v>
      </c>
      <c r="K101" s="1" t="s">
        <v>86</v>
      </c>
      <c r="L101" s="1" t="s">
        <v>2349</v>
      </c>
      <c r="M101" s="1" t="s">
        <v>2350</v>
      </c>
      <c r="N101" s="1">
        <v>9381081831</v>
      </c>
      <c r="O101" s="1" t="s">
        <v>89</v>
      </c>
      <c r="P101" s="1" t="s">
        <v>2351</v>
      </c>
      <c r="Q101" s="1" t="s">
        <v>91</v>
      </c>
      <c r="R101" s="1" t="s">
        <v>2352</v>
      </c>
      <c r="S101" s="1" t="s">
        <v>2353</v>
      </c>
      <c r="T101" s="1" t="s">
        <v>130</v>
      </c>
      <c r="U101" s="1">
        <v>964117089598</v>
      </c>
      <c r="V101" s="1" t="s">
        <v>2354</v>
      </c>
      <c r="W101" s="1">
        <v>8309338408</v>
      </c>
      <c r="X101" s="1" t="s">
        <v>948</v>
      </c>
      <c r="Y101" s="1" t="s">
        <v>2355</v>
      </c>
      <c r="Z101" s="1">
        <v>7995439288</v>
      </c>
      <c r="AA101" s="1" t="s">
        <v>2192</v>
      </c>
      <c r="AB101" s="1" t="s">
        <v>2356</v>
      </c>
      <c r="AC101" s="1" t="s">
        <v>2357</v>
      </c>
      <c r="AD101" s="1" t="s">
        <v>594</v>
      </c>
      <c r="AE101" s="1" t="s">
        <v>2356</v>
      </c>
      <c r="AF101" s="1" t="s">
        <v>2357</v>
      </c>
      <c r="AG101" s="1" t="s">
        <v>594</v>
      </c>
      <c r="AH101" s="1" t="s">
        <v>102</v>
      </c>
      <c r="AI101" s="1" t="s">
        <v>102</v>
      </c>
      <c r="AJ101" s="1" t="s">
        <v>2358</v>
      </c>
      <c r="AK101" s="1" t="s">
        <v>1730</v>
      </c>
      <c r="AL101" s="1" t="s">
        <v>282</v>
      </c>
      <c r="AM101" s="1" t="s">
        <v>715</v>
      </c>
      <c r="AN101" s="1">
        <v>87.4</v>
      </c>
      <c r="AO101" s="1">
        <v>9.2</v>
      </c>
      <c r="AP101" s="1" t="s">
        <v>2359</v>
      </c>
      <c r="AQ101" s="1" t="s">
        <v>2360</v>
      </c>
      <c r="AR101" s="1" t="s">
        <v>420</v>
      </c>
      <c r="AS101" s="1" t="s">
        <v>501</v>
      </c>
      <c r="AT101" s="1">
        <v>95.8</v>
      </c>
      <c r="AU101" s="1" t="s">
        <v>84</v>
      </c>
      <c r="AV101" s="1" t="s">
        <v>84</v>
      </c>
      <c r="AW101" s="1" t="s">
        <v>84</v>
      </c>
      <c r="AX101" s="1" t="s">
        <v>84</v>
      </c>
      <c r="AY101" s="1" t="s">
        <v>84</v>
      </c>
      <c r="AZ101" s="1" t="s">
        <v>84</v>
      </c>
      <c r="BA101" s="1" t="s">
        <v>84</v>
      </c>
      <c r="BB101" s="1" t="s">
        <v>2361</v>
      </c>
      <c r="BC101" s="1" t="s">
        <v>2362</v>
      </c>
      <c r="BD101" s="1" t="s">
        <v>113</v>
      </c>
      <c r="BE101" s="1" t="s">
        <v>114</v>
      </c>
      <c r="BF101" s="1" t="s">
        <v>199</v>
      </c>
      <c r="BG101" s="1" t="s">
        <v>1090</v>
      </c>
      <c r="BH101" s="1">
        <v>74.9</v>
      </c>
      <c r="BI101" s="1">
        <v>8.24</v>
      </c>
      <c r="BJ101" s="1" t="s">
        <v>84</v>
      </c>
      <c r="BK101" s="1" t="s">
        <v>84</v>
      </c>
      <c r="BL101" s="1" t="s">
        <v>84</v>
      </c>
      <c r="BM101" s="1" t="s">
        <v>84</v>
      </c>
      <c r="BN101" s="1" t="s">
        <v>84</v>
      </c>
      <c r="BO101" s="1" t="s">
        <v>84</v>
      </c>
      <c r="BP101" s="1" t="s">
        <v>84</v>
      </c>
      <c r="BQ101" s="1" t="s">
        <v>84</v>
      </c>
      <c r="BR101" s="1" t="s">
        <v>2363</v>
      </c>
      <c r="BS101" s="1" t="s">
        <v>2364</v>
      </c>
      <c r="BT101" s="1">
        <v>28</v>
      </c>
      <c r="BU101" s="1" t="s">
        <v>2365</v>
      </c>
      <c r="BV101" s="1">
        <v>2</v>
      </c>
      <c r="BW101" s="1" t="s">
        <v>2366</v>
      </c>
      <c r="BX101" s="1" t="str">
        <f>HYPERLINK("https://nconnect.nicmar.ac.in/storage/profile/6a85fd91ac151.png","Download")</f>
        <v>0</v>
      </c>
      <c r="BY101" s="1" t="s">
        <v>84</v>
      </c>
    </row>
    <row r="102" spans="1:77">
      <c r="A102" s="1" t="s">
        <v>119</v>
      </c>
      <c r="B102" s="1" t="s">
        <v>78</v>
      </c>
      <c r="C102" s="1" t="s">
        <v>2367</v>
      </c>
      <c r="D102" s="1" t="s">
        <v>2368</v>
      </c>
      <c r="E102" s="1" t="s">
        <v>84</v>
      </c>
      <c r="F102" s="1" t="s">
        <v>2369</v>
      </c>
      <c r="G102" s="1" t="s">
        <v>2370</v>
      </c>
      <c r="H102" s="1" t="s">
        <v>84</v>
      </c>
      <c r="I102" s="3"/>
      <c r="J102" s="1" t="s">
        <v>85</v>
      </c>
      <c r="K102" s="1" t="s">
        <v>86</v>
      </c>
      <c r="L102" s="1" t="s">
        <v>2371</v>
      </c>
      <c r="M102" s="1" t="s">
        <v>2372</v>
      </c>
      <c r="N102" s="1">
        <v>8848191739</v>
      </c>
      <c r="O102" s="1" t="s">
        <v>89</v>
      </c>
      <c r="P102" s="1" t="s">
        <v>2373</v>
      </c>
      <c r="Q102" s="1" t="s">
        <v>91</v>
      </c>
      <c r="R102" s="1" t="s">
        <v>2119</v>
      </c>
      <c r="S102" s="1" t="s">
        <v>2374</v>
      </c>
      <c r="T102" s="1" t="s">
        <v>163</v>
      </c>
      <c r="U102" s="1">
        <v>418296612069</v>
      </c>
      <c r="V102" s="1" t="s">
        <v>2375</v>
      </c>
      <c r="W102" s="1">
        <v>9447379459</v>
      </c>
      <c r="X102" s="1" t="s">
        <v>785</v>
      </c>
      <c r="Y102" s="1" t="s">
        <v>2376</v>
      </c>
      <c r="Z102" s="1">
        <v>9495256452</v>
      </c>
      <c r="AA102" s="1" t="s">
        <v>1323</v>
      </c>
      <c r="AB102" s="1" t="s">
        <v>2377</v>
      </c>
      <c r="AC102" s="1" t="s">
        <v>668</v>
      </c>
      <c r="AD102" s="1" t="s">
        <v>392</v>
      </c>
      <c r="AE102" s="1" t="s">
        <v>2377</v>
      </c>
      <c r="AF102" s="1" t="s">
        <v>668</v>
      </c>
      <c r="AG102" s="1" t="s">
        <v>392</v>
      </c>
      <c r="AH102" s="1" t="s">
        <v>102</v>
      </c>
      <c r="AI102" s="1" t="s">
        <v>102</v>
      </c>
      <c r="AJ102" s="1" t="s">
        <v>2378</v>
      </c>
      <c r="AK102" s="1" t="s">
        <v>1730</v>
      </c>
      <c r="AL102" s="1" t="s">
        <v>954</v>
      </c>
      <c r="AM102" s="1" t="s">
        <v>1131</v>
      </c>
      <c r="AN102" s="1">
        <v>93.1</v>
      </c>
      <c r="AO102" s="1">
        <v>9.8</v>
      </c>
      <c r="AP102" s="1" t="s">
        <v>2378</v>
      </c>
      <c r="AQ102" s="1" t="s">
        <v>1730</v>
      </c>
      <c r="AR102" s="1" t="s">
        <v>715</v>
      </c>
      <c r="AS102" s="1" t="s">
        <v>447</v>
      </c>
      <c r="AT102" s="1">
        <v>73</v>
      </c>
      <c r="AU102" s="1" t="s">
        <v>84</v>
      </c>
      <c r="AV102" s="1" t="s">
        <v>84</v>
      </c>
      <c r="AW102" s="1" t="s">
        <v>84</v>
      </c>
      <c r="AX102" s="1" t="s">
        <v>84</v>
      </c>
      <c r="AY102" s="1" t="s">
        <v>84</v>
      </c>
      <c r="AZ102" s="1" t="s">
        <v>84</v>
      </c>
      <c r="BA102" s="1" t="s">
        <v>84</v>
      </c>
      <c r="BB102" s="1" t="s">
        <v>397</v>
      </c>
      <c r="BC102" s="1" t="s">
        <v>2379</v>
      </c>
      <c r="BD102" s="1" t="s">
        <v>113</v>
      </c>
      <c r="BE102" s="1" t="s">
        <v>114</v>
      </c>
      <c r="BF102" s="1" t="s">
        <v>199</v>
      </c>
      <c r="BG102" s="1" t="s">
        <v>347</v>
      </c>
      <c r="BH102" s="1">
        <v>71.4</v>
      </c>
      <c r="BI102" s="1">
        <v>7.14</v>
      </c>
      <c r="BJ102" s="1" t="s">
        <v>84</v>
      </c>
      <c r="BK102" s="1" t="s">
        <v>84</v>
      </c>
      <c r="BL102" s="1" t="s">
        <v>84</v>
      </c>
      <c r="BM102" s="1" t="s">
        <v>84</v>
      </c>
      <c r="BN102" s="1" t="s">
        <v>84</v>
      </c>
      <c r="BO102" s="1" t="s">
        <v>84</v>
      </c>
      <c r="BP102" s="1" t="s">
        <v>84</v>
      </c>
      <c r="BQ102" s="1" t="s">
        <v>84</v>
      </c>
      <c r="BR102" s="1" t="s">
        <v>2380</v>
      </c>
      <c r="BS102" s="1" t="s">
        <v>2381</v>
      </c>
      <c r="BT102" s="1">
        <v>42</v>
      </c>
      <c r="BU102" s="1" t="s">
        <v>84</v>
      </c>
      <c r="BV102" s="1"/>
      <c r="BW102" s="1" t="s">
        <v>84</v>
      </c>
      <c r="BX102" s="1" t="str">
        <f>HYPERLINK("https://nconnect.nicmar.ac.in/storage/profile/6a86ad197866c.png","Download")</f>
        <v>0</v>
      </c>
      <c r="BY102" s="1" t="s">
        <v>84</v>
      </c>
    </row>
    <row r="103" spans="1:77">
      <c r="A103" s="1" t="s">
        <v>119</v>
      </c>
      <c r="B103" s="1" t="s">
        <v>78</v>
      </c>
      <c r="C103" s="1" t="s">
        <v>2382</v>
      </c>
      <c r="D103" s="1" t="s">
        <v>2383</v>
      </c>
      <c r="E103" s="1" t="s">
        <v>2384</v>
      </c>
      <c r="F103" s="1" t="s">
        <v>2135</v>
      </c>
      <c r="G103" s="1" t="s">
        <v>2385</v>
      </c>
      <c r="H103" s="1" t="s">
        <v>84</v>
      </c>
      <c r="I103" s="3"/>
      <c r="J103" s="1" t="s">
        <v>85</v>
      </c>
      <c r="K103" s="1" t="s">
        <v>86</v>
      </c>
      <c r="L103" s="1" t="s">
        <v>2386</v>
      </c>
      <c r="M103" s="1" t="s">
        <v>2387</v>
      </c>
      <c r="N103" s="1">
        <v>8828521501</v>
      </c>
      <c r="O103" s="1" t="s">
        <v>159</v>
      </c>
      <c r="P103" s="1" t="s">
        <v>2388</v>
      </c>
      <c r="Q103" s="1" t="s">
        <v>91</v>
      </c>
      <c r="R103" s="1" t="s">
        <v>2389</v>
      </c>
      <c r="S103" s="1" t="s">
        <v>2390</v>
      </c>
      <c r="T103" s="1" t="s">
        <v>130</v>
      </c>
      <c r="U103" s="1">
        <v>611799906066</v>
      </c>
      <c r="V103" s="1" t="s">
        <v>2135</v>
      </c>
      <c r="W103" s="1">
        <v>9867629847</v>
      </c>
      <c r="X103" s="1" t="s">
        <v>2391</v>
      </c>
      <c r="Y103" s="1" t="s">
        <v>2392</v>
      </c>
      <c r="Z103" s="1">
        <v>9930192920</v>
      </c>
      <c r="AA103" s="1" t="s">
        <v>1323</v>
      </c>
      <c r="AB103" s="1" t="s">
        <v>2393</v>
      </c>
      <c r="AC103" s="1" t="s">
        <v>444</v>
      </c>
      <c r="AD103" s="1" t="s">
        <v>101</v>
      </c>
      <c r="AE103" s="1" t="s">
        <v>2393</v>
      </c>
      <c r="AF103" s="1" t="s">
        <v>444</v>
      </c>
      <c r="AG103" s="1" t="s">
        <v>101</v>
      </c>
      <c r="AH103" s="1" t="s">
        <v>102</v>
      </c>
      <c r="AI103" s="1" t="s">
        <v>102</v>
      </c>
      <c r="AJ103" s="1" t="s">
        <v>2394</v>
      </c>
      <c r="AK103" s="1" t="s">
        <v>2395</v>
      </c>
      <c r="AL103" s="1" t="s">
        <v>201</v>
      </c>
      <c r="AM103" s="1" t="s">
        <v>109</v>
      </c>
      <c r="AN103" s="1">
        <v>87.6</v>
      </c>
      <c r="AO103" s="1" t="s">
        <v>84</v>
      </c>
      <c r="AP103" s="1" t="s">
        <v>2394</v>
      </c>
      <c r="AQ103" s="1" t="s">
        <v>2395</v>
      </c>
      <c r="AR103" s="1" t="s">
        <v>256</v>
      </c>
      <c r="AS103" s="1" t="s">
        <v>144</v>
      </c>
      <c r="AT103" s="1">
        <v>72.33</v>
      </c>
      <c r="AU103" s="1" t="s">
        <v>84</v>
      </c>
      <c r="AV103" s="1" t="s">
        <v>84</v>
      </c>
      <c r="AW103" s="1" t="s">
        <v>84</v>
      </c>
      <c r="AX103" s="1" t="s">
        <v>84</v>
      </c>
      <c r="AY103" s="1" t="s">
        <v>84</v>
      </c>
      <c r="AZ103" s="1" t="s">
        <v>84</v>
      </c>
      <c r="BA103" s="1" t="s">
        <v>84</v>
      </c>
      <c r="BB103" s="1" t="s">
        <v>1071</v>
      </c>
      <c r="BC103" s="1" t="s">
        <v>2396</v>
      </c>
      <c r="BD103" s="1" t="s">
        <v>113</v>
      </c>
      <c r="BE103" s="1" t="s">
        <v>114</v>
      </c>
      <c r="BF103" s="1" t="s">
        <v>177</v>
      </c>
      <c r="BG103" s="1" t="s">
        <v>2397</v>
      </c>
      <c r="BH103" s="1">
        <v>72.4</v>
      </c>
      <c r="BI103" s="1">
        <v>7.99</v>
      </c>
      <c r="BJ103" s="1" t="s">
        <v>84</v>
      </c>
      <c r="BK103" s="1" t="s">
        <v>84</v>
      </c>
      <c r="BL103" s="1" t="s">
        <v>84</v>
      </c>
      <c r="BM103" s="1" t="s">
        <v>84</v>
      </c>
      <c r="BN103" s="1" t="s">
        <v>84</v>
      </c>
      <c r="BO103" s="1" t="s">
        <v>84</v>
      </c>
      <c r="BP103" s="1" t="s">
        <v>84</v>
      </c>
      <c r="BQ103" s="1" t="s">
        <v>84</v>
      </c>
      <c r="BR103" s="1" t="s">
        <v>2398</v>
      </c>
      <c r="BS103" s="1" t="s">
        <v>84</v>
      </c>
      <c r="BT103" s="1"/>
      <c r="BU103" s="1" t="s">
        <v>2399</v>
      </c>
      <c r="BV103" s="1">
        <v>42</v>
      </c>
      <c r="BW103" s="1" t="s">
        <v>84</v>
      </c>
      <c r="BX103" s="1" t="str">
        <f>HYPERLINK("https://nconnect.nicmar.ac.in/storage/profile/6ac36bf22f6d2.png","Download")</f>
        <v>0</v>
      </c>
      <c r="BY103" s="1" t="s">
        <v>84</v>
      </c>
    </row>
    <row r="104" spans="1:77">
      <c r="A104" s="1" t="s">
        <v>119</v>
      </c>
      <c r="B104" s="1" t="s">
        <v>78</v>
      </c>
      <c r="C104" s="1" t="s">
        <v>2400</v>
      </c>
      <c r="D104" s="1" t="s">
        <v>846</v>
      </c>
      <c r="E104" s="1" t="s">
        <v>1162</v>
      </c>
      <c r="F104" s="1" t="s">
        <v>2401</v>
      </c>
      <c r="G104" s="1" t="s">
        <v>2402</v>
      </c>
      <c r="H104" s="1" t="s">
        <v>84</v>
      </c>
      <c r="I104" s="3"/>
      <c r="J104" s="1" t="s">
        <v>85</v>
      </c>
      <c r="K104" s="1" t="s">
        <v>86</v>
      </c>
      <c r="L104" s="1" t="s">
        <v>2403</v>
      </c>
      <c r="M104" s="1" t="s">
        <v>2404</v>
      </c>
      <c r="N104" s="1">
        <v>9834402206</v>
      </c>
      <c r="O104" s="1" t="s">
        <v>159</v>
      </c>
      <c r="P104" s="1" t="s">
        <v>2405</v>
      </c>
      <c r="Q104" s="1" t="s">
        <v>91</v>
      </c>
      <c r="R104" s="1" t="s">
        <v>614</v>
      </c>
      <c r="S104" s="1" t="s">
        <v>2406</v>
      </c>
      <c r="T104" s="1" t="s">
        <v>163</v>
      </c>
      <c r="U104" s="1">
        <v>291442016848</v>
      </c>
      <c r="V104" s="1" t="s">
        <v>2407</v>
      </c>
      <c r="W104" s="1">
        <v>9325850783</v>
      </c>
      <c r="X104" s="1" t="s">
        <v>2168</v>
      </c>
      <c r="Y104" s="1" t="s">
        <v>2408</v>
      </c>
      <c r="Z104" s="1">
        <v>8788583051</v>
      </c>
      <c r="AA104" s="1" t="s">
        <v>134</v>
      </c>
      <c r="AB104" s="1" t="s">
        <v>2409</v>
      </c>
      <c r="AC104" s="1" t="s">
        <v>100</v>
      </c>
      <c r="AD104" s="1" t="s">
        <v>101</v>
      </c>
      <c r="AE104" s="1" t="s">
        <v>2409</v>
      </c>
      <c r="AF104" s="1" t="s">
        <v>100</v>
      </c>
      <c r="AG104" s="1" t="s">
        <v>101</v>
      </c>
      <c r="AH104" s="1" t="s">
        <v>102</v>
      </c>
      <c r="AI104" s="1" t="s">
        <v>102</v>
      </c>
      <c r="AJ104" s="1" t="s">
        <v>2410</v>
      </c>
      <c r="AK104" s="1" t="s">
        <v>2411</v>
      </c>
      <c r="AL104" s="1" t="s">
        <v>475</v>
      </c>
      <c r="AM104" s="1" t="s">
        <v>286</v>
      </c>
      <c r="AN104" s="1">
        <v>89.6</v>
      </c>
      <c r="AO104" s="1" t="s">
        <v>84</v>
      </c>
      <c r="AP104" s="1" t="s">
        <v>84</v>
      </c>
      <c r="AQ104" s="1" t="s">
        <v>84</v>
      </c>
      <c r="AR104" s="1" t="s">
        <v>84</v>
      </c>
      <c r="AS104" s="1" t="s">
        <v>84</v>
      </c>
      <c r="AT104" s="1" t="s">
        <v>84</v>
      </c>
      <c r="AU104" s="1" t="s">
        <v>84</v>
      </c>
      <c r="AV104" s="1" t="s">
        <v>114</v>
      </c>
      <c r="AW104" s="1" t="s">
        <v>2412</v>
      </c>
      <c r="AX104" s="1" t="s">
        <v>627</v>
      </c>
      <c r="AY104" s="1" t="s">
        <v>2107</v>
      </c>
      <c r="AZ104" s="1">
        <v>79.17</v>
      </c>
      <c r="BA104" s="1" t="s">
        <v>84</v>
      </c>
      <c r="BB104" s="1" t="s">
        <v>2413</v>
      </c>
      <c r="BC104" s="1" t="s">
        <v>2414</v>
      </c>
      <c r="BD104" s="1" t="s">
        <v>146</v>
      </c>
      <c r="BE104" s="1" t="s">
        <v>114</v>
      </c>
      <c r="BF104" s="1" t="s">
        <v>370</v>
      </c>
      <c r="BG104" s="1" t="s">
        <v>720</v>
      </c>
      <c r="BH104" s="1">
        <v>80.15</v>
      </c>
      <c r="BI104" s="1" t="s">
        <v>84</v>
      </c>
      <c r="BJ104" s="1" t="s">
        <v>84</v>
      </c>
      <c r="BK104" s="1" t="s">
        <v>84</v>
      </c>
      <c r="BL104" s="1" t="s">
        <v>84</v>
      </c>
      <c r="BM104" s="1" t="s">
        <v>84</v>
      </c>
      <c r="BN104" s="1" t="s">
        <v>84</v>
      </c>
      <c r="BO104" s="1" t="s">
        <v>84</v>
      </c>
      <c r="BP104" s="1" t="s">
        <v>84</v>
      </c>
      <c r="BQ104" s="1" t="s">
        <v>84</v>
      </c>
      <c r="BR104" s="1" t="s">
        <v>2415</v>
      </c>
      <c r="BS104" s="1" t="s">
        <v>2416</v>
      </c>
      <c r="BT104" s="1">
        <v>24</v>
      </c>
      <c r="BU104" s="1" t="s">
        <v>2417</v>
      </c>
      <c r="BV104" s="1">
        <v>18</v>
      </c>
      <c r="BW104" s="1" t="s">
        <v>2418</v>
      </c>
      <c r="BX104" s="1" t="str">
        <f>HYPERLINK("https://nconnect.nicmar.ac.in/storage/profile/6a85fd689076a.png","Download")</f>
        <v>0</v>
      </c>
      <c r="BY104" s="1" t="s">
        <v>84</v>
      </c>
    </row>
    <row r="105" spans="1:77">
      <c r="A105" s="1" t="s">
        <v>77</v>
      </c>
      <c r="B105" s="1" t="s">
        <v>78</v>
      </c>
      <c r="C105" s="1" t="s">
        <v>2419</v>
      </c>
      <c r="D105" s="1" t="s">
        <v>2420</v>
      </c>
      <c r="E105" s="1" t="s">
        <v>2421</v>
      </c>
      <c r="F105" s="1" t="s">
        <v>2422</v>
      </c>
      <c r="G105" s="1" t="s">
        <v>2423</v>
      </c>
      <c r="H105" s="1" t="s">
        <v>84</v>
      </c>
      <c r="I105" s="3"/>
      <c r="J105" s="1" t="s">
        <v>85</v>
      </c>
      <c r="K105" s="1" t="s">
        <v>86</v>
      </c>
      <c r="L105" s="1" t="s">
        <v>2424</v>
      </c>
      <c r="M105" s="1" t="s">
        <v>2425</v>
      </c>
      <c r="N105" s="1">
        <v>8668273180</v>
      </c>
      <c r="O105" s="1" t="s">
        <v>89</v>
      </c>
      <c r="P105" s="1" t="s">
        <v>2426</v>
      </c>
      <c r="Q105" s="1" t="s">
        <v>91</v>
      </c>
      <c r="R105" s="1" t="s">
        <v>2427</v>
      </c>
      <c r="S105" s="1" t="s">
        <v>2428</v>
      </c>
      <c r="T105" s="1" t="s">
        <v>190</v>
      </c>
      <c r="U105" s="1">
        <v>525092828475</v>
      </c>
      <c r="V105" s="1" t="s">
        <v>2429</v>
      </c>
      <c r="W105" s="1">
        <v>9975262786</v>
      </c>
      <c r="X105" s="1" t="s">
        <v>785</v>
      </c>
      <c r="Y105" s="1" t="s">
        <v>2430</v>
      </c>
      <c r="Z105" s="1">
        <v>9823544475</v>
      </c>
      <c r="AA105" s="1" t="s">
        <v>785</v>
      </c>
      <c r="AB105" s="1" t="s">
        <v>2431</v>
      </c>
      <c r="AC105" s="1" t="s">
        <v>138</v>
      </c>
      <c r="AD105" s="1" t="s">
        <v>101</v>
      </c>
      <c r="AE105" s="1" t="s">
        <v>2431</v>
      </c>
      <c r="AF105" s="1" t="s">
        <v>138</v>
      </c>
      <c r="AG105" s="1" t="s">
        <v>101</v>
      </c>
      <c r="AH105" s="1" t="s">
        <v>102</v>
      </c>
      <c r="AI105" s="1" t="s">
        <v>102</v>
      </c>
      <c r="AJ105" s="1" t="s">
        <v>2432</v>
      </c>
      <c r="AK105" s="1" t="s">
        <v>2433</v>
      </c>
      <c r="AL105" s="1" t="s">
        <v>1131</v>
      </c>
      <c r="AM105" s="1" t="s">
        <v>395</v>
      </c>
      <c r="AN105" s="1">
        <v>89.1</v>
      </c>
      <c r="AO105" s="1" t="s">
        <v>84</v>
      </c>
      <c r="AP105" s="1" t="s">
        <v>2434</v>
      </c>
      <c r="AQ105" s="1" t="s">
        <v>2435</v>
      </c>
      <c r="AR105" s="1" t="s">
        <v>395</v>
      </c>
      <c r="AS105" s="1" t="s">
        <v>110</v>
      </c>
      <c r="AT105" s="1">
        <v>86.5</v>
      </c>
      <c r="AU105" s="1" t="s">
        <v>84</v>
      </c>
      <c r="AV105" s="1" t="s">
        <v>84</v>
      </c>
      <c r="AW105" s="1" t="s">
        <v>84</v>
      </c>
      <c r="AX105" s="1" t="s">
        <v>84</v>
      </c>
      <c r="AY105" s="1" t="s">
        <v>84</v>
      </c>
      <c r="AZ105" s="1" t="s">
        <v>84</v>
      </c>
      <c r="BA105" s="1" t="s">
        <v>84</v>
      </c>
      <c r="BB105" s="1" t="s">
        <v>2436</v>
      </c>
      <c r="BC105" s="1" t="s">
        <v>2437</v>
      </c>
      <c r="BD105" s="1" t="s">
        <v>2438</v>
      </c>
      <c r="BE105" s="1" t="s">
        <v>2439</v>
      </c>
      <c r="BF105" s="1" t="s">
        <v>316</v>
      </c>
      <c r="BG105" s="1" t="s">
        <v>480</v>
      </c>
      <c r="BH105" s="1">
        <v>71.83</v>
      </c>
      <c r="BI105" s="1">
        <v>8.27</v>
      </c>
      <c r="BJ105" s="1" t="s">
        <v>84</v>
      </c>
      <c r="BK105" s="1" t="s">
        <v>84</v>
      </c>
      <c r="BL105" s="1" t="s">
        <v>84</v>
      </c>
      <c r="BM105" s="1" t="s">
        <v>84</v>
      </c>
      <c r="BN105" s="1" t="s">
        <v>84</v>
      </c>
      <c r="BO105" s="1" t="s">
        <v>84</v>
      </c>
      <c r="BP105" s="1" t="s">
        <v>84</v>
      </c>
      <c r="BQ105" s="1" t="s">
        <v>84</v>
      </c>
      <c r="BR105" s="1" t="s">
        <v>2440</v>
      </c>
      <c r="BS105" s="1" t="s">
        <v>2441</v>
      </c>
      <c r="BT105" s="1">
        <v>19</v>
      </c>
      <c r="BU105" s="1" t="s">
        <v>2442</v>
      </c>
      <c r="BV105" s="1">
        <v>12</v>
      </c>
      <c r="BW105" s="1" t="s">
        <v>84</v>
      </c>
      <c r="BX105" s="1" t="str">
        <f>HYPERLINK("https://nconnect.nicmar.ac.in/storage/profile/6aba151f75310.png","Download")</f>
        <v>0</v>
      </c>
      <c r="BY105" s="1" t="s">
        <v>84</v>
      </c>
    </row>
    <row r="106" spans="1:77">
      <c r="A106" s="1" t="s">
        <v>119</v>
      </c>
      <c r="B106" s="1" t="s">
        <v>78</v>
      </c>
      <c r="C106" s="1" t="s">
        <v>2443</v>
      </c>
      <c r="D106" s="1" t="s">
        <v>2444</v>
      </c>
      <c r="E106" s="1" t="s">
        <v>2445</v>
      </c>
      <c r="F106" s="1" t="s">
        <v>2446</v>
      </c>
      <c r="G106" s="1" t="s">
        <v>2447</v>
      </c>
      <c r="H106" s="1" t="s">
        <v>84</v>
      </c>
      <c r="I106" s="3"/>
      <c r="J106" s="1" t="s">
        <v>85</v>
      </c>
      <c r="K106" s="1" t="s">
        <v>86</v>
      </c>
      <c r="L106" s="1" t="s">
        <v>2448</v>
      </c>
      <c r="M106" s="1" t="s">
        <v>2449</v>
      </c>
      <c r="N106" s="1">
        <v>9307816130</v>
      </c>
      <c r="O106" s="1" t="s">
        <v>159</v>
      </c>
      <c r="P106" s="1" t="s">
        <v>2450</v>
      </c>
      <c r="Q106" s="1" t="s">
        <v>91</v>
      </c>
      <c r="R106" s="1" t="s">
        <v>2451</v>
      </c>
      <c r="S106" s="1" t="s">
        <v>2452</v>
      </c>
      <c r="T106" s="1" t="s">
        <v>190</v>
      </c>
      <c r="U106" s="1">
        <v>725195912172</v>
      </c>
      <c r="V106" s="1" t="s">
        <v>2453</v>
      </c>
      <c r="W106" s="1">
        <v>9356658300</v>
      </c>
      <c r="X106" s="1" t="s">
        <v>566</v>
      </c>
      <c r="Y106" s="1" t="s">
        <v>2454</v>
      </c>
      <c r="Z106" s="1">
        <v>9356658300</v>
      </c>
      <c r="AA106" s="1" t="s">
        <v>134</v>
      </c>
      <c r="AB106" s="1" t="s">
        <v>2455</v>
      </c>
      <c r="AC106" s="1" t="s">
        <v>195</v>
      </c>
      <c r="AD106" s="1" t="s">
        <v>101</v>
      </c>
      <c r="AE106" s="1" t="s">
        <v>2455</v>
      </c>
      <c r="AF106" s="1" t="s">
        <v>195</v>
      </c>
      <c r="AG106" s="1" t="s">
        <v>101</v>
      </c>
      <c r="AH106" s="1" t="s">
        <v>102</v>
      </c>
      <c r="AI106" s="1" t="s">
        <v>102</v>
      </c>
      <c r="AJ106" s="1" t="s">
        <v>2456</v>
      </c>
      <c r="AK106" s="1" t="s">
        <v>2457</v>
      </c>
      <c r="AL106" s="1" t="s">
        <v>199</v>
      </c>
      <c r="AM106" s="1" t="s">
        <v>106</v>
      </c>
      <c r="AN106" s="1">
        <v>85.6</v>
      </c>
      <c r="AO106" s="1" t="s">
        <v>84</v>
      </c>
      <c r="AP106" s="1" t="s">
        <v>84</v>
      </c>
      <c r="AQ106" s="1" t="s">
        <v>84</v>
      </c>
      <c r="AR106" s="1" t="s">
        <v>84</v>
      </c>
      <c r="AS106" s="1" t="s">
        <v>84</v>
      </c>
      <c r="AT106" s="1" t="s">
        <v>84</v>
      </c>
      <c r="AU106" s="1" t="s">
        <v>84</v>
      </c>
      <c r="AV106" s="1" t="s">
        <v>114</v>
      </c>
      <c r="AW106" s="1" t="s">
        <v>2458</v>
      </c>
      <c r="AX106" s="1" t="s">
        <v>425</v>
      </c>
      <c r="AY106" s="1" t="s">
        <v>290</v>
      </c>
      <c r="AZ106" s="1">
        <v>81.89</v>
      </c>
      <c r="BA106" s="1" t="s">
        <v>84</v>
      </c>
      <c r="BB106" s="1" t="s">
        <v>1071</v>
      </c>
      <c r="BC106" s="1" t="s">
        <v>2459</v>
      </c>
      <c r="BD106" s="1" t="s">
        <v>113</v>
      </c>
      <c r="BE106" s="1" t="s">
        <v>114</v>
      </c>
      <c r="BF106" s="1" t="s">
        <v>177</v>
      </c>
      <c r="BG106" s="1" t="s">
        <v>1051</v>
      </c>
      <c r="BH106" s="1">
        <v>88.3</v>
      </c>
      <c r="BI106" s="1">
        <v>9.58</v>
      </c>
      <c r="BJ106" s="1" t="s">
        <v>84</v>
      </c>
      <c r="BK106" s="1" t="s">
        <v>84</v>
      </c>
      <c r="BL106" s="1" t="s">
        <v>84</v>
      </c>
      <c r="BM106" s="1" t="s">
        <v>84</v>
      </c>
      <c r="BN106" s="1" t="s">
        <v>84</v>
      </c>
      <c r="BO106" s="1" t="s">
        <v>84</v>
      </c>
      <c r="BP106" s="1" t="s">
        <v>84</v>
      </c>
      <c r="BQ106" s="1" t="s">
        <v>84</v>
      </c>
      <c r="BR106" s="1" t="s">
        <v>2460</v>
      </c>
      <c r="BS106" s="1" t="s">
        <v>2461</v>
      </c>
      <c r="BT106" s="1">
        <v>12</v>
      </c>
      <c r="BU106" s="1" t="s">
        <v>2462</v>
      </c>
      <c r="BV106" s="1">
        <v>52</v>
      </c>
      <c r="BW106" s="1" t="s">
        <v>84</v>
      </c>
      <c r="BX106" s="1" t="str">
        <f>HYPERLINK("https://nconnect.nicmar.ac.in/storage/profile/6a8716e95f25c.png","Download")</f>
        <v>0</v>
      </c>
      <c r="BY106" s="1" t="s">
        <v>84</v>
      </c>
    </row>
    <row r="107" spans="1:77">
      <c r="A107" s="1" t="s">
        <v>119</v>
      </c>
      <c r="B107" s="1" t="s">
        <v>78</v>
      </c>
      <c r="C107" s="1" t="s">
        <v>2463</v>
      </c>
      <c r="D107" s="1" t="s">
        <v>2464</v>
      </c>
      <c r="E107" s="1" t="s">
        <v>84</v>
      </c>
      <c r="F107" s="1" t="s">
        <v>2465</v>
      </c>
      <c r="G107" s="1" t="s">
        <v>2466</v>
      </c>
      <c r="H107" s="1" t="s">
        <v>84</v>
      </c>
      <c r="I107" s="3"/>
      <c r="J107" s="1" t="s">
        <v>85</v>
      </c>
      <c r="K107" s="1" t="s">
        <v>86</v>
      </c>
      <c r="L107" s="1" t="s">
        <v>2467</v>
      </c>
      <c r="M107" s="1" t="s">
        <v>2468</v>
      </c>
      <c r="N107" s="1">
        <v>8287469476</v>
      </c>
      <c r="O107" s="1" t="s">
        <v>89</v>
      </c>
      <c r="P107" s="1" t="s">
        <v>2469</v>
      </c>
      <c r="Q107" s="1" t="s">
        <v>91</v>
      </c>
      <c r="R107" s="1" t="s">
        <v>2470</v>
      </c>
      <c r="S107" s="1" t="s">
        <v>2471</v>
      </c>
      <c r="T107" s="1" t="s">
        <v>130</v>
      </c>
      <c r="U107" s="1">
        <v>207630958932</v>
      </c>
      <c r="V107" s="1" t="s">
        <v>2472</v>
      </c>
      <c r="W107" s="1">
        <v>9818174588</v>
      </c>
      <c r="X107" s="1" t="s">
        <v>2473</v>
      </c>
      <c r="Y107" s="1" t="s">
        <v>2474</v>
      </c>
      <c r="Z107" s="1">
        <v>9810929096</v>
      </c>
      <c r="AA107" s="1" t="s">
        <v>1323</v>
      </c>
      <c r="AB107" s="1" t="s">
        <v>2475</v>
      </c>
      <c r="AC107" s="1" t="s">
        <v>498</v>
      </c>
      <c r="AD107" s="1" t="s">
        <v>499</v>
      </c>
      <c r="AE107" s="1" t="s">
        <v>2475</v>
      </c>
      <c r="AF107" s="1" t="s">
        <v>498</v>
      </c>
      <c r="AG107" s="1" t="s">
        <v>499</v>
      </c>
      <c r="AH107" s="1" t="s">
        <v>102</v>
      </c>
      <c r="AI107" s="1" t="s">
        <v>102</v>
      </c>
      <c r="AJ107" s="1" t="s">
        <v>2476</v>
      </c>
      <c r="AK107" s="1" t="s">
        <v>525</v>
      </c>
      <c r="AL107" s="1" t="s">
        <v>286</v>
      </c>
      <c r="AM107" s="1" t="s">
        <v>395</v>
      </c>
      <c r="AN107" s="1">
        <v>85.6</v>
      </c>
      <c r="AO107" s="1" t="s">
        <v>84</v>
      </c>
      <c r="AP107" s="1" t="s">
        <v>2476</v>
      </c>
      <c r="AQ107" s="1" t="s">
        <v>525</v>
      </c>
      <c r="AR107" s="1" t="s">
        <v>172</v>
      </c>
      <c r="AS107" s="1" t="s">
        <v>110</v>
      </c>
      <c r="AT107" s="1">
        <v>85.4</v>
      </c>
      <c r="AU107" s="1" t="s">
        <v>84</v>
      </c>
      <c r="AV107" s="1" t="s">
        <v>84</v>
      </c>
      <c r="AW107" s="1" t="s">
        <v>84</v>
      </c>
      <c r="AX107" s="1" t="s">
        <v>84</v>
      </c>
      <c r="AY107" s="1" t="s">
        <v>84</v>
      </c>
      <c r="AZ107" s="1" t="s">
        <v>84</v>
      </c>
      <c r="BA107" s="1" t="s">
        <v>84</v>
      </c>
      <c r="BB107" s="1" t="s">
        <v>502</v>
      </c>
      <c r="BC107" s="1" t="s">
        <v>2477</v>
      </c>
      <c r="BD107" s="1" t="s">
        <v>113</v>
      </c>
      <c r="BE107" s="1" t="s">
        <v>114</v>
      </c>
      <c r="BF107" s="1" t="s">
        <v>399</v>
      </c>
      <c r="BG107" s="1" t="s">
        <v>553</v>
      </c>
      <c r="BH107" s="1">
        <v>94.1</v>
      </c>
      <c r="BI107" s="1">
        <v>9.41</v>
      </c>
      <c r="BJ107" s="1" t="s">
        <v>84</v>
      </c>
      <c r="BK107" s="1" t="s">
        <v>84</v>
      </c>
      <c r="BL107" s="1" t="s">
        <v>84</v>
      </c>
      <c r="BM107" s="1" t="s">
        <v>84</v>
      </c>
      <c r="BN107" s="1" t="s">
        <v>84</v>
      </c>
      <c r="BO107" s="1" t="s">
        <v>84</v>
      </c>
      <c r="BP107" s="1" t="s">
        <v>84</v>
      </c>
      <c r="BQ107" s="1" t="s">
        <v>84</v>
      </c>
      <c r="BR107" s="1" t="s">
        <v>2478</v>
      </c>
      <c r="BS107" s="1" t="s">
        <v>2479</v>
      </c>
      <c r="BT107" s="1">
        <v>15</v>
      </c>
      <c r="BU107" s="1" t="s">
        <v>84</v>
      </c>
      <c r="BV107" s="1"/>
      <c r="BW107" s="1" t="s">
        <v>84</v>
      </c>
      <c r="BX107" s="1" t="str">
        <f>HYPERLINK("https://nconnect.nicmar.ac.in/storage/profile/6a84ab7ac8f60.png","Download")</f>
        <v>0</v>
      </c>
      <c r="BY107" s="1" t="s">
        <v>84</v>
      </c>
    </row>
    <row r="108" spans="1:77">
      <c r="A108" s="1" t="s">
        <v>119</v>
      </c>
      <c r="B108" s="1" t="s">
        <v>78</v>
      </c>
      <c r="C108" s="1" t="s">
        <v>2480</v>
      </c>
      <c r="D108" s="1" t="s">
        <v>2481</v>
      </c>
      <c r="E108" s="1" t="s">
        <v>84</v>
      </c>
      <c r="F108" s="1" t="s">
        <v>1909</v>
      </c>
      <c r="G108" s="1" t="s">
        <v>2482</v>
      </c>
      <c r="H108" s="1" t="s">
        <v>84</v>
      </c>
      <c r="I108" s="3"/>
      <c r="J108" s="1" t="s">
        <v>85</v>
      </c>
      <c r="K108" s="1" t="s">
        <v>86</v>
      </c>
      <c r="L108" s="1" t="s">
        <v>2483</v>
      </c>
      <c r="M108" s="1" t="s">
        <v>2484</v>
      </c>
      <c r="N108" s="1">
        <v>9133444889</v>
      </c>
      <c r="O108" s="1" t="s">
        <v>89</v>
      </c>
      <c r="P108" s="1" t="s">
        <v>2485</v>
      </c>
      <c r="Q108" s="1" t="s">
        <v>91</v>
      </c>
      <c r="R108" s="1" t="s">
        <v>587</v>
      </c>
      <c r="S108" s="1" t="s">
        <v>2486</v>
      </c>
      <c r="T108" s="1" t="s">
        <v>163</v>
      </c>
      <c r="U108" s="1">
        <v>916395635044</v>
      </c>
      <c r="V108" s="1" t="s">
        <v>2487</v>
      </c>
      <c r="W108" s="1">
        <v>9182797967</v>
      </c>
      <c r="X108" s="1" t="s">
        <v>2051</v>
      </c>
      <c r="Y108" s="1" t="s">
        <v>2488</v>
      </c>
      <c r="Z108" s="1">
        <v>7702445555</v>
      </c>
      <c r="AA108" s="1" t="s">
        <v>275</v>
      </c>
      <c r="AB108" s="1" t="s">
        <v>2489</v>
      </c>
      <c r="AC108" s="1" t="s">
        <v>2490</v>
      </c>
      <c r="AD108" s="1" t="s">
        <v>594</v>
      </c>
      <c r="AE108" s="1" t="s">
        <v>2489</v>
      </c>
      <c r="AF108" s="1" t="s">
        <v>2490</v>
      </c>
      <c r="AG108" s="1" t="s">
        <v>594</v>
      </c>
      <c r="AH108" s="1" t="s">
        <v>102</v>
      </c>
      <c r="AI108" s="1" t="s">
        <v>102</v>
      </c>
      <c r="AJ108" s="1" t="s">
        <v>2491</v>
      </c>
      <c r="AK108" s="1" t="s">
        <v>2492</v>
      </c>
      <c r="AL108" s="1" t="s">
        <v>106</v>
      </c>
      <c r="AM108" s="1" t="s">
        <v>2397</v>
      </c>
      <c r="AN108" s="1">
        <v>92</v>
      </c>
      <c r="AO108" s="1" t="s">
        <v>84</v>
      </c>
      <c r="AP108" s="1" t="s">
        <v>84</v>
      </c>
      <c r="AQ108" s="1" t="s">
        <v>84</v>
      </c>
      <c r="AR108" s="1" t="s">
        <v>84</v>
      </c>
      <c r="AS108" s="1" t="s">
        <v>84</v>
      </c>
      <c r="AT108" s="1" t="s">
        <v>84</v>
      </c>
      <c r="AU108" s="1" t="s">
        <v>84</v>
      </c>
      <c r="AV108" s="1" t="s">
        <v>114</v>
      </c>
      <c r="AW108" s="1" t="s">
        <v>2493</v>
      </c>
      <c r="AX108" s="1" t="s">
        <v>931</v>
      </c>
      <c r="AY108" s="1" t="s">
        <v>932</v>
      </c>
      <c r="AZ108" s="1">
        <v>80</v>
      </c>
      <c r="BA108" s="1" t="s">
        <v>84</v>
      </c>
      <c r="BB108" s="1" t="s">
        <v>2494</v>
      </c>
      <c r="BC108" s="1" t="s">
        <v>2495</v>
      </c>
      <c r="BD108" s="1" t="s">
        <v>113</v>
      </c>
      <c r="BE108" s="1" t="s">
        <v>114</v>
      </c>
      <c r="BF108" s="1" t="s">
        <v>935</v>
      </c>
      <c r="BG108" s="1" t="s">
        <v>675</v>
      </c>
      <c r="BH108" s="1">
        <v>81.4</v>
      </c>
      <c r="BI108" s="1">
        <v>8.64</v>
      </c>
      <c r="BJ108" s="1" t="s">
        <v>84</v>
      </c>
      <c r="BK108" s="1" t="s">
        <v>84</v>
      </c>
      <c r="BL108" s="1" t="s">
        <v>84</v>
      </c>
      <c r="BM108" s="1" t="s">
        <v>84</v>
      </c>
      <c r="BN108" s="1" t="s">
        <v>84</v>
      </c>
      <c r="BO108" s="1" t="s">
        <v>84</v>
      </c>
      <c r="BP108" s="1" t="s">
        <v>84</v>
      </c>
      <c r="BQ108" s="1" t="s">
        <v>84</v>
      </c>
      <c r="BR108" s="1" t="s">
        <v>2496</v>
      </c>
      <c r="BS108" s="1" t="s">
        <v>84</v>
      </c>
      <c r="BT108" s="1"/>
      <c r="BU108" s="1" t="s">
        <v>2497</v>
      </c>
      <c r="BV108" s="1">
        <v>40</v>
      </c>
      <c r="BW108" s="1" t="s">
        <v>84</v>
      </c>
      <c r="BX108" s="1" t="str">
        <f>HYPERLINK("https://nconnect.nicmar.ac.in/storage/profile/6a8747bf73d28.png","Download")</f>
        <v>0</v>
      </c>
      <c r="BY108" s="1" t="s">
        <v>84</v>
      </c>
    </row>
    <row r="109" spans="1:77">
      <c r="A109" s="1" t="s">
        <v>119</v>
      </c>
      <c r="B109" s="1" t="s">
        <v>78</v>
      </c>
      <c r="C109" s="1" t="s">
        <v>2498</v>
      </c>
      <c r="D109" s="1" t="s">
        <v>1182</v>
      </c>
      <c r="E109" s="1" t="s">
        <v>2499</v>
      </c>
      <c r="F109" s="1" t="s">
        <v>2500</v>
      </c>
      <c r="G109" s="1" t="s">
        <v>2501</v>
      </c>
      <c r="H109" s="1" t="s">
        <v>84</v>
      </c>
      <c r="I109" s="3"/>
      <c r="J109" s="1" t="s">
        <v>85</v>
      </c>
      <c r="K109" s="1" t="s">
        <v>86</v>
      </c>
      <c r="L109" s="1" t="s">
        <v>2502</v>
      </c>
      <c r="M109" s="1" t="s">
        <v>2503</v>
      </c>
      <c r="N109" s="1">
        <v>7995976003</v>
      </c>
      <c r="O109" s="1" t="s">
        <v>89</v>
      </c>
      <c r="P109" s="1" t="s">
        <v>2504</v>
      </c>
      <c r="Q109" s="1" t="s">
        <v>91</v>
      </c>
      <c r="R109" s="1" t="s">
        <v>2505</v>
      </c>
      <c r="S109" s="1" t="s">
        <v>2506</v>
      </c>
      <c r="T109" s="1" t="s">
        <v>94</v>
      </c>
      <c r="U109" s="1">
        <v>437210264956</v>
      </c>
      <c r="V109" s="1" t="s">
        <v>2507</v>
      </c>
      <c r="W109" s="1">
        <v>9502365252</v>
      </c>
      <c r="X109" s="1" t="s">
        <v>309</v>
      </c>
      <c r="Y109" s="1" t="s">
        <v>2508</v>
      </c>
      <c r="Z109" s="1">
        <v>8978971859</v>
      </c>
      <c r="AA109" s="1" t="s">
        <v>1260</v>
      </c>
      <c r="AB109" s="1" t="s">
        <v>2509</v>
      </c>
      <c r="AC109" s="1" t="s">
        <v>2510</v>
      </c>
      <c r="AD109" s="1" t="s">
        <v>594</v>
      </c>
      <c r="AE109" s="1" t="s">
        <v>2509</v>
      </c>
      <c r="AF109" s="1" t="s">
        <v>2510</v>
      </c>
      <c r="AG109" s="1" t="s">
        <v>594</v>
      </c>
      <c r="AH109" s="1" t="s">
        <v>102</v>
      </c>
      <c r="AI109" s="1" t="s">
        <v>102</v>
      </c>
      <c r="AJ109" s="1" t="s">
        <v>2511</v>
      </c>
      <c r="AK109" s="1" t="s">
        <v>2512</v>
      </c>
      <c r="AL109" s="1" t="s">
        <v>501</v>
      </c>
      <c r="AM109" s="1" t="s">
        <v>106</v>
      </c>
      <c r="AN109" s="1">
        <v>98</v>
      </c>
      <c r="AO109" s="1">
        <v>9.8</v>
      </c>
      <c r="AP109" s="1" t="s">
        <v>2513</v>
      </c>
      <c r="AQ109" s="1" t="s">
        <v>2514</v>
      </c>
      <c r="AR109" s="1" t="s">
        <v>201</v>
      </c>
      <c r="AS109" s="1" t="s">
        <v>110</v>
      </c>
      <c r="AT109" s="1">
        <v>90</v>
      </c>
      <c r="AU109" s="1" t="s">
        <v>84</v>
      </c>
      <c r="AV109" s="1" t="s">
        <v>84</v>
      </c>
      <c r="AW109" s="1" t="s">
        <v>84</v>
      </c>
      <c r="AX109" s="1" t="s">
        <v>84</v>
      </c>
      <c r="AY109" s="1" t="s">
        <v>84</v>
      </c>
      <c r="AZ109" s="1" t="s">
        <v>84</v>
      </c>
      <c r="BA109" s="1" t="s">
        <v>84</v>
      </c>
      <c r="BB109" s="1" t="s">
        <v>2515</v>
      </c>
      <c r="BC109" s="1" t="s">
        <v>2516</v>
      </c>
      <c r="BD109" s="1" t="s">
        <v>113</v>
      </c>
      <c r="BE109" s="1" t="s">
        <v>114</v>
      </c>
      <c r="BF109" s="1" t="s">
        <v>115</v>
      </c>
      <c r="BG109" s="1" t="s">
        <v>675</v>
      </c>
      <c r="BH109" s="1">
        <v>70</v>
      </c>
      <c r="BI109" s="1">
        <v>8.1</v>
      </c>
      <c r="BJ109" s="1" t="s">
        <v>84</v>
      </c>
      <c r="BK109" s="1" t="s">
        <v>84</v>
      </c>
      <c r="BL109" s="1" t="s">
        <v>84</v>
      </c>
      <c r="BM109" s="1" t="s">
        <v>84</v>
      </c>
      <c r="BN109" s="1" t="s">
        <v>84</v>
      </c>
      <c r="BO109" s="1" t="s">
        <v>84</v>
      </c>
      <c r="BP109" s="1" t="s">
        <v>84</v>
      </c>
      <c r="BQ109" s="1" t="s">
        <v>84</v>
      </c>
      <c r="BR109" s="1" t="s">
        <v>2517</v>
      </c>
      <c r="BS109" s="1" t="s">
        <v>84</v>
      </c>
      <c r="BT109" s="1"/>
      <c r="BU109" s="1" t="s">
        <v>2518</v>
      </c>
      <c r="BV109" s="1">
        <v>16</v>
      </c>
      <c r="BW109" s="1" t="s">
        <v>2519</v>
      </c>
      <c r="BX109" s="1" t="str">
        <f>HYPERLINK("https://nconnect.nicmar.ac.in/storage/profile/6a870ee38ce13.png","Download")</f>
        <v>0</v>
      </c>
      <c r="BY109" s="1" t="s">
        <v>84</v>
      </c>
    </row>
    <row r="110" spans="1:77">
      <c r="A110" s="1" t="s">
        <v>119</v>
      </c>
      <c r="B110" s="1" t="s">
        <v>78</v>
      </c>
      <c r="C110" s="1" t="s">
        <v>2520</v>
      </c>
      <c r="D110" s="1" t="s">
        <v>2521</v>
      </c>
      <c r="E110" s="1" t="s">
        <v>2522</v>
      </c>
      <c r="F110" s="1" t="s">
        <v>2523</v>
      </c>
      <c r="G110" s="1" t="s">
        <v>2524</v>
      </c>
      <c r="H110" s="1" t="s">
        <v>84</v>
      </c>
      <c r="I110" s="3"/>
      <c r="J110" s="1" t="s">
        <v>85</v>
      </c>
      <c r="K110" s="1" t="s">
        <v>86</v>
      </c>
      <c r="L110" s="1" t="s">
        <v>2525</v>
      </c>
      <c r="M110" s="1" t="s">
        <v>2526</v>
      </c>
      <c r="N110" s="1">
        <v>9423566896</v>
      </c>
      <c r="O110" s="1" t="s">
        <v>89</v>
      </c>
      <c r="P110" s="1" t="s">
        <v>2527</v>
      </c>
      <c r="Q110" s="1" t="s">
        <v>91</v>
      </c>
      <c r="R110" s="1" t="s">
        <v>2528</v>
      </c>
      <c r="S110" s="1" t="s">
        <v>2529</v>
      </c>
      <c r="T110" s="1" t="s">
        <v>190</v>
      </c>
      <c r="U110" s="1">
        <v>459083214732</v>
      </c>
      <c r="V110" s="1" t="s">
        <v>2522</v>
      </c>
      <c r="W110" s="1">
        <v>9423963010</v>
      </c>
      <c r="X110" s="1" t="s">
        <v>785</v>
      </c>
      <c r="Y110" s="1" t="s">
        <v>2530</v>
      </c>
      <c r="Z110" s="1">
        <v>9423963011</v>
      </c>
      <c r="AA110" s="1" t="s">
        <v>98</v>
      </c>
      <c r="AB110" s="1" t="s">
        <v>2531</v>
      </c>
      <c r="AC110" s="1" t="s">
        <v>1067</v>
      </c>
      <c r="AD110" s="1" t="s">
        <v>101</v>
      </c>
      <c r="AE110" s="1" t="s">
        <v>2531</v>
      </c>
      <c r="AF110" s="1" t="s">
        <v>1067</v>
      </c>
      <c r="AG110" s="1" t="s">
        <v>101</v>
      </c>
      <c r="AH110" s="1" t="s">
        <v>102</v>
      </c>
      <c r="AI110" s="1" t="s">
        <v>102</v>
      </c>
      <c r="AJ110" s="1" t="s">
        <v>2532</v>
      </c>
      <c r="AK110" s="1" t="s">
        <v>2533</v>
      </c>
      <c r="AL110" s="1" t="s">
        <v>501</v>
      </c>
      <c r="AM110" s="1" t="s">
        <v>106</v>
      </c>
      <c r="AN110" s="1">
        <v>79.4</v>
      </c>
      <c r="AO110" s="1" t="s">
        <v>84</v>
      </c>
      <c r="AP110" s="1" t="s">
        <v>2534</v>
      </c>
      <c r="AQ110" s="1" t="s">
        <v>737</v>
      </c>
      <c r="AR110" s="1" t="s">
        <v>315</v>
      </c>
      <c r="AS110" s="1" t="s">
        <v>672</v>
      </c>
      <c r="AT110" s="1">
        <v>76.67</v>
      </c>
      <c r="AU110" s="1" t="s">
        <v>84</v>
      </c>
      <c r="AV110" s="1" t="s">
        <v>84</v>
      </c>
      <c r="AW110" s="1" t="s">
        <v>84</v>
      </c>
      <c r="AX110" s="1" t="s">
        <v>84</v>
      </c>
      <c r="AY110" s="1" t="s">
        <v>84</v>
      </c>
      <c r="AZ110" s="1" t="s">
        <v>84</v>
      </c>
      <c r="BA110" s="1" t="s">
        <v>84</v>
      </c>
      <c r="BB110" s="1" t="s">
        <v>175</v>
      </c>
      <c r="BC110" s="1" t="s">
        <v>2535</v>
      </c>
      <c r="BD110" s="1" t="s">
        <v>146</v>
      </c>
      <c r="BE110" s="1" t="s">
        <v>114</v>
      </c>
      <c r="BF110" s="1" t="s">
        <v>552</v>
      </c>
      <c r="BG110" s="1" t="s">
        <v>553</v>
      </c>
      <c r="BH110" s="1">
        <v>66.1</v>
      </c>
      <c r="BI110" s="1">
        <v>7.36</v>
      </c>
      <c r="BJ110" s="1" t="s">
        <v>84</v>
      </c>
      <c r="BK110" s="1" t="s">
        <v>84</v>
      </c>
      <c r="BL110" s="1" t="s">
        <v>84</v>
      </c>
      <c r="BM110" s="1" t="s">
        <v>84</v>
      </c>
      <c r="BN110" s="1" t="s">
        <v>84</v>
      </c>
      <c r="BO110" s="1" t="s">
        <v>84</v>
      </c>
      <c r="BP110" s="1" t="s">
        <v>84</v>
      </c>
      <c r="BQ110" s="1" t="s">
        <v>84</v>
      </c>
      <c r="BR110" s="1" t="s">
        <v>2536</v>
      </c>
      <c r="BS110" s="1" t="s">
        <v>2537</v>
      </c>
      <c r="BT110" s="1">
        <v>5</v>
      </c>
      <c r="BU110" s="1" t="s">
        <v>2538</v>
      </c>
      <c r="BV110" s="1">
        <v>17</v>
      </c>
      <c r="BW110" s="1" t="s">
        <v>2539</v>
      </c>
      <c r="BX110" s="1" t="str">
        <f>HYPERLINK("https://nconnect.nicmar.ac.in/storage/profile/6a87093be0c05.png","Download")</f>
        <v>0</v>
      </c>
      <c r="BY110" s="1" t="s">
        <v>84</v>
      </c>
    </row>
    <row r="111" spans="1:77">
      <c r="A111" s="1" t="s">
        <v>119</v>
      </c>
      <c r="B111" s="1" t="s">
        <v>78</v>
      </c>
      <c r="C111" s="1" t="s">
        <v>2540</v>
      </c>
      <c r="D111" s="1" t="s">
        <v>2541</v>
      </c>
      <c r="E111" s="1" t="s">
        <v>84</v>
      </c>
      <c r="F111" s="1" t="s">
        <v>2542</v>
      </c>
      <c r="G111" s="1" t="s">
        <v>2543</v>
      </c>
      <c r="H111" s="1" t="s">
        <v>84</v>
      </c>
      <c r="I111" s="3"/>
      <c r="J111" s="1" t="s">
        <v>85</v>
      </c>
      <c r="K111" s="1" t="s">
        <v>86</v>
      </c>
      <c r="L111" s="1" t="s">
        <v>2544</v>
      </c>
      <c r="M111" s="1" t="s">
        <v>2545</v>
      </c>
      <c r="N111" s="1">
        <v>8660227683</v>
      </c>
      <c r="O111" s="1" t="s">
        <v>89</v>
      </c>
      <c r="P111" s="1" t="s">
        <v>2546</v>
      </c>
      <c r="Q111" s="1" t="s">
        <v>91</v>
      </c>
      <c r="R111" s="1" t="s">
        <v>2547</v>
      </c>
      <c r="S111" s="1" t="s">
        <v>2548</v>
      </c>
      <c r="T111" s="1" t="s">
        <v>190</v>
      </c>
      <c r="U111" s="1">
        <v>362052785697</v>
      </c>
      <c r="V111" s="1" t="s">
        <v>2549</v>
      </c>
      <c r="W111" s="1">
        <v>9945863497</v>
      </c>
      <c r="X111" s="1" t="s">
        <v>785</v>
      </c>
      <c r="Y111" s="1" t="s">
        <v>2550</v>
      </c>
      <c r="Z111" s="1">
        <v>9480189083</v>
      </c>
      <c r="AA111" s="1" t="s">
        <v>167</v>
      </c>
      <c r="AB111" s="1" t="s">
        <v>2551</v>
      </c>
      <c r="AC111" s="1" t="s">
        <v>1453</v>
      </c>
      <c r="AD111" s="1" t="s">
        <v>278</v>
      </c>
      <c r="AE111" s="1" t="s">
        <v>2552</v>
      </c>
      <c r="AF111" s="1" t="s">
        <v>138</v>
      </c>
      <c r="AG111" s="1" t="s">
        <v>101</v>
      </c>
      <c r="AH111" s="1" t="s">
        <v>102</v>
      </c>
      <c r="AI111" s="1" t="s">
        <v>102</v>
      </c>
      <c r="AJ111" s="1" t="s">
        <v>2553</v>
      </c>
      <c r="AK111" s="1" t="s">
        <v>2554</v>
      </c>
      <c r="AL111" s="1" t="s">
        <v>447</v>
      </c>
      <c r="AM111" s="1" t="s">
        <v>598</v>
      </c>
      <c r="AN111" s="1">
        <v>81.44</v>
      </c>
      <c r="AO111" s="1" t="s">
        <v>84</v>
      </c>
      <c r="AP111" s="1" t="s">
        <v>2555</v>
      </c>
      <c r="AQ111" s="1" t="s">
        <v>2556</v>
      </c>
      <c r="AR111" s="1" t="s">
        <v>172</v>
      </c>
      <c r="AS111" s="1" t="s">
        <v>368</v>
      </c>
      <c r="AT111" s="1">
        <v>79.83</v>
      </c>
      <c r="AU111" s="1" t="s">
        <v>84</v>
      </c>
      <c r="AV111" s="1" t="s">
        <v>84</v>
      </c>
      <c r="AW111" s="1" t="s">
        <v>84</v>
      </c>
      <c r="AX111" s="1" t="s">
        <v>84</v>
      </c>
      <c r="AY111" s="1" t="s">
        <v>84</v>
      </c>
      <c r="AZ111" s="1" t="s">
        <v>84</v>
      </c>
      <c r="BA111" s="1" t="s">
        <v>84</v>
      </c>
      <c r="BB111" s="1" t="s">
        <v>287</v>
      </c>
      <c r="BC111" s="1" t="s">
        <v>2557</v>
      </c>
      <c r="BD111" s="1" t="s">
        <v>146</v>
      </c>
      <c r="BE111" s="1" t="s">
        <v>114</v>
      </c>
      <c r="BF111" s="1" t="s">
        <v>207</v>
      </c>
      <c r="BG111" s="1" t="s">
        <v>505</v>
      </c>
      <c r="BH111" s="1">
        <v>67.5</v>
      </c>
      <c r="BI111" s="1">
        <v>7.5</v>
      </c>
      <c r="BJ111" s="1" t="s">
        <v>84</v>
      </c>
      <c r="BK111" s="1" t="s">
        <v>84</v>
      </c>
      <c r="BL111" s="1" t="s">
        <v>84</v>
      </c>
      <c r="BM111" s="1" t="s">
        <v>84</v>
      </c>
      <c r="BN111" s="1" t="s">
        <v>84</v>
      </c>
      <c r="BO111" s="1" t="s">
        <v>84</v>
      </c>
      <c r="BP111" s="1" t="s">
        <v>84</v>
      </c>
      <c r="BQ111" s="1" t="s">
        <v>84</v>
      </c>
      <c r="BR111" s="1" t="s">
        <v>2558</v>
      </c>
      <c r="BS111" s="1" t="s">
        <v>2559</v>
      </c>
      <c r="BT111" s="1">
        <v>14</v>
      </c>
      <c r="BU111" s="1" t="s">
        <v>2560</v>
      </c>
      <c r="BV111" s="1">
        <v>3</v>
      </c>
      <c r="BW111" s="1" t="s">
        <v>84</v>
      </c>
      <c r="BX111" s="1" t="str">
        <f>HYPERLINK("https://nconnect.nicmar.ac.in/storage/profile/6ac371097c396.png","Download")</f>
        <v>0</v>
      </c>
      <c r="BY111" s="1" t="s">
        <v>84</v>
      </c>
    </row>
    <row r="112" spans="1:77">
      <c r="A112" s="1" t="s">
        <v>119</v>
      </c>
      <c r="B112" s="1" t="s">
        <v>78</v>
      </c>
      <c r="C112" s="1" t="s">
        <v>2561</v>
      </c>
      <c r="D112" s="1" t="s">
        <v>2562</v>
      </c>
      <c r="E112" s="1" t="s">
        <v>2563</v>
      </c>
      <c r="F112" s="1" t="s">
        <v>2564</v>
      </c>
      <c r="G112" s="1" t="s">
        <v>2565</v>
      </c>
      <c r="H112" s="1" t="s">
        <v>84</v>
      </c>
      <c r="I112" s="3"/>
      <c r="J112" s="1" t="s">
        <v>85</v>
      </c>
      <c r="K112" s="1" t="s">
        <v>86</v>
      </c>
      <c r="L112" s="1" t="s">
        <v>2566</v>
      </c>
      <c r="M112" s="1" t="s">
        <v>2567</v>
      </c>
      <c r="N112" s="1">
        <v>8766919254</v>
      </c>
      <c r="O112" s="1" t="s">
        <v>89</v>
      </c>
      <c r="P112" s="1" t="s">
        <v>2568</v>
      </c>
      <c r="Q112" s="1" t="s">
        <v>91</v>
      </c>
      <c r="R112" s="1" t="s">
        <v>2569</v>
      </c>
      <c r="S112" s="1" t="s">
        <v>2570</v>
      </c>
      <c r="T112" s="1" t="s">
        <v>163</v>
      </c>
      <c r="U112" s="1">
        <v>460014353791</v>
      </c>
      <c r="V112" s="1" t="s">
        <v>2571</v>
      </c>
      <c r="W112" s="1">
        <v>8830648760</v>
      </c>
      <c r="X112" s="1" t="s">
        <v>2572</v>
      </c>
      <c r="Y112" s="1" t="s">
        <v>2573</v>
      </c>
      <c r="Z112" s="1">
        <v>8830648760</v>
      </c>
      <c r="AA112" s="1" t="s">
        <v>98</v>
      </c>
      <c r="AB112" s="1" t="s">
        <v>2574</v>
      </c>
      <c r="AC112" s="1" t="s">
        <v>2575</v>
      </c>
      <c r="AD112" s="1" t="s">
        <v>101</v>
      </c>
      <c r="AE112" s="1" t="s">
        <v>2576</v>
      </c>
      <c r="AF112" s="1" t="s">
        <v>138</v>
      </c>
      <c r="AG112" s="1" t="s">
        <v>101</v>
      </c>
      <c r="AH112" s="1" t="s">
        <v>102</v>
      </c>
      <c r="AI112" s="1" t="s">
        <v>102</v>
      </c>
      <c r="AJ112" s="1" t="s">
        <v>2577</v>
      </c>
      <c r="AK112" s="1" t="s">
        <v>737</v>
      </c>
      <c r="AL112" s="1" t="s">
        <v>420</v>
      </c>
      <c r="AM112" s="1" t="s">
        <v>286</v>
      </c>
      <c r="AN112" s="1">
        <v>84.4</v>
      </c>
      <c r="AO112" s="1" t="s">
        <v>84</v>
      </c>
      <c r="AP112" s="1" t="s">
        <v>2578</v>
      </c>
      <c r="AQ112" s="1" t="s">
        <v>737</v>
      </c>
      <c r="AR112" s="1" t="s">
        <v>199</v>
      </c>
      <c r="AS112" s="1" t="s">
        <v>477</v>
      </c>
      <c r="AT112" s="1">
        <v>72.15</v>
      </c>
      <c r="AU112" s="1" t="s">
        <v>84</v>
      </c>
      <c r="AV112" s="1" t="s">
        <v>84</v>
      </c>
      <c r="AW112" s="1" t="s">
        <v>84</v>
      </c>
      <c r="AX112" s="1" t="s">
        <v>84</v>
      </c>
      <c r="AY112" s="1" t="s">
        <v>84</v>
      </c>
      <c r="AZ112" s="1" t="s">
        <v>84</v>
      </c>
      <c r="BA112" s="1" t="s">
        <v>84</v>
      </c>
      <c r="BB112" s="1" t="s">
        <v>1071</v>
      </c>
      <c r="BC112" s="1" t="s">
        <v>2579</v>
      </c>
      <c r="BD112" s="1" t="s">
        <v>146</v>
      </c>
      <c r="BE112" s="1" t="s">
        <v>114</v>
      </c>
      <c r="BF112" s="1" t="s">
        <v>425</v>
      </c>
      <c r="BG112" s="1" t="s">
        <v>720</v>
      </c>
      <c r="BH112" s="1">
        <v>76.7</v>
      </c>
      <c r="BI112" s="1">
        <v>8.42</v>
      </c>
      <c r="BJ112" s="1" t="s">
        <v>84</v>
      </c>
      <c r="BK112" s="1" t="s">
        <v>84</v>
      </c>
      <c r="BL112" s="1" t="s">
        <v>84</v>
      </c>
      <c r="BM112" s="1" t="s">
        <v>84</v>
      </c>
      <c r="BN112" s="1" t="s">
        <v>84</v>
      </c>
      <c r="BO112" s="1" t="s">
        <v>84</v>
      </c>
      <c r="BP112" s="1" t="s">
        <v>84</v>
      </c>
      <c r="BQ112" s="1" t="s">
        <v>84</v>
      </c>
      <c r="BR112" s="1" t="s">
        <v>2580</v>
      </c>
      <c r="BS112" s="1" t="s">
        <v>2581</v>
      </c>
      <c r="BT112" s="1">
        <v>25</v>
      </c>
      <c r="BU112" s="1" t="s">
        <v>2582</v>
      </c>
      <c r="BV112" s="1">
        <v>4</v>
      </c>
      <c r="BW112" s="1" t="s">
        <v>2583</v>
      </c>
      <c r="BX112" s="1" t="str">
        <f>HYPERLINK("https://nconnect.nicmar.ac.in/storage/profile/6a86e6ab65a73.png","Download")</f>
        <v>0</v>
      </c>
      <c r="BY112" s="1" t="s">
        <v>84</v>
      </c>
    </row>
    <row r="113" spans="1:77">
      <c r="A113" s="1" t="s">
        <v>119</v>
      </c>
      <c r="B113" s="1" t="s">
        <v>78</v>
      </c>
      <c r="C113" s="1" t="s">
        <v>2584</v>
      </c>
      <c r="D113" s="1" t="s">
        <v>2090</v>
      </c>
      <c r="E113" s="1" t="s">
        <v>2585</v>
      </c>
      <c r="F113" s="1" t="s">
        <v>2586</v>
      </c>
      <c r="G113" s="1" t="s">
        <v>2587</v>
      </c>
      <c r="H113" s="1" t="s">
        <v>84</v>
      </c>
      <c r="I113" s="3"/>
      <c r="J113" s="1" t="s">
        <v>85</v>
      </c>
      <c r="K113" s="1" t="s">
        <v>86</v>
      </c>
      <c r="L113" s="1" t="s">
        <v>2588</v>
      </c>
      <c r="M113" s="1" t="s">
        <v>2589</v>
      </c>
      <c r="N113" s="1">
        <v>7972716819</v>
      </c>
      <c r="O113" s="1" t="s">
        <v>89</v>
      </c>
      <c r="P113" s="1" t="s">
        <v>2590</v>
      </c>
      <c r="Q113" s="1" t="s">
        <v>91</v>
      </c>
      <c r="R113" s="1" t="s">
        <v>305</v>
      </c>
      <c r="S113" s="1" t="s">
        <v>2591</v>
      </c>
      <c r="T113" s="1" t="s">
        <v>190</v>
      </c>
      <c r="U113" s="1">
        <v>263299528068</v>
      </c>
      <c r="V113" s="1" t="s">
        <v>2592</v>
      </c>
      <c r="W113" s="1">
        <v>9923670625</v>
      </c>
      <c r="X113" s="1" t="s">
        <v>441</v>
      </c>
      <c r="Y113" s="1" t="s">
        <v>2593</v>
      </c>
      <c r="Z113" s="1">
        <v>7276440625</v>
      </c>
      <c r="AA113" s="1" t="s">
        <v>1323</v>
      </c>
      <c r="AB113" s="1" t="s">
        <v>2594</v>
      </c>
      <c r="AC113" s="1" t="s">
        <v>1434</v>
      </c>
      <c r="AD113" s="1" t="s">
        <v>101</v>
      </c>
      <c r="AE113" s="1" t="s">
        <v>2594</v>
      </c>
      <c r="AF113" s="1" t="s">
        <v>1434</v>
      </c>
      <c r="AG113" s="1" t="s">
        <v>101</v>
      </c>
      <c r="AH113" s="1" t="s">
        <v>102</v>
      </c>
      <c r="AI113" s="1" t="s">
        <v>102</v>
      </c>
      <c r="AJ113" s="1" t="s">
        <v>2595</v>
      </c>
      <c r="AK113" s="1" t="s">
        <v>2596</v>
      </c>
      <c r="AL113" s="1" t="s">
        <v>420</v>
      </c>
      <c r="AM113" s="1" t="s">
        <v>286</v>
      </c>
      <c r="AN113" s="1">
        <v>70</v>
      </c>
      <c r="AO113" s="1" t="s">
        <v>84</v>
      </c>
      <c r="AP113" s="1" t="s">
        <v>2597</v>
      </c>
      <c r="AQ113" s="1" t="s">
        <v>2598</v>
      </c>
      <c r="AR113" s="1" t="s">
        <v>199</v>
      </c>
      <c r="AS113" s="1" t="s">
        <v>477</v>
      </c>
      <c r="AT113" s="1">
        <v>53.85</v>
      </c>
      <c r="AU113" s="1" t="s">
        <v>84</v>
      </c>
      <c r="AV113" s="1" t="s">
        <v>1369</v>
      </c>
      <c r="AW113" s="1" t="s">
        <v>2599</v>
      </c>
      <c r="AX113" s="1" t="s">
        <v>172</v>
      </c>
      <c r="AY113" s="1" t="s">
        <v>316</v>
      </c>
      <c r="AZ113" s="1">
        <v>93.84</v>
      </c>
      <c r="BA113" s="1" t="s">
        <v>84</v>
      </c>
      <c r="BB113" s="1" t="s">
        <v>203</v>
      </c>
      <c r="BC113" s="1" t="s">
        <v>2600</v>
      </c>
      <c r="BD113" s="1" t="s">
        <v>146</v>
      </c>
      <c r="BE113" s="1" t="s">
        <v>114</v>
      </c>
      <c r="BF113" s="1" t="s">
        <v>576</v>
      </c>
      <c r="BG113" s="1" t="s">
        <v>480</v>
      </c>
      <c r="BH113" s="1">
        <v>81.46</v>
      </c>
      <c r="BI113" s="1">
        <v>9.24</v>
      </c>
      <c r="BJ113" s="1" t="s">
        <v>84</v>
      </c>
      <c r="BK113" s="1" t="s">
        <v>84</v>
      </c>
      <c r="BL113" s="1" t="s">
        <v>84</v>
      </c>
      <c r="BM113" s="1" t="s">
        <v>84</v>
      </c>
      <c r="BN113" s="1" t="s">
        <v>84</v>
      </c>
      <c r="BO113" s="1" t="s">
        <v>84</v>
      </c>
      <c r="BP113" s="1" t="s">
        <v>84</v>
      </c>
      <c r="BQ113" s="1" t="s">
        <v>84</v>
      </c>
      <c r="BR113" s="1" t="s">
        <v>2601</v>
      </c>
      <c r="BS113" s="1" t="s">
        <v>2602</v>
      </c>
      <c r="BT113" s="1">
        <v>17</v>
      </c>
      <c r="BU113" s="1" t="s">
        <v>84</v>
      </c>
      <c r="BV113" s="1"/>
      <c r="BW113" s="1" t="s">
        <v>84</v>
      </c>
      <c r="BX113" s="1" t="str">
        <f>HYPERLINK("https://nconnect.nicmar.ac.in/storage/profile/6a8d7248c3cf6.png","Download")</f>
        <v>0</v>
      </c>
      <c r="BY113" s="1" t="s">
        <v>84</v>
      </c>
    </row>
    <row r="114" spans="1:77">
      <c r="A114" s="1" t="s">
        <v>351</v>
      </c>
      <c r="B114" s="1" t="s">
        <v>78</v>
      </c>
      <c r="C114" s="1" t="s">
        <v>2603</v>
      </c>
      <c r="D114" s="1" t="s">
        <v>2604</v>
      </c>
      <c r="E114" s="1" t="s">
        <v>2605</v>
      </c>
      <c r="F114" s="1" t="s">
        <v>2606</v>
      </c>
      <c r="G114" s="1" t="s">
        <v>2607</v>
      </c>
      <c r="H114" s="1" t="s">
        <v>84</v>
      </c>
      <c r="I114" s="3"/>
      <c r="J114" s="1" t="s">
        <v>85</v>
      </c>
      <c r="K114" s="1" t="s">
        <v>86</v>
      </c>
      <c r="L114" s="1" t="s">
        <v>2608</v>
      </c>
      <c r="M114" s="1" t="s">
        <v>2609</v>
      </c>
      <c r="N114" s="1">
        <v>9552853813</v>
      </c>
      <c r="O114" s="1" t="s">
        <v>159</v>
      </c>
      <c r="P114" s="1" t="s">
        <v>2610</v>
      </c>
      <c r="Q114" s="1" t="s">
        <v>91</v>
      </c>
      <c r="R114" s="1" t="s">
        <v>2611</v>
      </c>
      <c r="S114" s="1" t="s">
        <v>2612</v>
      </c>
      <c r="T114" s="1" t="s">
        <v>163</v>
      </c>
      <c r="U114" s="1">
        <v>328322990962</v>
      </c>
      <c r="V114" s="1" t="s">
        <v>2613</v>
      </c>
      <c r="W114" s="1">
        <v>9422191822</v>
      </c>
      <c r="X114" s="1" t="s">
        <v>1085</v>
      </c>
      <c r="Y114" s="1" t="s">
        <v>2614</v>
      </c>
      <c r="Z114" s="1">
        <v>8999982217</v>
      </c>
      <c r="AA114" s="1" t="s">
        <v>1085</v>
      </c>
      <c r="AB114" s="1" t="s">
        <v>2615</v>
      </c>
      <c r="AC114" s="1" t="s">
        <v>2616</v>
      </c>
      <c r="AD114" s="1" t="s">
        <v>101</v>
      </c>
      <c r="AE114" s="1" t="s">
        <v>2615</v>
      </c>
      <c r="AF114" s="1" t="s">
        <v>2616</v>
      </c>
      <c r="AG114" s="1" t="s">
        <v>101</v>
      </c>
      <c r="AH114" s="1" t="s">
        <v>102</v>
      </c>
      <c r="AI114" s="1" t="s">
        <v>102</v>
      </c>
      <c r="AJ114" s="1" t="s">
        <v>2617</v>
      </c>
      <c r="AK114" s="1" t="s">
        <v>2618</v>
      </c>
      <c r="AL114" s="1" t="s">
        <v>105</v>
      </c>
      <c r="AM114" s="1" t="s">
        <v>395</v>
      </c>
      <c r="AN114" s="1">
        <v>72</v>
      </c>
      <c r="AO114" s="1">
        <v>7.8</v>
      </c>
      <c r="AP114" s="1" t="s">
        <v>2619</v>
      </c>
      <c r="AQ114" s="1" t="s">
        <v>2620</v>
      </c>
      <c r="AR114" s="1" t="s">
        <v>201</v>
      </c>
      <c r="AS114" s="1" t="s">
        <v>110</v>
      </c>
      <c r="AT114" s="1">
        <v>93.0</v>
      </c>
      <c r="AU114" s="1">
        <v>9.79</v>
      </c>
      <c r="AV114" s="1" t="s">
        <v>84</v>
      </c>
      <c r="AW114" s="1" t="s">
        <v>84</v>
      </c>
      <c r="AX114" s="1" t="s">
        <v>84</v>
      </c>
      <c r="AY114" s="1" t="s">
        <v>84</v>
      </c>
      <c r="AZ114" s="1" t="s">
        <v>84</v>
      </c>
      <c r="BA114" s="1" t="s">
        <v>84</v>
      </c>
      <c r="BB114" s="1" t="s">
        <v>2621</v>
      </c>
      <c r="BC114" s="1" t="s">
        <v>2622</v>
      </c>
      <c r="BD114" s="1" t="s">
        <v>113</v>
      </c>
      <c r="BE114" s="1" t="s">
        <v>2623</v>
      </c>
      <c r="BF114" s="1" t="s">
        <v>1051</v>
      </c>
      <c r="BG114" s="1" t="s">
        <v>116</v>
      </c>
      <c r="BH114" s="1">
        <v>67.3</v>
      </c>
      <c r="BI114" s="1">
        <v>6.73</v>
      </c>
      <c r="BJ114" s="1" t="s">
        <v>84</v>
      </c>
      <c r="BK114" s="1" t="s">
        <v>84</v>
      </c>
      <c r="BL114" s="1" t="s">
        <v>84</v>
      </c>
      <c r="BM114" s="1" t="s">
        <v>84</v>
      </c>
      <c r="BN114" s="1" t="s">
        <v>84</v>
      </c>
      <c r="BO114" s="1" t="s">
        <v>84</v>
      </c>
      <c r="BP114" s="1" t="s">
        <v>84</v>
      </c>
      <c r="BQ114" s="1" t="s">
        <v>84</v>
      </c>
      <c r="BR114" s="1" t="s">
        <v>2624</v>
      </c>
      <c r="BS114" s="1" t="s">
        <v>84</v>
      </c>
      <c r="BT114" s="1"/>
      <c r="BU114" s="1" t="s">
        <v>2625</v>
      </c>
      <c r="BV114" s="1">
        <v>29</v>
      </c>
      <c r="BW114" s="1" t="s">
        <v>2626</v>
      </c>
      <c r="BX114" s="1" t="str">
        <f>HYPERLINK("https://nconnect.nicmar.ac.in/storage/profile/6a848923c8031.png","Download")</f>
        <v>0</v>
      </c>
      <c r="BY114" s="1" t="s">
        <v>84</v>
      </c>
    </row>
    <row r="115" spans="1:77">
      <c r="A115" s="1" t="s">
        <v>119</v>
      </c>
      <c r="B115" s="1" t="s">
        <v>78</v>
      </c>
      <c r="C115" s="1" t="s">
        <v>2627</v>
      </c>
      <c r="D115" s="1" t="s">
        <v>2604</v>
      </c>
      <c r="E115" s="1" t="s">
        <v>2628</v>
      </c>
      <c r="F115" s="1" t="s">
        <v>2629</v>
      </c>
      <c r="G115" s="1" t="s">
        <v>2630</v>
      </c>
      <c r="H115" s="1" t="s">
        <v>84</v>
      </c>
      <c r="I115" s="3"/>
      <c r="J115" s="1" t="s">
        <v>85</v>
      </c>
      <c r="K115" s="1" t="s">
        <v>86</v>
      </c>
      <c r="L115" s="1" t="s">
        <v>2631</v>
      </c>
      <c r="M115" s="1" t="s">
        <v>2632</v>
      </c>
      <c r="N115" s="1">
        <v>9766143609</v>
      </c>
      <c r="O115" s="1" t="s">
        <v>159</v>
      </c>
      <c r="P115" s="1" t="s">
        <v>2633</v>
      </c>
      <c r="Q115" s="1" t="s">
        <v>91</v>
      </c>
      <c r="R115" s="1" t="s">
        <v>2187</v>
      </c>
      <c r="S115" s="1" t="s">
        <v>2634</v>
      </c>
      <c r="T115" s="1" t="s">
        <v>163</v>
      </c>
      <c r="U115" s="1">
        <v>213157953444</v>
      </c>
      <c r="V115" s="1" t="s">
        <v>2605</v>
      </c>
      <c r="W115" s="1">
        <v>7588500933</v>
      </c>
      <c r="X115" s="1" t="s">
        <v>96</v>
      </c>
      <c r="Y115" s="1" t="s">
        <v>2635</v>
      </c>
      <c r="Z115" s="1">
        <v>9834327538</v>
      </c>
      <c r="AA115" s="1" t="s">
        <v>134</v>
      </c>
      <c r="AB115" s="1" t="s">
        <v>2636</v>
      </c>
      <c r="AC115" s="1" t="s">
        <v>2637</v>
      </c>
      <c r="AD115" s="1" t="s">
        <v>101</v>
      </c>
      <c r="AE115" s="1" t="s">
        <v>2636</v>
      </c>
      <c r="AF115" s="1" t="s">
        <v>2637</v>
      </c>
      <c r="AG115" s="1" t="s">
        <v>101</v>
      </c>
      <c r="AH115" s="1" t="s">
        <v>102</v>
      </c>
      <c r="AI115" s="1" t="s">
        <v>102</v>
      </c>
      <c r="AJ115" s="1" t="s">
        <v>2638</v>
      </c>
      <c r="AK115" s="1" t="s">
        <v>2639</v>
      </c>
      <c r="AL115" s="1" t="s">
        <v>199</v>
      </c>
      <c r="AM115" s="1" t="s">
        <v>395</v>
      </c>
      <c r="AN115" s="1">
        <v>74.2</v>
      </c>
      <c r="AO115" s="1" t="s">
        <v>84</v>
      </c>
      <c r="AP115" s="1" t="s">
        <v>2640</v>
      </c>
      <c r="AQ115" s="1" t="s">
        <v>101</v>
      </c>
      <c r="AR115" s="1" t="s">
        <v>549</v>
      </c>
      <c r="AS115" s="1" t="s">
        <v>672</v>
      </c>
      <c r="AT115" s="1">
        <v>86.83</v>
      </c>
      <c r="AU115" s="1" t="s">
        <v>84</v>
      </c>
      <c r="AV115" s="1" t="s">
        <v>84</v>
      </c>
      <c r="AW115" s="1" t="s">
        <v>84</v>
      </c>
      <c r="AX115" s="1" t="s">
        <v>84</v>
      </c>
      <c r="AY115" s="1" t="s">
        <v>84</v>
      </c>
      <c r="AZ115" s="1" t="s">
        <v>84</v>
      </c>
      <c r="BA115" s="1" t="s">
        <v>84</v>
      </c>
      <c r="BB115" s="1" t="s">
        <v>2641</v>
      </c>
      <c r="BC115" s="1" t="s">
        <v>2642</v>
      </c>
      <c r="BD115" s="1" t="s">
        <v>205</v>
      </c>
      <c r="BE115" s="1" t="s">
        <v>206</v>
      </c>
      <c r="BF115" s="1" t="s">
        <v>316</v>
      </c>
      <c r="BG115" s="1" t="s">
        <v>1268</v>
      </c>
      <c r="BH115" s="1">
        <v>70.83</v>
      </c>
      <c r="BI115" s="1">
        <v>7.95</v>
      </c>
      <c r="BJ115" s="1" t="s">
        <v>84</v>
      </c>
      <c r="BK115" s="1" t="s">
        <v>84</v>
      </c>
      <c r="BL115" s="1" t="s">
        <v>84</v>
      </c>
      <c r="BM115" s="1" t="s">
        <v>84</v>
      </c>
      <c r="BN115" s="1" t="s">
        <v>84</v>
      </c>
      <c r="BO115" s="1" t="s">
        <v>84</v>
      </c>
      <c r="BP115" s="1" t="s">
        <v>84</v>
      </c>
      <c r="BQ115" s="1" t="s">
        <v>84</v>
      </c>
      <c r="BR115" s="1" t="s">
        <v>2643</v>
      </c>
      <c r="BS115" s="1" t="s">
        <v>84</v>
      </c>
      <c r="BT115" s="1"/>
      <c r="BU115" s="1" t="s">
        <v>2644</v>
      </c>
      <c r="BV115" s="1">
        <v>19</v>
      </c>
      <c r="BW115" s="1" t="s">
        <v>84</v>
      </c>
      <c r="BX115" s="1" t="str">
        <f>HYPERLINK("https://nconnect.nicmar.ac.in/storage/profile/6a8700908cdc8.png","Download")</f>
        <v>0</v>
      </c>
      <c r="BY115" s="1" t="s">
        <v>84</v>
      </c>
    </row>
    <row r="116" spans="1:77">
      <c r="A116" s="1" t="s">
        <v>119</v>
      </c>
      <c r="B116" s="1" t="s">
        <v>78</v>
      </c>
      <c r="C116" s="1" t="s">
        <v>2645</v>
      </c>
      <c r="D116" s="1" t="s">
        <v>2646</v>
      </c>
      <c r="E116" s="1" t="s">
        <v>2647</v>
      </c>
      <c r="F116" s="1" t="s">
        <v>1510</v>
      </c>
      <c r="G116" s="1" t="s">
        <v>2648</v>
      </c>
      <c r="H116" s="1" t="s">
        <v>84</v>
      </c>
      <c r="I116" s="3"/>
      <c r="J116" s="1" t="s">
        <v>85</v>
      </c>
      <c r="K116" s="1" t="s">
        <v>86</v>
      </c>
      <c r="L116" s="1" t="s">
        <v>2649</v>
      </c>
      <c r="M116" s="1" t="s">
        <v>2650</v>
      </c>
      <c r="N116" s="1">
        <v>9284881228</v>
      </c>
      <c r="O116" s="1" t="s">
        <v>159</v>
      </c>
      <c r="P116" s="1" t="s">
        <v>2651</v>
      </c>
      <c r="Q116" s="1" t="s">
        <v>91</v>
      </c>
      <c r="R116" s="1" t="s">
        <v>248</v>
      </c>
      <c r="S116" s="1" t="s">
        <v>2652</v>
      </c>
      <c r="T116" s="1" t="s">
        <v>163</v>
      </c>
      <c r="U116" s="1">
        <v>461709424092</v>
      </c>
      <c r="V116" s="1" t="s">
        <v>2647</v>
      </c>
      <c r="W116" s="1">
        <v>9579541371</v>
      </c>
      <c r="X116" s="1" t="s">
        <v>2653</v>
      </c>
      <c r="Y116" s="1" t="s">
        <v>2654</v>
      </c>
      <c r="Z116" s="1">
        <v>9403480680</v>
      </c>
      <c r="AA116" s="1" t="s">
        <v>2655</v>
      </c>
      <c r="AB116" s="1" t="s">
        <v>2656</v>
      </c>
      <c r="AC116" s="1" t="s">
        <v>195</v>
      </c>
      <c r="AD116" s="1" t="s">
        <v>101</v>
      </c>
      <c r="AE116" s="1" t="s">
        <v>2656</v>
      </c>
      <c r="AF116" s="1" t="s">
        <v>195</v>
      </c>
      <c r="AG116" s="1" t="s">
        <v>101</v>
      </c>
      <c r="AH116" s="1" t="s">
        <v>102</v>
      </c>
      <c r="AI116" s="1" t="s">
        <v>102</v>
      </c>
      <c r="AJ116" s="1" t="s">
        <v>2657</v>
      </c>
      <c r="AK116" s="1" t="s">
        <v>2658</v>
      </c>
      <c r="AL116" s="1" t="s">
        <v>198</v>
      </c>
      <c r="AM116" s="1" t="s">
        <v>105</v>
      </c>
      <c r="AN116" s="1">
        <v>80.2</v>
      </c>
      <c r="AO116" s="1" t="s">
        <v>84</v>
      </c>
      <c r="AP116" s="1" t="s">
        <v>2659</v>
      </c>
      <c r="AQ116" s="1" t="s">
        <v>2658</v>
      </c>
      <c r="AR116" s="1" t="s">
        <v>201</v>
      </c>
      <c r="AS116" s="1" t="s">
        <v>202</v>
      </c>
      <c r="AT116" s="1">
        <v>65.38</v>
      </c>
      <c r="AU116" s="1" t="s">
        <v>84</v>
      </c>
      <c r="AV116" s="1" t="s">
        <v>84</v>
      </c>
      <c r="AW116" s="1" t="s">
        <v>84</v>
      </c>
      <c r="AX116" s="1" t="s">
        <v>84</v>
      </c>
      <c r="AY116" s="1" t="s">
        <v>84</v>
      </c>
      <c r="AZ116" s="1" t="s">
        <v>84</v>
      </c>
      <c r="BA116" s="1" t="s">
        <v>84</v>
      </c>
      <c r="BB116" s="1" t="s">
        <v>2660</v>
      </c>
      <c r="BC116" s="1" t="s">
        <v>2661</v>
      </c>
      <c r="BD116" s="1" t="s">
        <v>205</v>
      </c>
      <c r="BE116" s="1" t="s">
        <v>479</v>
      </c>
      <c r="BF116" s="1" t="s">
        <v>207</v>
      </c>
      <c r="BG116" s="1" t="s">
        <v>208</v>
      </c>
      <c r="BH116" s="1">
        <v>69.35</v>
      </c>
      <c r="BI116" s="1">
        <v>7.75</v>
      </c>
      <c r="BJ116" s="1" t="s">
        <v>84</v>
      </c>
      <c r="BK116" s="1" t="s">
        <v>84</v>
      </c>
      <c r="BL116" s="1" t="s">
        <v>84</v>
      </c>
      <c r="BM116" s="1" t="s">
        <v>84</v>
      </c>
      <c r="BN116" s="1" t="s">
        <v>84</v>
      </c>
      <c r="BO116" s="1" t="s">
        <v>84</v>
      </c>
      <c r="BP116" s="1" t="s">
        <v>84</v>
      </c>
      <c r="BQ116" s="1" t="s">
        <v>84</v>
      </c>
      <c r="BR116" s="1" t="s">
        <v>2662</v>
      </c>
      <c r="BS116" s="1" t="s">
        <v>2663</v>
      </c>
      <c r="BT116" s="1">
        <v>8</v>
      </c>
      <c r="BU116" s="1" t="s">
        <v>2664</v>
      </c>
      <c r="BV116" s="1">
        <v>14</v>
      </c>
      <c r="BW116" s="1" t="s">
        <v>84</v>
      </c>
      <c r="BX116" s="1" t="str">
        <f>HYPERLINK("https://nconnect.nicmar.ac.in/storage/profile/6a87017d87981.png","Download")</f>
        <v>0</v>
      </c>
      <c r="BY116" s="1" t="s">
        <v>84</v>
      </c>
    </row>
    <row r="117" spans="1:77">
      <c r="A117" s="1" t="s">
        <v>119</v>
      </c>
      <c r="B117" s="1" t="s">
        <v>78</v>
      </c>
      <c r="C117" s="1" t="s">
        <v>2665</v>
      </c>
      <c r="D117" s="1" t="s">
        <v>2666</v>
      </c>
      <c r="E117" s="1" t="s">
        <v>2667</v>
      </c>
      <c r="F117" s="1" t="s">
        <v>2668</v>
      </c>
      <c r="G117" s="1" t="s">
        <v>2669</v>
      </c>
      <c r="H117" s="1" t="s">
        <v>84</v>
      </c>
      <c r="I117" s="3"/>
      <c r="J117" s="1" t="s">
        <v>85</v>
      </c>
      <c r="K117" s="1" t="s">
        <v>86</v>
      </c>
      <c r="L117" s="1" t="s">
        <v>2670</v>
      </c>
      <c r="M117" s="1" t="s">
        <v>2671</v>
      </c>
      <c r="N117" s="1">
        <v>8767400482</v>
      </c>
      <c r="O117" s="1" t="s">
        <v>159</v>
      </c>
      <c r="P117" s="1" t="s">
        <v>1658</v>
      </c>
      <c r="Q117" s="1" t="s">
        <v>91</v>
      </c>
      <c r="R117" s="1" t="s">
        <v>2672</v>
      </c>
      <c r="S117" s="1" t="s">
        <v>2673</v>
      </c>
      <c r="T117" s="1" t="s">
        <v>190</v>
      </c>
      <c r="U117" s="1">
        <v>534770316316</v>
      </c>
      <c r="V117" s="1" t="s">
        <v>2674</v>
      </c>
      <c r="W117" s="1">
        <v>9823111928</v>
      </c>
      <c r="X117" s="1" t="s">
        <v>2675</v>
      </c>
      <c r="Y117" s="1" t="s">
        <v>2676</v>
      </c>
      <c r="Z117" s="1">
        <v>9423559748</v>
      </c>
      <c r="AA117" s="1" t="s">
        <v>167</v>
      </c>
      <c r="AB117" s="1" t="s">
        <v>2677</v>
      </c>
      <c r="AC117" s="1" t="s">
        <v>2637</v>
      </c>
      <c r="AD117" s="1" t="s">
        <v>101</v>
      </c>
      <c r="AE117" s="1" t="s">
        <v>2677</v>
      </c>
      <c r="AF117" s="1" t="s">
        <v>2637</v>
      </c>
      <c r="AG117" s="1" t="s">
        <v>101</v>
      </c>
      <c r="AH117" s="1" t="s">
        <v>102</v>
      </c>
      <c r="AI117" s="1" t="s">
        <v>102</v>
      </c>
      <c r="AJ117" s="1" t="s">
        <v>2678</v>
      </c>
      <c r="AK117" s="1" t="s">
        <v>2679</v>
      </c>
      <c r="AL117" s="1" t="s">
        <v>199</v>
      </c>
      <c r="AM117" s="1" t="s">
        <v>141</v>
      </c>
      <c r="AN117" s="1">
        <v>86.8</v>
      </c>
      <c r="AO117" s="1" t="s">
        <v>84</v>
      </c>
      <c r="AP117" s="1" t="s">
        <v>2680</v>
      </c>
      <c r="AQ117" s="1" t="s">
        <v>2681</v>
      </c>
      <c r="AR117" s="1" t="s">
        <v>201</v>
      </c>
      <c r="AS117" s="1" t="s">
        <v>370</v>
      </c>
      <c r="AT117" s="1">
        <v>92.67</v>
      </c>
      <c r="AU117" s="1" t="s">
        <v>84</v>
      </c>
      <c r="AV117" s="1" t="s">
        <v>84</v>
      </c>
      <c r="AW117" s="1" t="s">
        <v>84</v>
      </c>
      <c r="AX117" s="1" t="s">
        <v>84</v>
      </c>
      <c r="AY117" s="1" t="s">
        <v>84</v>
      </c>
      <c r="AZ117" s="1" t="s">
        <v>84</v>
      </c>
      <c r="BA117" s="1" t="s">
        <v>84</v>
      </c>
      <c r="BB117" s="1" t="s">
        <v>1308</v>
      </c>
      <c r="BC117" s="1" t="s">
        <v>2682</v>
      </c>
      <c r="BD117" s="1" t="s">
        <v>205</v>
      </c>
      <c r="BE117" s="1" t="s">
        <v>206</v>
      </c>
      <c r="BF117" s="1" t="s">
        <v>316</v>
      </c>
      <c r="BG117" s="1" t="s">
        <v>1268</v>
      </c>
      <c r="BH117" s="1">
        <v>70.75</v>
      </c>
      <c r="BI117" s="1">
        <v>7.94</v>
      </c>
      <c r="BJ117" s="1" t="s">
        <v>84</v>
      </c>
      <c r="BK117" s="1" t="s">
        <v>84</v>
      </c>
      <c r="BL117" s="1" t="s">
        <v>84</v>
      </c>
      <c r="BM117" s="1" t="s">
        <v>84</v>
      </c>
      <c r="BN117" s="1" t="s">
        <v>84</v>
      </c>
      <c r="BO117" s="1" t="s">
        <v>84</v>
      </c>
      <c r="BP117" s="1" t="s">
        <v>84</v>
      </c>
      <c r="BQ117" s="1" t="s">
        <v>84</v>
      </c>
      <c r="BR117" s="1" t="s">
        <v>2683</v>
      </c>
      <c r="BS117" s="1" t="s">
        <v>84</v>
      </c>
      <c r="BT117" s="1"/>
      <c r="BU117" s="1" t="s">
        <v>2684</v>
      </c>
      <c r="BV117" s="1">
        <v>51</v>
      </c>
      <c r="BW117" s="1" t="s">
        <v>84</v>
      </c>
      <c r="BX117" s="1" t="str">
        <f>HYPERLINK("https://nconnect.nicmar.ac.in/storage/profile/6a86f5a30beac.png","Download")</f>
        <v>0</v>
      </c>
      <c r="BY117" s="1" t="s">
        <v>84</v>
      </c>
    </row>
    <row r="118" spans="1:77">
      <c r="A118" s="1" t="s">
        <v>151</v>
      </c>
      <c r="B118" s="1" t="s">
        <v>78</v>
      </c>
      <c r="C118" s="1" t="s">
        <v>2685</v>
      </c>
      <c r="D118" s="1" t="s">
        <v>2686</v>
      </c>
      <c r="E118" s="1" t="s">
        <v>84</v>
      </c>
      <c r="F118" s="1" t="s">
        <v>2687</v>
      </c>
      <c r="G118" s="1" t="s">
        <v>2688</v>
      </c>
      <c r="H118" s="1" t="s">
        <v>84</v>
      </c>
      <c r="I118" s="3"/>
      <c r="J118" s="1" t="s">
        <v>85</v>
      </c>
      <c r="K118" s="1" t="s">
        <v>86</v>
      </c>
      <c r="L118" s="1" t="s">
        <v>2689</v>
      </c>
      <c r="M118" s="1" t="s">
        <v>2690</v>
      </c>
      <c r="N118" s="1">
        <v>8714131106</v>
      </c>
      <c r="O118" s="1" t="s">
        <v>159</v>
      </c>
      <c r="P118" s="1" t="s">
        <v>2691</v>
      </c>
      <c r="Q118" s="1" t="s">
        <v>91</v>
      </c>
      <c r="R118" s="1" t="s">
        <v>2692</v>
      </c>
      <c r="S118" s="1" t="s">
        <v>2693</v>
      </c>
      <c r="T118" s="1" t="s">
        <v>163</v>
      </c>
      <c r="U118" s="1">
        <v>530933091352</v>
      </c>
      <c r="V118" s="1" t="s">
        <v>2694</v>
      </c>
      <c r="W118" s="1">
        <v>9496852349</v>
      </c>
      <c r="X118" s="1" t="s">
        <v>2695</v>
      </c>
      <c r="Y118" s="1" t="s">
        <v>2696</v>
      </c>
      <c r="Z118" s="1">
        <v>9496868434</v>
      </c>
      <c r="AA118" s="1" t="s">
        <v>98</v>
      </c>
      <c r="AB118" s="1" t="s">
        <v>2697</v>
      </c>
      <c r="AC118" s="1" t="s">
        <v>693</v>
      </c>
      <c r="AD118" s="1" t="s">
        <v>392</v>
      </c>
      <c r="AE118" s="1" t="s">
        <v>2698</v>
      </c>
      <c r="AF118" s="1" t="s">
        <v>693</v>
      </c>
      <c r="AG118" s="1" t="s">
        <v>392</v>
      </c>
      <c r="AH118" s="1" t="s">
        <v>102</v>
      </c>
      <c r="AI118" s="1" t="s">
        <v>102</v>
      </c>
      <c r="AJ118" s="1" t="s">
        <v>2699</v>
      </c>
      <c r="AK118" s="1" t="s">
        <v>2700</v>
      </c>
      <c r="AL118" s="1" t="s">
        <v>199</v>
      </c>
      <c r="AM118" s="1" t="s">
        <v>106</v>
      </c>
      <c r="AN118" s="1">
        <v>96.6</v>
      </c>
      <c r="AO118" s="1" t="s">
        <v>84</v>
      </c>
      <c r="AP118" s="1" t="s">
        <v>2701</v>
      </c>
      <c r="AQ118" s="1" t="s">
        <v>2700</v>
      </c>
      <c r="AR118" s="1" t="s">
        <v>549</v>
      </c>
      <c r="AS118" s="1" t="s">
        <v>769</v>
      </c>
      <c r="AT118" s="1">
        <v>95.39</v>
      </c>
      <c r="AU118" s="1" t="s">
        <v>84</v>
      </c>
      <c r="AV118" s="1" t="s">
        <v>84</v>
      </c>
      <c r="AW118" s="1" t="s">
        <v>84</v>
      </c>
      <c r="AX118" s="1" t="s">
        <v>84</v>
      </c>
      <c r="AY118" s="1" t="s">
        <v>84</v>
      </c>
      <c r="AZ118" s="1" t="s">
        <v>84</v>
      </c>
      <c r="BA118" s="1" t="s">
        <v>84</v>
      </c>
      <c r="BB118" s="1" t="s">
        <v>397</v>
      </c>
      <c r="BC118" s="1" t="s">
        <v>2702</v>
      </c>
      <c r="BD118" s="1" t="s">
        <v>113</v>
      </c>
      <c r="BE118" s="1" t="s">
        <v>114</v>
      </c>
      <c r="BF118" s="1" t="s">
        <v>259</v>
      </c>
      <c r="BG118" s="1" t="s">
        <v>1268</v>
      </c>
      <c r="BH118" s="1">
        <v>75.0</v>
      </c>
      <c r="BI118" s="1">
        <v>7.5</v>
      </c>
      <c r="BJ118" s="1" t="s">
        <v>84</v>
      </c>
      <c r="BK118" s="1" t="s">
        <v>84</v>
      </c>
      <c r="BL118" s="1" t="s">
        <v>84</v>
      </c>
      <c r="BM118" s="1" t="s">
        <v>84</v>
      </c>
      <c r="BN118" s="1" t="s">
        <v>84</v>
      </c>
      <c r="BO118" s="1" t="s">
        <v>84</v>
      </c>
      <c r="BP118" s="1" t="s">
        <v>84</v>
      </c>
      <c r="BQ118" s="1" t="s">
        <v>84</v>
      </c>
      <c r="BR118" s="1" t="s">
        <v>2703</v>
      </c>
      <c r="BS118" s="1" t="s">
        <v>84</v>
      </c>
      <c r="BT118" s="1"/>
      <c r="BU118" s="1" t="s">
        <v>2704</v>
      </c>
      <c r="BV118" s="1"/>
      <c r="BW118" s="1" t="s">
        <v>2705</v>
      </c>
      <c r="BX118" s="1" t="str">
        <f>HYPERLINK("https://nconnect.nicmar.ac.in/storage/profile/6a85b2fcb7d1a.png","Download")</f>
        <v>0</v>
      </c>
      <c r="BY118" s="1" t="s">
        <v>84</v>
      </c>
    </row>
    <row r="119" spans="1:77">
      <c r="A119" s="1" t="s">
        <v>119</v>
      </c>
      <c r="B119" s="1" t="s">
        <v>78</v>
      </c>
      <c r="C119" s="1" t="s">
        <v>2706</v>
      </c>
      <c r="D119" s="1" t="s">
        <v>2707</v>
      </c>
      <c r="E119" s="1" t="s">
        <v>84</v>
      </c>
      <c r="F119" s="1" t="s">
        <v>2708</v>
      </c>
      <c r="G119" s="1" t="s">
        <v>2709</v>
      </c>
      <c r="H119" s="1" t="s">
        <v>84</v>
      </c>
      <c r="I119" s="3"/>
      <c r="J119" s="1" t="s">
        <v>85</v>
      </c>
      <c r="K119" s="1" t="s">
        <v>86</v>
      </c>
      <c r="L119" s="1" t="s">
        <v>2710</v>
      </c>
      <c r="M119" s="1" t="s">
        <v>2710</v>
      </c>
      <c r="N119" s="1">
        <v>7736708093</v>
      </c>
      <c r="O119" s="1" t="s">
        <v>159</v>
      </c>
      <c r="P119" s="1" t="s">
        <v>2711</v>
      </c>
      <c r="Q119" s="1" t="s">
        <v>91</v>
      </c>
      <c r="R119" s="1" t="s">
        <v>686</v>
      </c>
      <c r="S119" s="1" t="s">
        <v>2712</v>
      </c>
      <c r="T119" s="1" t="s">
        <v>2713</v>
      </c>
      <c r="U119" s="1">
        <v>954748399065</v>
      </c>
      <c r="V119" s="1" t="s">
        <v>2714</v>
      </c>
      <c r="W119" s="1">
        <v>9446953315</v>
      </c>
      <c r="X119" s="1" t="s">
        <v>785</v>
      </c>
      <c r="Y119" s="1" t="s">
        <v>2715</v>
      </c>
      <c r="Z119" s="1">
        <v>9495509360</v>
      </c>
      <c r="AA119" s="1" t="s">
        <v>733</v>
      </c>
      <c r="AB119" s="1" t="s">
        <v>2716</v>
      </c>
      <c r="AC119" s="1" t="s">
        <v>668</v>
      </c>
      <c r="AD119" s="1" t="s">
        <v>392</v>
      </c>
      <c r="AE119" s="1" t="s">
        <v>2716</v>
      </c>
      <c r="AF119" s="1" t="s">
        <v>668</v>
      </c>
      <c r="AG119" s="1" t="s">
        <v>392</v>
      </c>
      <c r="AH119" s="1" t="s">
        <v>102</v>
      </c>
      <c r="AI119" s="1" t="s">
        <v>102</v>
      </c>
      <c r="AJ119" s="1" t="s">
        <v>2717</v>
      </c>
      <c r="AK119" s="1" t="s">
        <v>2718</v>
      </c>
      <c r="AL119" s="1" t="s">
        <v>198</v>
      </c>
      <c r="AM119" s="1" t="s">
        <v>501</v>
      </c>
      <c r="AN119" s="1">
        <v>89.96</v>
      </c>
      <c r="AO119" s="1">
        <v>9</v>
      </c>
      <c r="AP119" s="1" t="s">
        <v>2717</v>
      </c>
      <c r="AQ119" s="1" t="s">
        <v>2718</v>
      </c>
      <c r="AR119" s="1" t="s">
        <v>201</v>
      </c>
      <c r="AS119" s="1" t="s">
        <v>315</v>
      </c>
      <c r="AT119" s="1">
        <v>92.0</v>
      </c>
      <c r="AU119" s="1">
        <v>9.2</v>
      </c>
      <c r="AV119" s="1" t="s">
        <v>84</v>
      </c>
      <c r="AW119" s="1" t="s">
        <v>84</v>
      </c>
      <c r="AX119" s="1" t="s">
        <v>84</v>
      </c>
      <c r="AY119" s="1" t="s">
        <v>84</v>
      </c>
      <c r="AZ119" s="1" t="s">
        <v>84</v>
      </c>
      <c r="BA119" s="1" t="s">
        <v>84</v>
      </c>
      <c r="BB119" s="1" t="s">
        <v>2719</v>
      </c>
      <c r="BC119" s="1" t="s">
        <v>2720</v>
      </c>
      <c r="BD119" s="1" t="s">
        <v>113</v>
      </c>
      <c r="BE119" s="1" t="s">
        <v>114</v>
      </c>
      <c r="BF119" s="1" t="s">
        <v>549</v>
      </c>
      <c r="BG119" s="1" t="s">
        <v>912</v>
      </c>
      <c r="BH119" s="1">
        <v>92.0</v>
      </c>
      <c r="BI119" s="1">
        <v>9.24</v>
      </c>
      <c r="BJ119" s="1" t="s">
        <v>84</v>
      </c>
      <c r="BK119" s="1" t="s">
        <v>84</v>
      </c>
      <c r="BL119" s="1" t="s">
        <v>84</v>
      </c>
      <c r="BM119" s="1" t="s">
        <v>84</v>
      </c>
      <c r="BN119" s="1" t="s">
        <v>84</v>
      </c>
      <c r="BO119" s="1" t="s">
        <v>84</v>
      </c>
      <c r="BP119" s="1" t="s">
        <v>84</v>
      </c>
      <c r="BQ119" s="1" t="s">
        <v>84</v>
      </c>
      <c r="BR119" s="1" t="s">
        <v>2721</v>
      </c>
      <c r="BS119" s="1" t="s">
        <v>2722</v>
      </c>
      <c r="BT119" s="1">
        <v>17</v>
      </c>
      <c r="BU119" s="1" t="s">
        <v>2723</v>
      </c>
      <c r="BV119" s="1">
        <v>22</v>
      </c>
      <c r="BW119" s="1" t="s">
        <v>2724</v>
      </c>
      <c r="BX119" s="1" t="str">
        <f>HYPERLINK("https://nconnect.nicmar.ac.in/storage/profile/6a871a11f1cfe.png","Download")</f>
        <v>0</v>
      </c>
      <c r="BY119" s="1" t="s">
        <v>84</v>
      </c>
    </row>
    <row r="120" spans="1:77">
      <c r="A120" s="1" t="s">
        <v>119</v>
      </c>
      <c r="B120" s="1" t="s">
        <v>78</v>
      </c>
      <c r="C120" s="1" t="s">
        <v>2725</v>
      </c>
      <c r="D120" s="1" t="s">
        <v>2726</v>
      </c>
      <c r="E120" s="1" t="s">
        <v>2727</v>
      </c>
      <c r="F120" s="1" t="s">
        <v>2728</v>
      </c>
      <c r="G120" s="1" t="s">
        <v>2729</v>
      </c>
      <c r="H120" s="1" t="s">
        <v>84</v>
      </c>
      <c r="I120" s="3"/>
      <c r="J120" s="1" t="s">
        <v>85</v>
      </c>
      <c r="K120" s="1" t="s">
        <v>86</v>
      </c>
      <c r="L120" s="1" t="s">
        <v>2730</v>
      </c>
      <c r="M120" s="1" t="s">
        <v>2731</v>
      </c>
      <c r="N120" s="1">
        <v>7219359219</v>
      </c>
      <c r="O120" s="1" t="s">
        <v>89</v>
      </c>
      <c r="P120" s="1" t="s">
        <v>2732</v>
      </c>
      <c r="Q120" s="1" t="s">
        <v>91</v>
      </c>
      <c r="R120" s="1" t="s">
        <v>1515</v>
      </c>
      <c r="S120" s="1" t="s">
        <v>2733</v>
      </c>
      <c r="T120" s="1" t="s">
        <v>190</v>
      </c>
      <c r="U120" s="1">
        <v>294073511319</v>
      </c>
      <c r="V120" s="1" t="s">
        <v>2734</v>
      </c>
      <c r="W120" s="1">
        <v>9011570608</v>
      </c>
      <c r="X120" s="1" t="s">
        <v>2735</v>
      </c>
      <c r="Y120" s="1" t="s">
        <v>2736</v>
      </c>
      <c r="Z120" s="1">
        <v>8799998900</v>
      </c>
      <c r="AA120" s="1" t="s">
        <v>134</v>
      </c>
      <c r="AB120" s="1" t="s">
        <v>2737</v>
      </c>
      <c r="AC120" s="1" t="s">
        <v>2637</v>
      </c>
      <c r="AD120" s="1" t="s">
        <v>101</v>
      </c>
      <c r="AE120" s="1" t="s">
        <v>2738</v>
      </c>
      <c r="AF120" s="1" t="s">
        <v>138</v>
      </c>
      <c r="AG120" s="1" t="s">
        <v>101</v>
      </c>
      <c r="AH120" s="1" t="s">
        <v>102</v>
      </c>
      <c r="AI120" s="1" t="s">
        <v>102</v>
      </c>
      <c r="AJ120" s="1" t="s">
        <v>2739</v>
      </c>
      <c r="AK120" s="1" t="s">
        <v>2740</v>
      </c>
      <c r="AL120" s="1" t="s">
        <v>527</v>
      </c>
      <c r="AM120" s="1" t="s">
        <v>106</v>
      </c>
      <c r="AN120" s="1">
        <v>81.8</v>
      </c>
      <c r="AO120" s="1" t="s">
        <v>84</v>
      </c>
      <c r="AP120" s="1" t="s">
        <v>84</v>
      </c>
      <c r="AQ120" s="1" t="s">
        <v>84</v>
      </c>
      <c r="AR120" s="1" t="s">
        <v>84</v>
      </c>
      <c r="AS120" s="1" t="s">
        <v>84</v>
      </c>
      <c r="AT120" s="1" t="s">
        <v>84</v>
      </c>
      <c r="AU120" s="1" t="s">
        <v>84</v>
      </c>
      <c r="AV120" s="1" t="s">
        <v>2741</v>
      </c>
      <c r="AW120" s="1" t="s">
        <v>2742</v>
      </c>
      <c r="AX120" s="1" t="s">
        <v>172</v>
      </c>
      <c r="AY120" s="1" t="s">
        <v>290</v>
      </c>
      <c r="AZ120" s="1">
        <v>88.95</v>
      </c>
      <c r="BA120" s="1" t="s">
        <v>84</v>
      </c>
      <c r="BB120" s="1" t="s">
        <v>1071</v>
      </c>
      <c r="BC120" s="1" t="s">
        <v>2743</v>
      </c>
      <c r="BD120" s="1" t="s">
        <v>113</v>
      </c>
      <c r="BE120" s="1" t="s">
        <v>114</v>
      </c>
      <c r="BF120" s="1" t="s">
        <v>177</v>
      </c>
      <c r="BG120" s="1" t="s">
        <v>208</v>
      </c>
      <c r="BH120" s="1">
        <v>82.6</v>
      </c>
      <c r="BI120" s="1">
        <v>9.01</v>
      </c>
      <c r="BJ120" s="1" t="s">
        <v>84</v>
      </c>
      <c r="BK120" s="1" t="s">
        <v>84</v>
      </c>
      <c r="BL120" s="1" t="s">
        <v>84</v>
      </c>
      <c r="BM120" s="1" t="s">
        <v>84</v>
      </c>
      <c r="BN120" s="1" t="s">
        <v>84</v>
      </c>
      <c r="BO120" s="1" t="s">
        <v>84</v>
      </c>
      <c r="BP120" s="1" t="s">
        <v>84</v>
      </c>
      <c r="BQ120" s="1" t="s">
        <v>84</v>
      </c>
      <c r="BR120" s="1" t="s">
        <v>2744</v>
      </c>
      <c r="BS120" s="1" t="s">
        <v>2745</v>
      </c>
      <c r="BT120" s="1">
        <v>15</v>
      </c>
      <c r="BU120" s="1" t="s">
        <v>2746</v>
      </c>
      <c r="BV120" s="1">
        <v>5</v>
      </c>
      <c r="BW120" s="1" t="s">
        <v>84</v>
      </c>
      <c r="BX120" s="1" t="str">
        <f>HYPERLINK("https://nconnect.nicmar.ac.in/storage/profile/6a85c4e974cb0.png","Download")</f>
        <v>0</v>
      </c>
      <c r="BY120" s="1" t="s">
        <v>84</v>
      </c>
    </row>
    <row r="121" spans="1:77">
      <c r="A121" s="1" t="s">
        <v>119</v>
      </c>
      <c r="B121" s="1" t="s">
        <v>78</v>
      </c>
      <c r="C121" s="1" t="s">
        <v>2747</v>
      </c>
      <c r="D121" s="1" t="s">
        <v>2748</v>
      </c>
      <c r="E121" s="1" t="s">
        <v>1183</v>
      </c>
      <c r="F121" s="1" t="s">
        <v>2749</v>
      </c>
      <c r="G121" s="1" t="s">
        <v>2750</v>
      </c>
      <c r="H121" s="1" t="s">
        <v>84</v>
      </c>
      <c r="I121" s="3"/>
      <c r="J121" s="1" t="s">
        <v>85</v>
      </c>
      <c r="K121" s="1" t="s">
        <v>86</v>
      </c>
      <c r="L121" s="1" t="s">
        <v>2751</v>
      </c>
      <c r="M121" s="1" t="s">
        <v>2752</v>
      </c>
      <c r="N121" s="1">
        <v>6309733772</v>
      </c>
      <c r="O121" s="1" t="s">
        <v>89</v>
      </c>
      <c r="P121" s="1" t="s">
        <v>2753</v>
      </c>
      <c r="Q121" s="1" t="s">
        <v>91</v>
      </c>
      <c r="R121" s="1" t="s">
        <v>2754</v>
      </c>
      <c r="S121" s="1" t="s">
        <v>2755</v>
      </c>
      <c r="T121" s="1" t="s">
        <v>190</v>
      </c>
      <c r="U121" s="1">
        <v>305693267012</v>
      </c>
      <c r="V121" s="1" t="s">
        <v>2756</v>
      </c>
      <c r="W121" s="1">
        <v>9177346310</v>
      </c>
      <c r="X121" s="1" t="s">
        <v>2757</v>
      </c>
      <c r="Y121" s="1" t="s">
        <v>2758</v>
      </c>
      <c r="Z121" s="1">
        <v>8106629705</v>
      </c>
      <c r="AA121" s="1" t="s">
        <v>2759</v>
      </c>
      <c r="AB121" s="1" t="s">
        <v>2760</v>
      </c>
      <c r="AC121" s="1" t="s">
        <v>2761</v>
      </c>
      <c r="AD121" s="1" t="s">
        <v>594</v>
      </c>
      <c r="AE121" s="1" t="s">
        <v>2760</v>
      </c>
      <c r="AF121" s="1" t="s">
        <v>2761</v>
      </c>
      <c r="AG121" s="1" t="s">
        <v>594</v>
      </c>
      <c r="AH121" s="1" t="s">
        <v>102</v>
      </c>
      <c r="AI121" s="1" t="s">
        <v>102</v>
      </c>
      <c r="AJ121" s="1" t="s">
        <v>2762</v>
      </c>
      <c r="AK121" s="1" t="s">
        <v>2763</v>
      </c>
      <c r="AL121" s="1" t="s">
        <v>286</v>
      </c>
      <c r="AM121" s="1" t="s">
        <v>105</v>
      </c>
      <c r="AN121" s="1">
        <v>92</v>
      </c>
      <c r="AO121" s="1">
        <v>9.2</v>
      </c>
      <c r="AP121" s="1" t="s">
        <v>2764</v>
      </c>
      <c r="AQ121" s="1" t="s">
        <v>2763</v>
      </c>
      <c r="AR121" s="1" t="s">
        <v>106</v>
      </c>
      <c r="AS121" s="1" t="s">
        <v>109</v>
      </c>
      <c r="AT121" s="1">
        <v>69.6</v>
      </c>
      <c r="AU121" s="1">
        <v>6.96</v>
      </c>
      <c r="AV121" s="1" t="s">
        <v>84</v>
      </c>
      <c r="AW121" s="1" t="s">
        <v>84</v>
      </c>
      <c r="AX121" s="1" t="s">
        <v>84</v>
      </c>
      <c r="AY121" s="1" t="s">
        <v>84</v>
      </c>
      <c r="AZ121" s="1" t="s">
        <v>84</v>
      </c>
      <c r="BA121" s="1" t="s">
        <v>84</v>
      </c>
      <c r="BB121" s="1" t="s">
        <v>2765</v>
      </c>
      <c r="BC121" s="1" t="s">
        <v>2763</v>
      </c>
      <c r="BD121" s="1" t="s">
        <v>113</v>
      </c>
      <c r="BE121" s="1" t="s">
        <v>114</v>
      </c>
      <c r="BF121" s="1" t="s">
        <v>983</v>
      </c>
      <c r="BG121" s="1" t="s">
        <v>480</v>
      </c>
      <c r="BH121" s="1">
        <v>65.62</v>
      </c>
      <c r="BI121" s="1">
        <v>7.03</v>
      </c>
      <c r="BJ121" s="1" t="s">
        <v>84</v>
      </c>
      <c r="BK121" s="1" t="s">
        <v>84</v>
      </c>
      <c r="BL121" s="1" t="s">
        <v>84</v>
      </c>
      <c r="BM121" s="1" t="s">
        <v>84</v>
      </c>
      <c r="BN121" s="1" t="s">
        <v>84</v>
      </c>
      <c r="BO121" s="1" t="s">
        <v>84</v>
      </c>
      <c r="BP121" s="1" t="s">
        <v>84</v>
      </c>
      <c r="BQ121" s="1" t="s">
        <v>84</v>
      </c>
      <c r="BR121" s="1" t="s">
        <v>2766</v>
      </c>
      <c r="BS121" s="1" t="s">
        <v>2767</v>
      </c>
      <c r="BT121" s="1">
        <v>25</v>
      </c>
      <c r="BU121" s="1" t="s">
        <v>2768</v>
      </c>
      <c r="BV121" s="1">
        <v>3</v>
      </c>
      <c r="BW121" s="1" t="s">
        <v>84</v>
      </c>
      <c r="BX121" s="1" t="str">
        <f>HYPERLINK("https://nconnect.nicmar.ac.in/storage/profile/6a85eccb62d04.png","Download")</f>
        <v>0</v>
      </c>
      <c r="BY121" s="1" t="s">
        <v>84</v>
      </c>
    </row>
    <row r="122" spans="1:77">
      <c r="A122" s="1" t="s">
        <v>119</v>
      </c>
      <c r="B122" s="1" t="s">
        <v>78</v>
      </c>
      <c r="C122" s="1" t="s">
        <v>2769</v>
      </c>
      <c r="D122" s="1" t="s">
        <v>2770</v>
      </c>
      <c r="E122" s="1" t="s">
        <v>2771</v>
      </c>
      <c r="F122" s="1" t="s">
        <v>2772</v>
      </c>
      <c r="G122" s="1" t="s">
        <v>2773</v>
      </c>
      <c r="H122" s="1" t="s">
        <v>84</v>
      </c>
      <c r="I122" s="3"/>
      <c r="J122" s="1" t="s">
        <v>85</v>
      </c>
      <c r="K122" s="1" t="s">
        <v>86</v>
      </c>
      <c r="L122" s="1" t="s">
        <v>2774</v>
      </c>
      <c r="M122" s="1" t="s">
        <v>2775</v>
      </c>
      <c r="N122" s="1">
        <v>8799129301</v>
      </c>
      <c r="O122" s="1" t="s">
        <v>89</v>
      </c>
      <c r="P122" s="1" t="s">
        <v>2776</v>
      </c>
      <c r="Q122" s="1" t="s">
        <v>91</v>
      </c>
      <c r="R122" s="1" t="s">
        <v>2777</v>
      </c>
      <c r="S122" s="1" t="s">
        <v>2778</v>
      </c>
      <c r="T122" s="1" t="s">
        <v>163</v>
      </c>
      <c r="U122" s="1">
        <v>894139133234</v>
      </c>
      <c r="V122" s="1" t="s">
        <v>2779</v>
      </c>
      <c r="W122" s="1">
        <v>9898005431</v>
      </c>
      <c r="X122" s="1" t="s">
        <v>785</v>
      </c>
      <c r="Y122" s="1" t="s">
        <v>2780</v>
      </c>
      <c r="Z122" s="1">
        <v>9998397797</v>
      </c>
      <c r="AA122" s="1" t="s">
        <v>134</v>
      </c>
      <c r="AB122" s="1" t="s">
        <v>2781</v>
      </c>
      <c r="AC122" s="1" t="s">
        <v>2782</v>
      </c>
      <c r="AD122" s="1" t="s">
        <v>766</v>
      </c>
      <c r="AE122" s="1" t="s">
        <v>2781</v>
      </c>
      <c r="AF122" s="1" t="s">
        <v>2782</v>
      </c>
      <c r="AG122" s="1" t="s">
        <v>766</v>
      </c>
      <c r="AH122" s="1" t="s">
        <v>102</v>
      </c>
      <c r="AI122" s="1" t="s">
        <v>102</v>
      </c>
      <c r="AJ122" s="1" t="s">
        <v>2783</v>
      </c>
      <c r="AK122" s="1" t="s">
        <v>2784</v>
      </c>
      <c r="AL122" s="1" t="s">
        <v>199</v>
      </c>
      <c r="AM122" s="1" t="s">
        <v>395</v>
      </c>
      <c r="AN122" s="1">
        <v>78.2</v>
      </c>
      <c r="AO122" s="1" t="s">
        <v>84</v>
      </c>
      <c r="AP122" s="1" t="s">
        <v>2785</v>
      </c>
      <c r="AQ122" s="1" t="s">
        <v>2786</v>
      </c>
      <c r="AR122" s="1" t="s">
        <v>549</v>
      </c>
      <c r="AS122" s="1" t="s">
        <v>672</v>
      </c>
      <c r="AT122" s="1">
        <v>84.92</v>
      </c>
      <c r="AU122" s="1" t="s">
        <v>84</v>
      </c>
      <c r="AV122" s="1" t="s">
        <v>84</v>
      </c>
      <c r="AW122" s="1" t="s">
        <v>84</v>
      </c>
      <c r="AX122" s="1" t="s">
        <v>84</v>
      </c>
      <c r="AY122" s="1" t="s">
        <v>84</v>
      </c>
      <c r="AZ122" s="1" t="s">
        <v>84</v>
      </c>
      <c r="BA122" s="1" t="s">
        <v>84</v>
      </c>
      <c r="BB122" s="1" t="s">
        <v>2787</v>
      </c>
      <c r="BC122" s="1" t="s">
        <v>2788</v>
      </c>
      <c r="BD122" s="1" t="s">
        <v>2789</v>
      </c>
      <c r="BE122" s="1" t="s">
        <v>2790</v>
      </c>
      <c r="BF122" s="1" t="s">
        <v>110</v>
      </c>
      <c r="BG122" s="1" t="s">
        <v>236</v>
      </c>
      <c r="BH122" s="1">
        <v>77</v>
      </c>
      <c r="BI122" s="1">
        <v>3.4</v>
      </c>
      <c r="BJ122" s="1" t="s">
        <v>84</v>
      </c>
      <c r="BK122" s="1" t="s">
        <v>84</v>
      </c>
      <c r="BL122" s="1" t="s">
        <v>84</v>
      </c>
      <c r="BM122" s="1" t="s">
        <v>84</v>
      </c>
      <c r="BN122" s="1" t="s">
        <v>84</v>
      </c>
      <c r="BO122" s="1" t="s">
        <v>84</v>
      </c>
      <c r="BP122" s="1" t="s">
        <v>84</v>
      </c>
      <c r="BQ122" s="1" t="s">
        <v>84</v>
      </c>
      <c r="BR122" s="1" t="s">
        <v>2791</v>
      </c>
      <c r="BS122" s="1" t="s">
        <v>84</v>
      </c>
      <c r="BT122" s="1"/>
      <c r="BU122" s="1" t="s">
        <v>2792</v>
      </c>
      <c r="BV122" s="1">
        <v>16</v>
      </c>
      <c r="BW122" s="1" t="s">
        <v>2793</v>
      </c>
      <c r="BX122" s="1" t="str">
        <f>HYPERLINK("https://nconnect.nicmar.ac.in/storage/profile/6a848d64c6b55.png","Download")</f>
        <v>0</v>
      </c>
      <c r="BY122" s="1" t="s">
        <v>84</v>
      </c>
    </row>
    <row r="123" spans="1:77">
      <c r="A123" s="1" t="s">
        <v>119</v>
      </c>
      <c r="B123" s="1" t="s">
        <v>78</v>
      </c>
      <c r="C123" s="1" t="s">
        <v>2794</v>
      </c>
      <c r="D123" s="1" t="s">
        <v>2795</v>
      </c>
      <c r="E123" s="1" t="s">
        <v>84</v>
      </c>
      <c r="F123" s="1" t="s">
        <v>2796</v>
      </c>
      <c r="G123" s="1" t="s">
        <v>2797</v>
      </c>
      <c r="H123" s="1" t="s">
        <v>84</v>
      </c>
      <c r="I123" s="3"/>
      <c r="J123" s="1" t="s">
        <v>85</v>
      </c>
      <c r="K123" s="1" t="s">
        <v>86</v>
      </c>
      <c r="L123" s="1" t="s">
        <v>2798</v>
      </c>
      <c r="M123" s="1" t="s">
        <v>2799</v>
      </c>
      <c r="N123" s="1">
        <v>7013455165</v>
      </c>
      <c r="O123" s="1" t="s">
        <v>89</v>
      </c>
      <c r="P123" s="1" t="s">
        <v>2800</v>
      </c>
      <c r="Q123" s="1" t="s">
        <v>91</v>
      </c>
      <c r="R123" s="1" t="s">
        <v>2801</v>
      </c>
      <c r="S123" s="1" t="s">
        <v>2802</v>
      </c>
      <c r="T123" s="1" t="s">
        <v>163</v>
      </c>
      <c r="U123" s="1">
        <v>869519474899</v>
      </c>
      <c r="V123" s="1" t="s">
        <v>2803</v>
      </c>
      <c r="W123" s="1">
        <v>9701036425</v>
      </c>
      <c r="X123" s="1" t="s">
        <v>2192</v>
      </c>
      <c r="Y123" s="1" t="s">
        <v>2804</v>
      </c>
      <c r="Z123" s="1">
        <v>9440566761</v>
      </c>
      <c r="AA123" s="1" t="s">
        <v>2192</v>
      </c>
      <c r="AB123" s="1" t="s">
        <v>2805</v>
      </c>
      <c r="AC123" s="1" t="s">
        <v>2761</v>
      </c>
      <c r="AD123" s="1" t="s">
        <v>594</v>
      </c>
      <c r="AE123" s="1" t="s">
        <v>2806</v>
      </c>
      <c r="AF123" s="1" t="s">
        <v>2761</v>
      </c>
      <c r="AG123" s="1" t="s">
        <v>594</v>
      </c>
      <c r="AH123" s="1" t="s">
        <v>102</v>
      </c>
      <c r="AI123" s="1" t="s">
        <v>102</v>
      </c>
      <c r="AJ123" s="1" t="s">
        <v>2807</v>
      </c>
      <c r="AK123" s="1" t="s">
        <v>2808</v>
      </c>
      <c r="AL123" s="1" t="s">
        <v>2809</v>
      </c>
      <c r="AM123" s="1" t="s">
        <v>105</v>
      </c>
      <c r="AN123" s="1">
        <v>95.0</v>
      </c>
      <c r="AO123" s="1">
        <v>10</v>
      </c>
      <c r="AP123" s="1" t="s">
        <v>2810</v>
      </c>
      <c r="AQ123" s="1" t="s">
        <v>2811</v>
      </c>
      <c r="AR123" s="1" t="s">
        <v>199</v>
      </c>
      <c r="AS123" s="1" t="s">
        <v>109</v>
      </c>
      <c r="AT123" s="1">
        <v>95.0</v>
      </c>
      <c r="AU123" s="1">
        <v>9.94</v>
      </c>
      <c r="AV123" s="1" t="s">
        <v>84</v>
      </c>
      <c r="AW123" s="1" t="s">
        <v>84</v>
      </c>
      <c r="AX123" s="1" t="s">
        <v>84</v>
      </c>
      <c r="AY123" s="1" t="s">
        <v>84</v>
      </c>
      <c r="AZ123" s="1" t="s">
        <v>84</v>
      </c>
      <c r="BA123" s="1" t="s">
        <v>84</v>
      </c>
      <c r="BB123" s="1" t="s">
        <v>1631</v>
      </c>
      <c r="BC123" s="1" t="s">
        <v>2812</v>
      </c>
      <c r="BD123" s="1" t="s">
        <v>205</v>
      </c>
      <c r="BE123" s="1" t="s">
        <v>206</v>
      </c>
      <c r="BF123" s="1" t="s">
        <v>2107</v>
      </c>
      <c r="BG123" s="1" t="s">
        <v>208</v>
      </c>
      <c r="BH123" s="1">
        <v>79.0</v>
      </c>
      <c r="BI123" s="1">
        <v>7.9</v>
      </c>
      <c r="BJ123" s="1" t="s">
        <v>84</v>
      </c>
      <c r="BK123" s="1" t="s">
        <v>84</v>
      </c>
      <c r="BL123" s="1" t="s">
        <v>84</v>
      </c>
      <c r="BM123" s="1" t="s">
        <v>84</v>
      </c>
      <c r="BN123" s="1" t="s">
        <v>84</v>
      </c>
      <c r="BO123" s="1" t="s">
        <v>84</v>
      </c>
      <c r="BP123" s="1" t="s">
        <v>84</v>
      </c>
      <c r="BQ123" s="1" t="s">
        <v>84</v>
      </c>
      <c r="BR123" s="1" t="s">
        <v>2813</v>
      </c>
      <c r="BS123" s="1" t="s">
        <v>2814</v>
      </c>
      <c r="BT123" s="1">
        <v>12</v>
      </c>
      <c r="BU123" s="1" t="s">
        <v>2815</v>
      </c>
      <c r="BV123" s="1">
        <v>15</v>
      </c>
      <c r="BW123" s="1" t="s">
        <v>2816</v>
      </c>
      <c r="BX123" s="1" t="str">
        <f>HYPERLINK("https://nconnect.nicmar.ac.in/storage/profile/6a857a8dbde11.png","Download")</f>
        <v>0</v>
      </c>
      <c r="BY123" s="1" t="s">
        <v>84</v>
      </c>
    </row>
    <row r="124" spans="1:77">
      <c r="A124" s="1" t="s">
        <v>151</v>
      </c>
      <c r="B124" s="1" t="s">
        <v>78</v>
      </c>
      <c r="C124" s="1" t="s">
        <v>2817</v>
      </c>
      <c r="D124" s="1" t="s">
        <v>2818</v>
      </c>
      <c r="E124" s="1" t="s">
        <v>2819</v>
      </c>
      <c r="F124" s="1" t="s">
        <v>2820</v>
      </c>
      <c r="G124" s="1" t="s">
        <v>2821</v>
      </c>
      <c r="H124" s="1" t="s">
        <v>84</v>
      </c>
      <c r="I124" s="3"/>
      <c r="J124" s="1" t="s">
        <v>85</v>
      </c>
      <c r="K124" s="1" t="s">
        <v>86</v>
      </c>
      <c r="L124" s="1" t="s">
        <v>2822</v>
      </c>
      <c r="M124" s="1" t="s">
        <v>2823</v>
      </c>
      <c r="N124" s="1">
        <v>9645178330</v>
      </c>
      <c r="O124" s="1" t="s">
        <v>159</v>
      </c>
      <c r="P124" s="1" t="s">
        <v>2824</v>
      </c>
      <c r="Q124" s="1" t="s">
        <v>91</v>
      </c>
      <c r="R124" s="1" t="s">
        <v>2825</v>
      </c>
      <c r="S124" s="1" t="s">
        <v>2826</v>
      </c>
      <c r="T124" s="1" t="s">
        <v>163</v>
      </c>
      <c r="U124" s="1">
        <v>895828761664</v>
      </c>
      <c r="V124" s="1" t="s">
        <v>2827</v>
      </c>
      <c r="W124" s="1">
        <v>7902741969</v>
      </c>
      <c r="X124" s="1" t="s">
        <v>2828</v>
      </c>
      <c r="Y124" s="1" t="s">
        <v>2829</v>
      </c>
      <c r="Z124" s="1">
        <v>9446167843</v>
      </c>
      <c r="AA124" s="1" t="s">
        <v>2830</v>
      </c>
      <c r="AB124" s="1" t="s">
        <v>2831</v>
      </c>
      <c r="AC124" s="1" t="s">
        <v>2832</v>
      </c>
      <c r="AD124" s="1" t="s">
        <v>392</v>
      </c>
      <c r="AE124" s="1" t="s">
        <v>2831</v>
      </c>
      <c r="AF124" s="1" t="s">
        <v>2832</v>
      </c>
      <c r="AG124" s="1" t="s">
        <v>392</v>
      </c>
      <c r="AH124" s="1" t="s">
        <v>102</v>
      </c>
      <c r="AI124" s="1" t="s">
        <v>102</v>
      </c>
      <c r="AJ124" s="1" t="s">
        <v>2833</v>
      </c>
      <c r="AK124" s="1" t="s">
        <v>2834</v>
      </c>
      <c r="AL124" s="1" t="s">
        <v>199</v>
      </c>
      <c r="AM124" s="1" t="s">
        <v>395</v>
      </c>
      <c r="AN124" s="1">
        <v>95.2</v>
      </c>
      <c r="AO124" s="1">
        <v>9.52</v>
      </c>
      <c r="AP124" s="1" t="s">
        <v>2835</v>
      </c>
      <c r="AQ124" s="1" t="s">
        <v>2834</v>
      </c>
      <c r="AR124" s="1" t="s">
        <v>549</v>
      </c>
      <c r="AS124" s="1" t="s">
        <v>110</v>
      </c>
      <c r="AT124" s="1">
        <v>94.6</v>
      </c>
      <c r="AU124" s="1">
        <v>9.48</v>
      </c>
      <c r="AV124" s="1" t="s">
        <v>84</v>
      </c>
      <c r="AW124" s="1" t="s">
        <v>84</v>
      </c>
      <c r="AX124" s="1" t="s">
        <v>84</v>
      </c>
      <c r="AY124" s="1" t="s">
        <v>84</v>
      </c>
      <c r="AZ124" s="1" t="s">
        <v>84</v>
      </c>
      <c r="BA124" s="1" t="s">
        <v>84</v>
      </c>
      <c r="BB124" s="1" t="s">
        <v>1266</v>
      </c>
      <c r="BC124" s="1" t="s">
        <v>2836</v>
      </c>
      <c r="BD124" s="1" t="s">
        <v>205</v>
      </c>
      <c r="BE124" s="1" t="s">
        <v>206</v>
      </c>
      <c r="BF124" s="1" t="s">
        <v>2130</v>
      </c>
      <c r="BG124" s="1" t="s">
        <v>1268</v>
      </c>
      <c r="BH124" s="1">
        <v>65.6</v>
      </c>
      <c r="BI124" s="1">
        <v>6.56</v>
      </c>
      <c r="BJ124" s="1" t="s">
        <v>84</v>
      </c>
      <c r="BK124" s="1" t="s">
        <v>84</v>
      </c>
      <c r="BL124" s="1" t="s">
        <v>84</v>
      </c>
      <c r="BM124" s="1" t="s">
        <v>84</v>
      </c>
      <c r="BN124" s="1" t="s">
        <v>84</v>
      </c>
      <c r="BO124" s="1" t="s">
        <v>84</v>
      </c>
      <c r="BP124" s="1" t="s">
        <v>84</v>
      </c>
      <c r="BQ124" s="1" t="s">
        <v>84</v>
      </c>
      <c r="BR124" s="1" t="s">
        <v>2837</v>
      </c>
      <c r="BS124" s="1" t="s">
        <v>84</v>
      </c>
      <c r="BT124" s="1"/>
      <c r="BU124" s="1" t="s">
        <v>2838</v>
      </c>
      <c r="BV124" s="1">
        <v>21</v>
      </c>
      <c r="BW124" s="1" t="s">
        <v>2839</v>
      </c>
      <c r="BX124" s="1" t="str">
        <f>HYPERLINK("https://nconnect.nicmar.ac.in/storage/profile/6a85f7af56a94.png","Download")</f>
        <v>0</v>
      </c>
      <c r="BY124" s="1" t="s">
        <v>84</v>
      </c>
    </row>
    <row r="125" spans="1:77">
      <c r="A125" s="1" t="s">
        <v>2840</v>
      </c>
      <c r="B125" s="1" t="s">
        <v>78</v>
      </c>
      <c r="C125" s="1" t="s">
        <v>2841</v>
      </c>
      <c r="D125" s="1" t="s">
        <v>2842</v>
      </c>
      <c r="E125" s="1" t="s">
        <v>2843</v>
      </c>
      <c r="F125" s="1" t="s">
        <v>2668</v>
      </c>
      <c r="G125" s="1" t="s">
        <v>2844</v>
      </c>
      <c r="H125" s="1" t="s">
        <v>84</v>
      </c>
      <c r="I125" s="3"/>
      <c r="J125" s="1" t="s">
        <v>85</v>
      </c>
      <c r="K125" s="1" t="s">
        <v>86</v>
      </c>
      <c r="L125" s="1" t="s">
        <v>2845</v>
      </c>
      <c r="M125" s="1" t="s">
        <v>2846</v>
      </c>
      <c r="N125" s="1">
        <v>9156942241</v>
      </c>
      <c r="O125" s="1" t="s">
        <v>159</v>
      </c>
      <c r="P125" s="1" t="s">
        <v>90</v>
      </c>
      <c r="Q125" s="1" t="s">
        <v>91</v>
      </c>
      <c r="R125" s="1" t="s">
        <v>2847</v>
      </c>
      <c r="S125" s="1" t="s">
        <v>2848</v>
      </c>
      <c r="T125" s="1" t="s">
        <v>190</v>
      </c>
      <c r="U125" s="1" t="s">
        <v>2849</v>
      </c>
      <c r="V125" s="1" t="s">
        <v>2850</v>
      </c>
      <c r="W125" s="1">
        <v>9422400135</v>
      </c>
      <c r="X125" s="1" t="s">
        <v>2851</v>
      </c>
      <c r="Y125" s="1" t="s">
        <v>2852</v>
      </c>
      <c r="Z125" s="1">
        <v>9403166435</v>
      </c>
      <c r="AA125" s="1" t="s">
        <v>2853</v>
      </c>
      <c r="AB125" s="1" t="s">
        <v>2854</v>
      </c>
      <c r="AC125" s="1" t="s">
        <v>879</v>
      </c>
      <c r="AD125" s="1" t="s">
        <v>101</v>
      </c>
      <c r="AE125" s="1" t="s">
        <v>2854</v>
      </c>
      <c r="AF125" s="1" t="s">
        <v>879</v>
      </c>
      <c r="AG125" s="1" t="s">
        <v>101</v>
      </c>
      <c r="AH125" s="1" t="s">
        <v>102</v>
      </c>
      <c r="AI125" s="1" t="s">
        <v>102</v>
      </c>
      <c r="AJ125" s="1" t="s">
        <v>2855</v>
      </c>
      <c r="AK125" s="1" t="s">
        <v>2533</v>
      </c>
      <c r="AL125" s="1" t="s">
        <v>598</v>
      </c>
      <c r="AM125" s="1" t="s">
        <v>201</v>
      </c>
      <c r="AN125" s="1">
        <v>95</v>
      </c>
      <c r="AO125" s="1" t="s">
        <v>84</v>
      </c>
      <c r="AP125" s="1" t="s">
        <v>84</v>
      </c>
      <c r="AQ125" s="1" t="s">
        <v>84</v>
      </c>
      <c r="AR125" s="1" t="s">
        <v>84</v>
      </c>
      <c r="AS125" s="1" t="s">
        <v>84</v>
      </c>
      <c r="AT125" s="1" t="s">
        <v>84</v>
      </c>
      <c r="AU125" s="1" t="s">
        <v>84</v>
      </c>
      <c r="AV125" s="1" t="s">
        <v>1369</v>
      </c>
      <c r="AW125" s="1" t="s">
        <v>2856</v>
      </c>
      <c r="AX125" s="1" t="s">
        <v>425</v>
      </c>
      <c r="AY125" s="1" t="s">
        <v>259</v>
      </c>
      <c r="AZ125" s="1">
        <v>90.84</v>
      </c>
      <c r="BA125" s="1" t="s">
        <v>84</v>
      </c>
      <c r="BB125" s="1" t="s">
        <v>2857</v>
      </c>
      <c r="BC125" s="1" t="s">
        <v>2857</v>
      </c>
      <c r="BD125" s="1" t="s">
        <v>113</v>
      </c>
      <c r="BE125" s="1" t="s">
        <v>114</v>
      </c>
      <c r="BF125" s="1" t="s">
        <v>177</v>
      </c>
      <c r="BG125" s="1" t="s">
        <v>1177</v>
      </c>
      <c r="BH125" s="1">
        <v>80.6</v>
      </c>
      <c r="BI125" s="1">
        <v>8.21</v>
      </c>
      <c r="BJ125" s="1" t="s">
        <v>84</v>
      </c>
      <c r="BK125" s="1" t="s">
        <v>84</v>
      </c>
      <c r="BL125" s="1" t="s">
        <v>84</v>
      </c>
      <c r="BM125" s="1" t="s">
        <v>84</v>
      </c>
      <c r="BN125" s="1" t="s">
        <v>84</v>
      </c>
      <c r="BO125" s="1" t="s">
        <v>84</v>
      </c>
      <c r="BP125" s="1" t="s">
        <v>84</v>
      </c>
      <c r="BQ125" s="1" t="s">
        <v>84</v>
      </c>
      <c r="BR125" s="1" t="s">
        <v>2858</v>
      </c>
      <c r="BS125" s="1" t="s">
        <v>84</v>
      </c>
      <c r="BT125" s="1"/>
      <c r="BU125" s="1" t="s">
        <v>2859</v>
      </c>
      <c r="BV125" s="1">
        <v>34</v>
      </c>
      <c r="BW125" s="1" t="s">
        <v>2860</v>
      </c>
      <c r="BX125" s="1" t="str">
        <f>HYPERLINK("https://nconnect.nicmar.ac.in/storage/profile/6a85911bec5f6.png","Download")</f>
        <v>0</v>
      </c>
      <c r="BY125" s="1" t="s">
        <v>84</v>
      </c>
    </row>
    <row r="126" spans="1:77">
      <c r="A126" s="1" t="s">
        <v>119</v>
      </c>
      <c r="B126" s="1" t="s">
        <v>78</v>
      </c>
      <c r="C126" s="1" t="s">
        <v>2861</v>
      </c>
      <c r="D126" s="1" t="s">
        <v>2862</v>
      </c>
      <c r="E126" s="1" t="s">
        <v>84</v>
      </c>
      <c r="F126" s="1" t="s">
        <v>2863</v>
      </c>
      <c r="G126" s="1" t="s">
        <v>2864</v>
      </c>
      <c r="H126" s="1" t="s">
        <v>84</v>
      </c>
      <c r="I126" s="3"/>
      <c r="J126" s="1" t="s">
        <v>85</v>
      </c>
      <c r="K126" s="1" t="s">
        <v>86</v>
      </c>
      <c r="L126" s="1" t="s">
        <v>2865</v>
      </c>
      <c r="M126" s="1" t="s">
        <v>2866</v>
      </c>
      <c r="N126" s="1">
        <v>9972543016</v>
      </c>
      <c r="O126" s="1" t="s">
        <v>159</v>
      </c>
      <c r="P126" s="1" t="s">
        <v>2867</v>
      </c>
      <c r="Q126" s="1" t="s">
        <v>91</v>
      </c>
      <c r="R126" s="1" t="s">
        <v>2868</v>
      </c>
      <c r="S126" s="1" t="s">
        <v>2869</v>
      </c>
      <c r="T126" s="1" t="s">
        <v>163</v>
      </c>
      <c r="U126" s="1">
        <v>642351824863</v>
      </c>
      <c r="V126" s="1" t="s">
        <v>2870</v>
      </c>
      <c r="W126" s="1">
        <v>9341710431</v>
      </c>
      <c r="X126" s="1" t="s">
        <v>566</v>
      </c>
      <c r="Y126" s="1" t="s">
        <v>2871</v>
      </c>
      <c r="Z126" s="1">
        <v>7676323128</v>
      </c>
      <c r="AA126" s="1" t="s">
        <v>2872</v>
      </c>
      <c r="AB126" s="1" t="s">
        <v>2873</v>
      </c>
      <c r="AC126" s="1" t="s">
        <v>2874</v>
      </c>
      <c r="AD126" s="1" t="s">
        <v>278</v>
      </c>
      <c r="AE126" s="1" t="s">
        <v>2873</v>
      </c>
      <c r="AF126" s="1" t="s">
        <v>2874</v>
      </c>
      <c r="AG126" s="1" t="s">
        <v>278</v>
      </c>
      <c r="AH126" s="1" t="s">
        <v>102</v>
      </c>
      <c r="AI126" s="1" t="s">
        <v>102</v>
      </c>
      <c r="AJ126" s="1" t="s">
        <v>2875</v>
      </c>
      <c r="AK126" s="1" t="s">
        <v>278</v>
      </c>
      <c r="AL126" s="1" t="s">
        <v>420</v>
      </c>
      <c r="AM126" s="1" t="s">
        <v>597</v>
      </c>
      <c r="AN126" s="1">
        <v>88</v>
      </c>
      <c r="AO126" s="1" t="s">
        <v>84</v>
      </c>
      <c r="AP126" s="1" t="s">
        <v>2876</v>
      </c>
      <c r="AQ126" s="1" t="s">
        <v>278</v>
      </c>
      <c r="AR126" s="1" t="s">
        <v>2877</v>
      </c>
      <c r="AS126" s="1" t="s">
        <v>106</v>
      </c>
      <c r="AT126" s="1">
        <v>74</v>
      </c>
      <c r="AU126" s="1" t="s">
        <v>84</v>
      </c>
      <c r="AV126" s="1" t="s">
        <v>84</v>
      </c>
      <c r="AW126" s="1" t="s">
        <v>84</v>
      </c>
      <c r="AX126" s="1" t="s">
        <v>84</v>
      </c>
      <c r="AY126" s="1" t="s">
        <v>84</v>
      </c>
      <c r="AZ126" s="1" t="s">
        <v>84</v>
      </c>
      <c r="BA126" s="1" t="s">
        <v>84</v>
      </c>
      <c r="BB126" s="1" t="s">
        <v>2878</v>
      </c>
      <c r="BC126" s="1" t="s">
        <v>278</v>
      </c>
      <c r="BD126" s="1" t="s">
        <v>146</v>
      </c>
      <c r="BE126" s="1" t="s">
        <v>114</v>
      </c>
      <c r="BF126" s="1" t="s">
        <v>425</v>
      </c>
      <c r="BG126" s="1" t="s">
        <v>232</v>
      </c>
      <c r="BH126" s="1">
        <v>73.5</v>
      </c>
      <c r="BI126" s="1">
        <v>8.1</v>
      </c>
      <c r="BJ126" s="1" t="s">
        <v>84</v>
      </c>
      <c r="BK126" s="1" t="s">
        <v>84</v>
      </c>
      <c r="BL126" s="1" t="s">
        <v>84</v>
      </c>
      <c r="BM126" s="1" t="s">
        <v>84</v>
      </c>
      <c r="BN126" s="1" t="s">
        <v>84</v>
      </c>
      <c r="BO126" s="1" t="s">
        <v>84</v>
      </c>
      <c r="BP126" s="1" t="s">
        <v>84</v>
      </c>
      <c r="BQ126" s="1" t="s">
        <v>84</v>
      </c>
      <c r="BR126" s="1" t="s">
        <v>2879</v>
      </c>
      <c r="BS126" s="1" t="s">
        <v>2880</v>
      </c>
      <c r="BT126" s="1">
        <v>34</v>
      </c>
      <c r="BU126" s="1" t="s">
        <v>84</v>
      </c>
      <c r="BV126" s="1"/>
      <c r="BW126" s="1" t="s">
        <v>84</v>
      </c>
      <c r="BX126" s="1" t="str">
        <f>HYPERLINK("https://nconnect.nicmar.ac.in/storage/profile/6a86b0811d18f.png","Download")</f>
        <v>0</v>
      </c>
      <c r="BY126" s="1" t="s">
        <v>84</v>
      </c>
    </row>
    <row r="127" spans="1:77">
      <c r="A127" s="1" t="s">
        <v>119</v>
      </c>
      <c r="B127" s="1" t="s">
        <v>78</v>
      </c>
      <c r="C127" s="1" t="s">
        <v>2881</v>
      </c>
      <c r="D127" s="1" t="s">
        <v>2882</v>
      </c>
      <c r="E127" s="1" t="s">
        <v>2883</v>
      </c>
      <c r="F127" s="1" t="s">
        <v>2884</v>
      </c>
      <c r="G127" s="1" t="s">
        <v>2885</v>
      </c>
      <c r="H127" s="1" t="s">
        <v>84</v>
      </c>
      <c r="I127" s="3"/>
      <c r="J127" s="1" t="s">
        <v>85</v>
      </c>
      <c r="K127" s="1" t="s">
        <v>86</v>
      </c>
      <c r="L127" s="1" t="s">
        <v>2886</v>
      </c>
      <c r="M127" s="1" t="s">
        <v>2887</v>
      </c>
      <c r="N127" s="1">
        <v>9960135705</v>
      </c>
      <c r="O127" s="1" t="s">
        <v>159</v>
      </c>
      <c r="P127" s="1" t="s">
        <v>2888</v>
      </c>
      <c r="Q127" s="1" t="s">
        <v>91</v>
      </c>
      <c r="R127" s="1" t="s">
        <v>2889</v>
      </c>
      <c r="S127" s="1" t="s">
        <v>2890</v>
      </c>
      <c r="T127" s="1" t="s">
        <v>163</v>
      </c>
      <c r="U127" s="1">
        <v>584456635269</v>
      </c>
      <c r="V127" s="1" t="s">
        <v>2883</v>
      </c>
      <c r="W127" s="1">
        <v>9422135520</v>
      </c>
      <c r="X127" s="1" t="s">
        <v>785</v>
      </c>
      <c r="Y127" s="1" t="s">
        <v>2891</v>
      </c>
      <c r="Z127" s="1">
        <v>9422909789</v>
      </c>
      <c r="AA127" s="1" t="s">
        <v>167</v>
      </c>
      <c r="AB127" s="1" t="s">
        <v>2892</v>
      </c>
      <c r="AC127" s="1" t="s">
        <v>169</v>
      </c>
      <c r="AD127" s="1" t="s">
        <v>101</v>
      </c>
      <c r="AE127" s="1" t="s">
        <v>2892</v>
      </c>
      <c r="AF127" s="1" t="s">
        <v>169</v>
      </c>
      <c r="AG127" s="1" t="s">
        <v>101</v>
      </c>
      <c r="AH127" s="1" t="s">
        <v>102</v>
      </c>
      <c r="AI127" s="1" t="s">
        <v>102</v>
      </c>
      <c r="AJ127" s="1" t="s">
        <v>2893</v>
      </c>
      <c r="AK127" s="1" t="s">
        <v>2894</v>
      </c>
      <c r="AL127" s="1" t="s">
        <v>527</v>
      </c>
      <c r="AM127" s="1" t="s">
        <v>141</v>
      </c>
      <c r="AN127" s="1">
        <v>70</v>
      </c>
      <c r="AO127" s="1">
        <v>7</v>
      </c>
      <c r="AP127" s="1" t="s">
        <v>2895</v>
      </c>
      <c r="AQ127" s="1" t="s">
        <v>2896</v>
      </c>
      <c r="AR127" s="1" t="s">
        <v>549</v>
      </c>
      <c r="AS127" s="1" t="s">
        <v>672</v>
      </c>
      <c r="AT127" s="1">
        <v>87.67</v>
      </c>
      <c r="AU127" s="1" t="s">
        <v>84</v>
      </c>
      <c r="AV127" s="1" t="s">
        <v>84</v>
      </c>
      <c r="AW127" s="1" t="s">
        <v>84</v>
      </c>
      <c r="AX127" s="1" t="s">
        <v>84</v>
      </c>
      <c r="AY127" s="1" t="s">
        <v>84</v>
      </c>
      <c r="AZ127" s="1" t="s">
        <v>84</v>
      </c>
      <c r="BA127" s="1" t="s">
        <v>84</v>
      </c>
      <c r="BB127" s="1" t="s">
        <v>2897</v>
      </c>
      <c r="BC127" s="1" t="s">
        <v>2898</v>
      </c>
      <c r="BD127" s="1" t="s">
        <v>205</v>
      </c>
      <c r="BE127" s="1" t="s">
        <v>206</v>
      </c>
      <c r="BF127" s="1" t="s">
        <v>256</v>
      </c>
      <c r="BG127" s="1" t="s">
        <v>236</v>
      </c>
      <c r="BH127" s="1">
        <v>69.2</v>
      </c>
      <c r="BI127" s="1">
        <v>7.67</v>
      </c>
      <c r="BJ127" s="1" t="s">
        <v>84</v>
      </c>
      <c r="BK127" s="1" t="s">
        <v>84</v>
      </c>
      <c r="BL127" s="1" t="s">
        <v>84</v>
      </c>
      <c r="BM127" s="1" t="s">
        <v>84</v>
      </c>
      <c r="BN127" s="1" t="s">
        <v>84</v>
      </c>
      <c r="BO127" s="1" t="s">
        <v>84</v>
      </c>
      <c r="BP127" s="1" t="s">
        <v>84</v>
      </c>
      <c r="BQ127" s="1" t="s">
        <v>84</v>
      </c>
      <c r="BR127" s="1" t="s">
        <v>2899</v>
      </c>
      <c r="BS127" s="1" t="s">
        <v>84</v>
      </c>
      <c r="BT127" s="1"/>
      <c r="BU127" s="1" t="s">
        <v>2900</v>
      </c>
      <c r="BV127" s="1">
        <v>16</v>
      </c>
      <c r="BW127" s="1" t="s">
        <v>2901</v>
      </c>
      <c r="BX127" s="1" t="str">
        <f>HYPERLINK("https://nconnect.nicmar.ac.in/storage/profile/6a8b2d4e7fef8.png","Download")</f>
        <v>0</v>
      </c>
      <c r="BY127" s="1" t="s">
        <v>84</v>
      </c>
    </row>
    <row r="128" spans="1:77">
      <c r="A128" s="1" t="s">
        <v>119</v>
      </c>
      <c r="B128" s="1" t="s">
        <v>78</v>
      </c>
      <c r="C128" s="1" t="s">
        <v>2902</v>
      </c>
      <c r="D128" s="1" t="s">
        <v>2903</v>
      </c>
      <c r="E128" s="1" t="s">
        <v>2904</v>
      </c>
      <c r="F128" s="1" t="s">
        <v>2905</v>
      </c>
      <c r="G128" s="1" t="s">
        <v>2906</v>
      </c>
      <c r="H128" s="1" t="s">
        <v>84</v>
      </c>
      <c r="I128" s="3"/>
      <c r="J128" s="1" t="s">
        <v>85</v>
      </c>
      <c r="K128" s="1" t="s">
        <v>86</v>
      </c>
      <c r="L128" s="1" t="s">
        <v>2907</v>
      </c>
      <c r="M128" s="1" t="s">
        <v>2908</v>
      </c>
      <c r="N128" s="1">
        <v>8855965030</v>
      </c>
      <c r="O128" s="1" t="s">
        <v>159</v>
      </c>
      <c r="P128" s="1" t="s">
        <v>2909</v>
      </c>
      <c r="Q128" s="1" t="s">
        <v>91</v>
      </c>
      <c r="R128" s="1" t="s">
        <v>491</v>
      </c>
      <c r="S128" s="1" t="s">
        <v>2910</v>
      </c>
      <c r="T128" s="1" t="s">
        <v>190</v>
      </c>
      <c r="U128" s="1">
        <v>448077400806</v>
      </c>
      <c r="V128" s="1" t="s">
        <v>2911</v>
      </c>
      <c r="W128" s="1">
        <v>9011582082</v>
      </c>
      <c r="X128" s="1" t="s">
        <v>2912</v>
      </c>
      <c r="Y128" s="1" t="s">
        <v>2913</v>
      </c>
      <c r="Z128" s="1">
        <v>8828419538</v>
      </c>
      <c r="AA128" s="1" t="s">
        <v>521</v>
      </c>
      <c r="AB128" s="1" t="s">
        <v>2914</v>
      </c>
      <c r="AC128" s="1" t="s">
        <v>138</v>
      </c>
      <c r="AD128" s="1" t="s">
        <v>101</v>
      </c>
      <c r="AE128" s="1" t="s">
        <v>2914</v>
      </c>
      <c r="AF128" s="1" t="s">
        <v>138</v>
      </c>
      <c r="AG128" s="1" t="s">
        <v>101</v>
      </c>
      <c r="AH128" s="1" t="s">
        <v>102</v>
      </c>
      <c r="AI128" s="1" t="s">
        <v>102</v>
      </c>
      <c r="AJ128" s="1" t="s">
        <v>2915</v>
      </c>
      <c r="AK128" s="1" t="s">
        <v>2916</v>
      </c>
      <c r="AL128" s="1" t="s">
        <v>420</v>
      </c>
      <c r="AM128" s="1" t="s">
        <v>627</v>
      </c>
      <c r="AN128" s="1">
        <v>81.4</v>
      </c>
      <c r="AO128" s="1" t="s">
        <v>84</v>
      </c>
      <c r="AP128" s="1" t="s">
        <v>84</v>
      </c>
      <c r="AQ128" s="1" t="s">
        <v>84</v>
      </c>
      <c r="AR128" s="1" t="s">
        <v>84</v>
      </c>
      <c r="AS128" s="1" t="s">
        <v>84</v>
      </c>
      <c r="AT128" s="1" t="s">
        <v>84</v>
      </c>
      <c r="AU128" s="1" t="s">
        <v>84</v>
      </c>
      <c r="AV128" s="1" t="s">
        <v>114</v>
      </c>
      <c r="AW128" s="1" t="s">
        <v>2917</v>
      </c>
      <c r="AX128" s="1" t="s">
        <v>627</v>
      </c>
      <c r="AY128" s="1" t="s">
        <v>2107</v>
      </c>
      <c r="AZ128" s="1">
        <v>87.79</v>
      </c>
      <c r="BA128" s="1" t="s">
        <v>84</v>
      </c>
      <c r="BB128" s="1" t="s">
        <v>1308</v>
      </c>
      <c r="BC128" s="1" t="s">
        <v>2918</v>
      </c>
      <c r="BD128" s="1" t="s">
        <v>146</v>
      </c>
      <c r="BE128" s="1" t="s">
        <v>114</v>
      </c>
      <c r="BF128" s="1" t="s">
        <v>231</v>
      </c>
      <c r="BG128" s="1" t="s">
        <v>320</v>
      </c>
      <c r="BH128" s="1">
        <v>68.73</v>
      </c>
      <c r="BI128" s="1">
        <v>7.75</v>
      </c>
      <c r="BJ128" s="1" t="s">
        <v>84</v>
      </c>
      <c r="BK128" s="1" t="s">
        <v>84</v>
      </c>
      <c r="BL128" s="1" t="s">
        <v>84</v>
      </c>
      <c r="BM128" s="1" t="s">
        <v>84</v>
      </c>
      <c r="BN128" s="1" t="s">
        <v>84</v>
      </c>
      <c r="BO128" s="1" t="s">
        <v>84</v>
      </c>
      <c r="BP128" s="1" t="s">
        <v>84</v>
      </c>
      <c r="BQ128" s="1" t="s">
        <v>84</v>
      </c>
      <c r="BR128" s="1" t="s">
        <v>2919</v>
      </c>
      <c r="BS128" s="1" t="s">
        <v>2920</v>
      </c>
      <c r="BT128" s="1">
        <v>16</v>
      </c>
      <c r="BU128" s="1" t="s">
        <v>2921</v>
      </c>
      <c r="BV128" s="1">
        <v>63</v>
      </c>
      <c r="BW128" s="1" t="s">
        <v>2922</v>
      </c>
      <c r="BX128" s="1" t="str">
        <f>HYPERLINK("https://nconnect.nicmar.ac.in/storage/profile/6a85eb1a64777.png","Download")</f>
        <v>0</v>
      </c>
      <c r="BY128" s="1" t="s">
        <v>84</v>
      </c>
    </row>
    <row r="129" spans="1:77">
      <c r="A129" s="1" t="s">
        <v>77</v>
      </c>
      <c r="B129" s="1" t="s">
        <v>78</v>
      </c>
      <c r="C129" s="1" t="s">
        <v>2923</v>
      </c>
      <c r="D129" s="1" t="s">
        <v>2924</v>
      </c>
      <c r="E129" s="1" t="s">
        <v>2925</v>
      </c>
      <c r="F129" s="1" t="s">
        <v>2926</v>
      </c>
      <c r="G129" s="1" t="s">
        <v>2927</v>
      </c>
      <c r="H129" s="1" t="s">
        <v>84</v>
      </c>
      <c r="I129" s="3"/>
      <c r="J129" s="1" t="s">
        <v>85</v>
      </c>
      <c r="K129" s="1" t="s">
        <v>86</v>
      </c>
      <c r="L129" s="1" t="s">
        <v>2928</v>
      </c>
      <c r="M129" s="1" t="s">
        <v>2929</v>
      </c>
      <c r="N129" s="1">
        <v>7219047942</v>
      </c>
      <c r="O129" s="1" t="s">
        <v>89</v>
      </c>
      <c r="P129" s="1" t="s">
        <v>2930</v>
      </c>
      <c r="Q129" s="1" t="s">
        <v>91</v>
      </c>
      <c r="R129" s="1" t="s">
        <v>128</v>
      </c>
      <c r="S129" s="1" t="s">
        <v>2931</v>
      </c>
      <c r="T129" s="1" t="s">
        <v>190</v>
      </c>
      <c r="U129" s="1">
        <v>670444275273</v>
      </c>
      <c r="V129" s="1" t="s">
        <v>2932</v>
      </c>
      <c r="W129" s="1">
        <v>8446695441</v>
      </c>
      <c r="X129" s="1" t="s">
        <v>785</v>
      </c>
      <c r="Y129" s="1" t="s">
        <v>2933</v>
      </c>
      <c r="Z129" s="1">
        <v>8446695441</v>
      </c>
      <c r="AA129" s="1" t="s">
        <v>134</v>
      </c>
      <c r="AB129" s="1" t="s">
        <v>2934</v>
      </c>
      <c r="AC129" s="1" t="s">
        <v>138</v>
      </c>
      <c r="AD129" s="1" t="s">
        <v>101</v>
      </c>
      <c r="AE129" s="1" t="s">
        <v>2935</v>
      </c>
      <c r="AF129" s="1" t="s">
        <v>138</v>
      </c>
      <c r="AG129" s="1" t="s">
        <v>101</v>
      </c>
      <c r="AH129" s="1" t="s">
        <v>102</v>
      </c>
      <c r="AI129" s="1" t="s">
        <v>102</v>
      </c>
      <c r="AJ129" s="1" t="s">
        <v>2936</v>
      </c>
      <c r="AK129" s="1" t="s">
        <v>737</v>
      </c>
      <c r="AL129" s="1" t="s">
        <v>526</v>
      </c>
      <c r="AM129" s="1" t="s">
        <v>627</v>
      </c>
      <c r="AN129" s="1">
        <v>94.8</v>
      </c>
      <c r="AO129" s="1" t="s">
        <v>84</v>
      </c>
      <c r="AP129" s="1" t="s">
        <v>2937</v>
      </c>
      <c r="AQ129" s="1" t="s">
        <v>737</v>
      </c>
      <c r="AR129" s="1" t="s">
        <v>199</v>
      </c>
      <c r="AS129" s="1" t="s">
        <v>172</v>
      </c>
      <c r="AT129" s="1">
        <v>72.0</v>
      </c>
      <c r="AU129" s="1" t="s">
        <v>84</v>
      </c>
      <c r="AV129" s="1" t="s">
        <v>84</v>
      </c>
      <c r="AW129" s="1" t="s">
        <v>84</v>
      </c>
      <c r="AX129" s="1" t="s">
        <v>84</v>
      </c>
      <c r="AY129" s="1" t="s">
        <v>84</v>
      </c>
      <c r="AZ129" s="1" t="s">
        <v>84</v>
      </c>
      <c r="BA129" s="1" t="s">
        <v>84</v>
      </c>
      <c r="BB129" s="1" t="s">
        <v>1071</v>
      </c>
      <c r="BC129" s="1" t="s">
        <v>2938</v>
      </c>
      <c r="BD129" s="1" t="s">
        <v>205</v>
      </c>
      <c r="BE129" s="1" t="s">
        <v>479</v>
      </c>
      <c r="BF129" s="1" t="s">
        <v>425</v>
      </c>
      <c r="BG129" s="1" t="s">
        <v>480</v>
      </c>
      <c r="BH129" s="1">
        <v>73.61</v>
      </c>
      <c r="BI129" s="1">
        <v>8.11</v>
      </c>
      <c r="BJ129" s="1" t="s">
        <v>84</v>
      </c>
      <c r="BK129" s="1" t="s">
        <v>84</v>
      </c>
      <c r="BL129" s="1" t="s">
        <v>84</v>
      </c>
      <c r="BM129" s="1" t="s">
        <v>84</v>
      </c>
      <c r="BN129" s="1" t="s">
        <v>84</v>
      </c>
      <c r="BO129" s="1" t="s">
        <v>84</v>
      </c>
      <c r="BP129" s="1" t="s">
        <v>84</v>
      </c>
      <c r="BQ129" s="1" t="s">
        <v>84</v>
      </c>
      <c r="BR129" s="1" t="s">
        <v>2939</v>
      </c>
      <c r="BS129" s="1" t="s">
        <v>2940</v>
      </c>
      <c r="BT129" s="1">
        <v>22</v>
      </c>
      <c r="BU129" s="1" t="s">
        <v>2941</v>
      </c>
      <c r="BV129" s="1">
        <v>22</v>
      </c>
      <c r="BW129" s="1" t="s">
        <v>84</v>
      </c>
      <c r="BX129" s="1" t="str">
        <f>HYPERLINK("https://nconnect.nicmar.ac.in/storage/profile/6aaab88a75a85.png","Download")</f>
        <v>0</v>
      </c>
      <c r="BY129" s="1" t="s">
        <v>84</v>
      </c>
    </row>
    <row r="130" spans="1:77">
      <c r="A130" s="1" t="s">
        <v>151</v>
      </c>
      <c r="B130" s="1" t="s">
        <v>78</v>
      </c>
      <c r="C130" s="1" t="s">
        <v>2942</v>
      </c>
      <c r="D130" s="1" t="s">
        <v>2943</v>
      </c>
      <c r="E130" s="1" t="s">
        <v>2944</v>
      </c>
      <c r="F130" s="1" t="s">
        <v>2945</v>
      </c>
      <c r="G130" s="1" t="s">
        <v>2946</v>
      </c>
      <c r="H130" s="1" t="s">
        <v>84</v>
      </c>
      <c r="I130" s="3"/>
      <c r="J130" s="1" t="s">
        <v>85</v>
      </c>
      <c r="K130" s="1" t="s">
        <v>86</v>
      </c>
      <c r="L130" s="1" t="s">
        <v>2947</v>
      </c>
      <c r="M130" s="1" t="s">
        <v>2948</v>
      </c>
      <c r="N130" s="1">
        <v>8317697332</v>
      </c>
      <c r="O130" s="1" t="s">
        <v>159</v>
      </c>
      <c r="P130" s="1" t="s">
        <v>2949</v>
      </c>
      <c r="Q130" s="1" t="s">
        <v>91</v>
      </c>
      <c r="R130" s="1" t="s">
        <v>2950</v>
      </c>
      <c r="S130" s="1" t="s">
        <v>2951</v>
      </c>
      <c r="T130" s="1" t="s">
        <v>163</v>
      </c>
      <c r="U130" s="1">
        <v>240340582475</v>
      </c>
      <c r="V130" s="1" t="s">
        <v>2952</v>
      </c>
      <c r="W130" s="1">
        <v>9966026883</v>
      </c>
      <c r="X130" s="1" t="s">
        <v>2953</v>
      </c>
      <c r="Y130" s="1" t="s">
        <v>2954</v>
      </c>
      <c r="Z130" s="1">
        <v>9849545226</v>
      </c>
      <c r="AA130" s="1" t="s">
        <v>1323</v>
      </c>
      <c r="AB130" s="1" t="s">
        <v>2955</v>
      </c>
      <c r="AC130" s="1" t="s">
        <v>2956</v>
      </c>
      <c r="AD130" s="1" t="s">
        <v>2957</v>
      </c>
      <c r="AE130" s="1" t="s">
        <v>2955</v>
      </c>
      <c r="AF130" s="1" t="s">
        <v>2956</v>
      </c>
      <c r="AG130" s="1" t="s">
        <v>2957</v>
      </c>
      <c r="AH130" s="1" t="s">
        <v>102</v>
      </c>
      <c r="AI130" s="1" t="s">
        <v>102</v>
      </c>
      <c r="AJ130" s="1" t="s">
        <v>2958</v>
      </c>
      <c r="AK130" s="1" t="s">
        <v>2959</v>
      </c>
      <c r="AL130" s="1" t="s">
        <v>198</v>
      </c>
      <c r="AM130" s="1" t="s">
        <v>598</v>
      </c>
      <c r="AN130" s="1">
        <v>72.6</v>
      </c>
      <c r="AO130" s="1">
        <v>7.64</v>
      </c>
      <c r="AP130" s="1" t="s">
        <v>2960</v>
      </c>
      <c r="AQ130" s="1" t="s">
        <v>2956</v>
      </c>
      <c r="AR130" s="1" t="s">
        <v>199</v>
      </c>
      <c r="AS130" s="1" t="s">
        <v>549</v>
      </c>
      <c r="AT130" s="1">
        <v>86.4</v>
      </c>
      <c r="AU130" s="1">
        <v>9</v>
      </c>
      <c r="AV130" s="1" t="s">
        <v>84</v>
      </c>
      <c r="AW130" s="1" t="s">
        <v>84</v>
      </c>
      <c r="AX130" s="1" t="s">
        <v>84</v>
      </c>
      <c r="AY130" s="1" t="s">
        <v>84</v>
      </c>
      <c r="AZ130" s="1" t="s">
        <v>84</v>
      </c>
      <c r="BA130" s="1" t="s">
        <v>84</v>
      </c>
      <c r="BB130" s="1" t="s">
        <v>1875</v>
      </c>
      <c r="BC130" s="1" t="s">
        <v>2961</v>
      </c>
      <c r="BD130" s="1" t="s">
        <v>205</v>
      </c>
      <c r="BE130" s="1" t="s">
        <v>479</v>
      </c>
      <c r="BF130" s="1" t="s">
        <v>885</v>
      </c>
      <c r="BG130" s="1" t="s">
        <v>553</v>
      </c>
      <c r="BH130" s="1">
        <v>81.2</v>
      </c>
      <c r="BI130" s="1">
        <v>8.12</v>
      </c>
      <c r="BJ130" s="1" t="s">
        <v>84</v>
      </c>
      <c r="BK130" s="1" t="s">
        <v>84</v>
      </c>
      <c r="BL130" s="1" t="s">
        <v>84</v>
      </c>
      <c r="BM130" s="1" t="s">
        <v>84</v>
      </c>
      <c r="BN130" s="1" t="s">
        <v>84</v>
      </c>
      <c r="BO130" s="1" t="s">
        <v>84</v>
      </c>
      <c r="BP130" s="1" t="s">
        <v>84</v>
      </c>
      <c r="BQ130" s="1" t="s">
        <v>84</v>
      </c>
      <c r="BR130" s="1" t="s">
        <v>2962</v>
      </c>
      <c r="BS130" s="1" t="s">
        <v>2963</v>
      </c>
      <c r="BT130" s="1">
        <v>10</v>
      </c>
      <c r="BU130" s="1" t="s">
        <v>2964</v>
      </c>
      <c r="BV130" s="1">
        <v>21</v>
      </c>
      <c r="BW130" s="1" t="s">
        <v>2901</v>
      </c>
      <c r="BX130" s="1" t="str">
        <f>HYPERLINK("https://nconnect.nicmar.ac.in/storage/profile/6a85b20b83ffc.png","Download")</f>
        <v>0</v>
      </c>
      <c r="BY130" s="1" t="s">
        <v>84</v>
      </c>
    </row>
    <row r="131" spans="1:77">
      <c r="A131" s="1" t="s">
        <v>119</v>
      </c>
      <c r="B131" s="1" t="s">
        <v>78</v>
      </c>
      <c r="C131" s="1" t="s">
        <v>2965</v>
      </c>
      <c r="D131" s="1" t="s">
        <v>2966</v>
      </c>
      <c r="E131" s="1" t="s">
        <v>2967</v>
      </c>
      <c r="F131" s="1" t="s">
        <v>2968</v>
      </c>
      <c r="G131" s="1" t="s">
        <v>2969</v>
      </c>
      <c r="H131" s="1" t="s">
        <v>84</v>
      </c>
      <c r="I131" s="3"/>
      <c r="J131" s="1" t="s">
        <v>85</v>
      </c>
      <c r="K131" s="1" t="s">
        <v>86</v>
      </c>
      <c r="L131" s="1" t="s">
        <v>2970</v>
      </c>
      <c r="M131" s="1" t="s">
        <v>2971</v>
      </c>
      <c r="N131" s="1">
        <v>9033315916</v>
      </c>
      <c r="O131" s="1" t="s">
        <v>89</v>
      </c>
      <c r="P131" s="1" t="s">
        <v>2972</v>
      </c>
      <c r="Q131" s="1" t="s">
        <v>91</v>
      </c>
      <c r="R131" s="1" t="s">
        <v>2973</v>
      </c>
      <c r="S131" s="1" t="s">
        <v>2974</v>
      </c>
      <c r="T131" s="1" t="s">
        <v>190</v>
      </c>
      <c r="U131" s="1">
        <v>943106708798</v>
      </c>
      <c r="V131" s="1" t="s">
        <v>2975</v>
      </c>
      <c r="W131" s="1">
        <v>9428382293</v>
      </c>
      <c r="X131" s="1" t="s">
        <v>785</v>
      </c>
      <c r="Y131" s="1" t="s">
        <v>2976</v>
      </c>
      <c r="Z131" s="1">
        <v>8128498401</v>
      </c>
      <c r="AA131" s="1" t="s">
        <v>134</v>
      </c>
      <c r="AB131" s="1" t="s">
        <v>2977</v>
      </c>
      <c r="AC131" s="1" t="s">
        <v>2978</v>
      </c>
      <c r="AD131" s="1" t="s">
        <v>766</v>
      </c>
      <c r="AE131" s="1" t="s">
        <v>2977</v>
      </c>
      <c r="AF131" s="1" t="s">
        <v>2978</v>
      </c>
      <c r="AG131" s="1" t="s">
        <v>766</v>
      </c>
      <c r="AH131" s="1" t="s">
        <v>102</v>
      </c>
      <c r="AI131" s="1" t="s">
        <v>102</v>
      </c>
      <c r="AJ131" s="1" t="s">
        <v>2979</v>
      </c>
      <c r="AK131" s="1" t="s">
        <v>2980</v>
      </c>
      <c r="AL131" s="1" t="s">
        <v>447</v>
      </c>
      <c r="AM131" s="1" t="s">
        <v>105</v>
      </c>
      <c r="AN131" s="1">
        <v>82.17</v>
      </c>
      <c r="AO131" s="1" t="s">
        <v>84</v>
      </c>
      <c r="AP131" s="1" t="s">
        <v>84</v>
      </c>
      <c r="AQ131" s="1" t="s">
        <v>84</v>
      </c>
      <c r="AR131" s="1" t="s">
        <v>84</v>
      </c>
      <c r="AS131" s="1" t="s">
        <v>84</v>
      </c>
      <c r="AT131" s="1" t="s">
        <v>84</v>
      </c>
      <c r="AU131" s="1" t="s">
        <v>84</v>
      </c>
      <c r="AV131" s="1" t="s">
        <v>1369</v>
      </c>
      <c r="AW131" s="1" t="s">
        <v>2981</v>
      </c>
      <c r="AX131" s="1" t="s">
        <v>199</v>
      </c>
      <c r="AY131" s="1" t="s">
        <v>256</v>
      </c>
      <c r="AZ131" s="1">
        <v>93.1</v>
      </c>
      <c r="BA131" s="1">
        <v>9.81</v>
      </c>
      <c r="BB131" s="1" t="s">
        <v>770</v>
      </c>
      <c r="BC131" s="1" t="s">
        <v>2982</v>
      </c>
      <c r="BD131" s="1" t="s">
        <v>113</v>
      </c>
      <c r="BE131" s="1" t="s">
        <v>114</v>
      </c>
      <c r="BF131" s="1" t="s">
        <v>316</v>
      </c>
      <c r="BG131" s="1" t="s">
        <v>480</v>
      </c>
      <c r="BH131" s="1">
        <v>72.6</v>
      </c>
      <c r="BI131" s="1" t="s">
        <v>84</v>
      </c>
      <c r="BJ131" s="1" t="s">
        <v>84</v>
      </c>
      <c r="BK131" s="1" t="s">
        <v>84</v>
      </c>
      <c r="BL131" s="1" t="s">
        <v>84</v>
      </c>
      <c r="BM131" s="1" t="s">
        <v>84</v>
      </c>
      <c r="BN131" s="1" t="s">
        <v>84</v>
      </c>
      <c r="BO131" s="1" t="s">
        <v>84</v>
      </c>
      <c r="BP131" s="1" t="s">
        <v>84</v>
      </c>
      <c r="BQ131" s="1" t="s">
        <v>84</v>
      </c>
      <c r="BR131" s="1" t="s">
        <v>2983</v>
      </c>
      <c r="BS131" s="1" t="s">
        <v>2984</v>
      </c>
      <c r="BT131" s="1">
        <v>21</v>
      </c>
      <c r="BU131" s="1" t="s">
        <v>2985</v>
      </c>
      <c r="BV131" s="1">
        <v>6</v>
      </c>
      <c r="BW131" s="1" t="s">
        <v>2986</v>
      </c>
      <c r="BX131" s="1" t="str">
        <f>HYPERLINK("https://nconnect.nicmar.ac.in/storage/profile/6a871f48331b1.png","Download")</f>
        <v>0</v>
      </c>
      <c r="BY131" s="1" t="s">
        <v>84</v>
      </c>
    </row>
    <row r="132" spans="1:77">
      <c r="A132" s="1" t="s">
        <v>151</v>
      </c>
      <c r="B132" s="1" t="s">
        <v>78</v>
      </c>
      <c r="C132" s="1" t="s">
        <v>2987</v>
      </c>
      <c r="D132" s="1" t="s">
        <v>1982</v>
      </c>
      <c r="E132" s="1" t="s">
        <v>2988</v>
      </c>
      <c r="F132" s="1" t="s">
        <v>1553</v>
      </c>
      <c r="G132" s="1" t="s">
        <v>2989</v>
      </c>
      <c r="H132" s="1" t="s">
        <v>84</v>
      </c>
      <c r="I132" s="3"/>
      <c r="J132" s="1" t="s">
        <v>85</v>
      </c>
      <c r="K132" s="1" t="s">
        <v>86</v>
      </c>
      <c r="L132" s="1" t="s">
        <v>2990</v>
      </c>
      <c r="M132" s="1" t="s">
        <v>2991</v>
      </c>
      <c r="N132" s="1">
        <v>9359482039</v>
      </c>
      <c r="O132" s="1" t="s">
        <v>89</v>
      </c>
      <c r="P132" s="1" t="s">
        <v>2992</v>
      </c>
      <c r="Q132" s="1" t="s">
        <v>91</v>
      </c>
      <c r="R132" s="1" t="s">
        <v>2993</v>
      </c>
      <c r="S132" s="1" t="s">
        <v>2994</v>
      </c>
      <c r="T132" s="1" t="s">
        <v>190</v>
      </c>
      <c r="U132" s="1">
        <v>598737654875</v>
      </c>
      <c r="V132" s="1" t="s">
        <v>2988</v>
      </c>
      <c r="W132" s="1">
        <v>9767878587</v>
      </c>
      <c r="X132" s="1" t="s">
        <v>566</v>
      </c>
      <c r="Y132" s="1" t="s">
        <v>2995</v>
      </c>
      <c r="Z132" s="1">
        <v>9309323868</v>
      </c>
      <c r="AA132" s="1" t="s">
        <v>711</v>
      </c>
      <c r="AB132" s="1" t="s">
        <v>2996</v>
      </c>
      <c r="AC132" s="1" t="s">
        <v>1067</v>
      </c>
      <c r="AD132" s="1" t="s">
        <v>101</v>
      </c>
      <c r="AE132" s="1" t="s">
        <v>2997</v>
      </c>
      <c r="AF132" s="1" t="s">
        <v>138</v>
      </c>
      <c r="AG132" s="1" t="s">
        <v>101</v>
      </c>
      <c r="AH132" s="1" t="s">
        <v>102</v>
      </c>
      <c r="AI132" s="1" t="s">
        <v>102</v>
      </c>
      <c r="AJ132" s="1" t="s">
        <v>2998</v>
      </c>
      <c r="AK132" s="1" t="s">
        <v>2999</v>
      </c>
      <c r="AL132" s="1" t="s">
        <v>198</v>
      </c>
      <c r="AM132" s="1" t="s">
        <v>105</v>
      </c>
      <c r="AN132" s="1">
        <v>86.68</v>
      </c>
      <c r="AO132" s="1" t="s">
        <v>84</v>
      </c>
      <c r="AP132" s="1" t="s">
        <v>84</v>
      </c>
      <c r="AQ132" s="1" t="s">
        <v>84</v>
      </c>
      <c r="AR132" s="1" t="s">
        <v>84</v>
      </c>
      <c r="AS132" s="1" t="s">
        <v>84</v>
      </c>
      <c r="AT132" s="1" t="s">
        <v>84</v>
      </c>
      <c r="AU132" s="1" t="s">
        <v>84</v>
      </c>
      <c r="AV132" s="1" t="s">
        <v>3000</v>
      </c>
      <c r="AW132" s="1" t="s">
        <v>3001</v>
      </c>
      <c r="AX132" s="1" t="s">
        <v>199</v>
      </c>
      <c r="AY132" s="1" t="s">
        <v>316</v>
      </c>
      <c r="AZ132" s="1">
        <v>91.0</v>
      </c>
      <c r="BA132" s="1" t="s">
        <v>84</v>
      </c>
      <c r="BB132" s="1" t="s">
        <v>175</v>
      </c>
      <c r="BC132" s="1" t="s">
        <v>3002</v>
      </c>
      <c r="BD132" s="1" t="s">
        <v>146</v>
      </c>
      <c r="BE132" s="1" t="s">
        <v>114</v>
      </c>
      <c r="BF132" s="1" t="s">
        <v>552</v>
      </c>
      <c r="BG132" s="1" t="s">
        <v>3003</v>
      </c>
      <c r="BH132" s="1">
        <v>72</v>
      </c>
      <c r="BI132" s="1" t="s">
        <v>84</v>
      </c>
      <c r="BJ132" s="1" t="s">
        <v>84</v>
      </c>
      <c r="BK132" s="1" t="s">
        <v>84</v>
      </c>
      <c r="BL132" s="1" t="s">
        <v>84</v>
      </c>
      <c r="BM132" s="1" t="s">
        <v>84</v>
      </c>
      <c r="BN132" s="1" t="s">
        <v>84</v>
      </c>
      <c r="BO132" s="1" t="s">
        <v>84</v>
      </c>
      <c r="BP132" s="1" t="s">
        <v>84</v>
      </c>
      <c r="BQ132" s="1" t="s">
        <v>84</v>
      </c>
      <c r="BR132" s="1" t="s">
        <v>3004</v>
      </c>
      <c r="BS132" s="1" t="s">
        <v>3005</v>
      </c>
      <c r="BT132" s="1">
        <v>21</v>
      </c>
      <c r="BU132" s="1" t="s">
        <v>3006</v>
      </c>
      <c r="BV132" s="1">
        <v>40</v>
      </c>
      <c r="BW132" s="1" t="s">
        <v>84</v>
      </c>
      <c r="BX132" s="1" t="str">
        <f>HYPERLINK("https://nconnect.nicmar.ac.in/storage/profile/6a859ac01bc2f.png","Download")</f>
        <v>0</v>
      </c>
      <c r="BY132" s="1" t="s">
        <v>84</v>
      </c>
    </row>
    <row r="133" spans="1:77">
      <c r="A133" s="1" t="s">
        <v>119</v>
      </c>
      <c r="B133" s="1" t="s">
        <v>78</v>
      </c>
      <c r="C133" s="1" t="s">
        <v>3007</v>
      </c>
      <c r="D133" s="1" t="s">
        <v>3008</v>
      </c>
      <c r="E133" s="1" t="s">
        <v>3009</v>
      </c>
      <c r="F133" s="1" t="s">
        <v>3010</v>
      </c>
      <c r="G133" s="1" t="s">
        <v>3011</v>
      </c>
      <c r="H133" s="1" t="s">
        <v>84</v>
      </c>
      <c r="I133" s="3"/>
      <c r="J133" s="1" t="s">
        <v>85</v>
      </c>
      <c r="K133" s="1" t="s">
        <v>86</v>
      </c>
      <c r="L133" s="1" t="s">
        <v>3012</v>
      </c>
      <c r="M133" s="1" t="s">
        <v>3013</v>
      </c>
      <c r="N133" s="1">
        <v>8080052936</v>
      </c>
      <c r="O133" s="1" t="s">
        <v>89</v>
      </c>
      <c r="P133" s="1" t="s">
        <v>3014</v>
      </c>
      <c r="Q133" s="1" t="s">
        <v>91</v>
      </c>
      <c r="R133" s="1" t="s">
        <v>3015</v>
      </c>
      <c r="S133" s="1" t="s">
        <v>3016</v>
      </c>
      <c r="T133" s="1" t="s">
        <v>190</v>
      </c>
      <c r="U133" s="1">
        <v>214899409135</v>
      </c>
      <c r="V133" s="1" t="s">
        <v>3017</v>
      </c>
      <c r="W133" s="1">
        <v>9422514642</v>
      </c>
      <c r="X133" s="1" t="s">
        <v>3018</v>
      </c>
      <c r="Y133" s="1" t="s">
        <v>3019</v>
      </c>
      <c r="Z133" s="1">
        <v>9028070666</v>
      </c>
      <c r="AA133" s="1" t="s">
        <v>3020</v>
      </c>
      <c r="AB133" s="1" t="s">
        <v>3021</v>
      </c>
      <c r="AC133" s="1" t="s">
        <v>138</v>
      </c>
      <c r="AD133" s="1" t="s">
        <v>101</v>
      </c>
      <c r="AE133" s="1" t="s">
        <v>3021</v>
      </c>
      <c r="AF133" s="1" t="s">
        <v>138</v>
      </c>
      <c r="AG133" s="1" t="s">
        <v>101</v>
      </c>
      <c r="AH133" s="1" t="s">
        <v>102</v>
      </c>
      <c r="AI133" s="1" t="s">
        <v>102</v>
      </c>
      <c r="AJ133" s="1" t="s">
        <v>3022</v>
      </c>
      <c r="AK133" s="1" t="s">
        <v>3023</v>
      </c>
      <c r="AL133" s="1" t="s">
        <v>199</v>
      </c>
      <c r="AM133" s="1" t="s">
        <v>395</v>
      </c>
      <c r="AN133" s="1">
        <v>86.67</v>
      </c>
      <c r="AO133" s="1" t="s">
        <v>84</v>
      </c>
      <c r="AP133" s="1" t="s">
        <v>84</v>
      </c>
      <c r="AQ133" s="1" t="s">
        <v>84</v>
      </c>
      <c r="AR133" s="1" t="s">
        <v>84</v>
      </c>
      <c r="AS133" s="1" t="s">
        <v>84</v>
      </c>
      <c r="AT133" s="1" t="s">
        <v>84</v>
      </c>
      <c r="AU133" s="1" t="s">
        <v>84</v>
      </c>
      <c r="AV133" s="1" t="s">
        <v>2302</v>
      </c>
      <c r="AW133" s="1" t="s">
        <v>3024</v>
      </c>
      <c r="AX133" s="1" t="s">
        <v>425</v>
      </c>
      <c r="AY133" s="1" t="s">
        <v>290</v>
      </c>
      <c r="AZ133" s="1">
        <v>87.42</v>
      </c>
      <c r="BA133" s="1" t="s">
        <v>84</v>
      </c>
      <c r="BB133" s="1" t="s">
        <v>175</v>
      </c>
      <c r="BC133" s="1" t="s">
        <v>3025</v>
      </c>
      <c r="BD133" s="1" t="s">
        <v>146</v>
      </c>
      <c r="BE133" s="1" t="s">
        <v>114</v>
      </c>
      <c r="BF133" s="1" t="s">
        <v>115</v>
      </c>
      <c r="BG133" s="1" t="s">
        <v>1051</v>
      </c>
      <c r="BH133" s="1">
        <v>68.6</v>
      </c>
      <c r="BI133" s="1">
        <v>7.61</v>
      </c>
      <c r="BJ133" s="1" t="s">
        <v>84</v>
      </c>
      <c r="BK133" s="1" t="s">
        <v>84</v>
      </c>
      <c r="BL133" s="1" t="s">
        <v>84</v>
      </c>
      <c r="BM133" s="1" t="s">
        <v>84</v>
      </c>
      <c r="BN133" s="1" t="s">
        <v>84</v>
      </c>
      <c r="BO133" s="1" t="s">
        <v>84</v>
      </c>
      <c r="BP133" s="1" t="s">
        <v>84</v>
      </c>
      <c r="BQ133" s="1" t="s">
        <v>84</v>
      </c>
      <c r="BR133" s="1" t="s">
        <v>3026</v>
      </c>
      <c r="BS133" s="1" t="s">
        <v>84</v>
      </c>
      <c r="BT133" s="1"/>
      <c r="BU133" s="1" t="s">
        <v>3027</v>
      </c>
      <c r="BV133" s="1">
        <v>47</v>
      </c>
      <c r="BW133" s="1" t="s">
        <v>84</v>
      </c>
      <c r="BX133" s="1" t="str">
        <f>HYPERLINK("https://nconnect.nicmar.ac.in/storage/profile/6a85ee97cae97.png","Download")</f>
        <v>0</v>
      </c>
      <c r="BY133" s="1" t="s">
        <v>84</v>
      </c>
    </row>
    <row r="134" spans="1:77">
      <c r="A134" s="1" t="s">
        <v>119</v>
      </c>
      <c r="B134" s="1" t="s">
        <v>78</v>
      </c>
      <c r="C134" s="1" t="s">
        <v>3028</v>
      </c>
      <c r="D134" s="1" t="s">
        <v>3029</v>
      </c>
      <c r="E134" s="1" t="s">
        <v>84</v>
      </c>
      <c r="F134" s="1" t="s">
        <v>3030</v>
      </c>
      <c r="G134" s="1" t="s">
        <v>3031</v>
      </c>
      <c r="H134" s="1" t="s">
        <v>84</v>
      </c>
      <c r="I134" s="3"/>
      <c r="J134" s="1" t="s">
        <v>85</v>
      </c>
      <c r="K134" s="1" t="s">
        <v>86</v>
      </c>
      <c r="L134" s="1" t="s">
        <v>3032</v>
      </c>
      <c r="M134" s="1" t="s">
        <v>3033</v>
      </c>
      <c r="N134" s="1">
        <v>9489687707</v>
      </c>
      <c r="O134" s="1" t="s">
        <v>89</v>
      </c>
      <c r="P134" s="1" t="s">
        <v>3034</v>
      </c>
      <c r="Q134" s="1" t="s">
        <v>91</v>
      </c>
      <c r="R134" s="1" t="s">
        <v>3035</v>
      </c>
      <c r="S134" s="1" t="s">
        <v>3036</v>
      </c>
      <c r="T134" s="1" t="s">
        <v>130</v>
      </c>
      <c r="U134" s="1">
        <v>357598590507</v>
      </c>
      <c r="V134" s="1" t="s">
        <v>3037</v>
      </c>
      <c r="W134" s="1">
        <v>9489709707</v>
      </c>
      <c r="X134" s="1" t="s">
        <v>361</v>
      </c>
      <c r="Y134" s="1" t="s">
        <v>2333</v>
      </c>
      <c r="Z134" s="1">
        <v>9486681937</v>
      </c>
      <c r="AA134" s="1" t="s">
        <v>98</v>
      </c>
      <c r="AB134" s="1" t="s">
        <v>3038</v>
      </c>
      <c r="AC134" s="1" t="s">
        <v>3039</v>
      </c>
      <c r="AD134" s="1" t="s">
        <v>644</v>
      </c>
      <c r="AE134" s="1" t="s">
        <v>3038</v>
      </c>
      <c r="AF134" s="1" t="s">
        <v>3039</v>
      </c>
      <c r="AG134" s="1" t="s">
        <v>644</v>
      </c>
      <c r="AH134" s="1" t="s">
        <v>102</v>
      </c>
      <c r="AI134" s="1" t="s">
        <v>102</v>
      </c>
      <c r="AJ134" s="1" t="s">
        <v>3040</v>
      </c>
      <c r="AK134" s="1" t="s">
        <v>3041</v>
      </c>
      <c r="AL134" s="1" t="s">
        <v>597</v>
      </c>
      <c r="AM134" s="1" t="s">
        <v>598</v>
      </c>
      <c r="AN134" s="1">
        <v>70</v>
      </c>
      <c r="AO134" s="1" t="s">
        <v>84</v>
      </c>
      <c r="AP134" s="1" t="s">
        <v>3040</v>
      </c>
      <c r="AQ134" s="1" t="s">
        <v>3041</v>
      </c>
      <c r="AR134" s="1" t="s">
        <v>141</v>
      </c>
      <c r="AS134" s="1" t="s">
        <v>368</v>
      </c>
      <c r="AT134" s="1">
        <v>71.8</v>
      </c>
      <c r="AU134" s="1" t="s">
        <v>84</v>
      </c>
      <c r="AV134" s="1" t="s">
        <v>84</v>
      </c>
      <c r="AW134" s="1" t="s">
        <v>84</v>
      </c>
      <c r="AX134" s="1" t="s">
        <v>84</v>
      </c>
      <c r="AY134" s="1" t="s">
        <v>84</v>
      </c>
      <c r="AZ134" s="1" t="s">
        <v>84</v>
      </c>
      <c r="BA134" s="1" t="s">
        <v>84</v>
      </c>
      <c r="BB134" s="1" t="s">
        <v>1026</v>
      </c>
      <c r="BC134" s="1" t="s">
        <v>3042</v>
      </c>
      <c r="BD134" s="1" t="s">
        <v>146</v>
      </c>
      <c r="BE134" s="1" t="s">
        <v>114</v>
      </c>
      <c r="BF134" s="1" t="s">
        <v>2107</v>
      </c>
      <c r="BG134" s="1" t="s">
        <v>505</v>
      </c>
      <c r="BH134" s="1">
        <v>79.8</v>
      </c>
      <c r="BI134" s="1">
        <v>7.98</v>
      </c>
      <c r="BJ134" s="1" t="s">
        <v>84</v>
      </c>
      <c r="BK134" s="1" t="s">
        <v>84</v>
      </c>
      <c r="BL134" s="1" t="s">
        <v>84</v>
      </c>
      <c r="BM134" s="1" t="s">
        <v>84</v>
      </c>
      <c r="BN134" s="1" t="s">
        <v>84</v>
      </c>
      <c r="BO134" s="1" t="s">
        <v>84</v>
      </c>
      <c r="BP134" s="1" t="s">
        <v>84</v>
      </c>
      <c r="BQ134" s="1" t="s">
        <v>84</v>
      </c>
      <c r="BR134" s="1" t="s">
        <v>1999</v>
      </c>
      <c r="BS134" s="1" t="s">
        <v>3043</v>
      </c>
      <c r="BT134" s="1">
        <v>22</v>
      </c>
      <c r="BU134" s="1" t="s">
        <v>3044</v>
      </c>
      <c r="BV134" s="1">
        <v>4</v>
      </c>
      <c r="BW134" s="1" t="s">
        <v>84</v>
      </c>
      <c r="BX134" s="1" t="str">
        <f>HYPERLINK("https://nconnect.nicmar.ac.in/storage/profile/6a85f01ded3c2.png","Download")</f>
        <v>0</v>
      </c>
      <c r="BY134" s="1" t="s">
        <v>84</v>
      </c>
    </row>
    <row r="135" spans="1:77">
      <c r="A135" s="1" t="s">
        <v>151</v>
      </c>
      <c r="B135" s="1" t="s">
        <v>78</v>
      </c>
      <c r="C135" s="1" t="s">
        <v>3045</v>
      </c>
      <c r="D135" s="1" t="s">
        <v>3046</v>
      </c>
      <c r="E135" s="1" t="s">
        <v>84</v>
      </c>
      <c r="F135" s="1" t="s">
        <v>1464</v>
      </c>
      <c r="G135" s="1" t="s">
        <v>3047</v>
      </c>
      <c r="H135" s="1" t="s">
        <v>84</v>
      </c>
      <c r="I135" s="3"/>
      <c r="J135" s="1" t="s">
        <v>85</v>
      </c>
      <c r="K135" s="1" t="s">
        <v>86</v>
      </c>
      <c r="L135" s="1" t="s">
        <v>3048</v>
      </c>
      <c r="M135" s="1" t="s">
        <v>3049</v>
      </c>
      <c r="N135" s="1">
        <v>9865743972</v>
      </c>
      <c r="O135" s="1" t="s">
        <v>159</v>
      </c>
      <c r="P135" s="1" t="s">
        <v>3050</v>
      </c>
      <c r="Q135" s="1" t="s">
        <v>91</v>
      </c>
      <c r="R135" s="1" t="s">
        <v>3051</v>
      </c>
      <c r="S135" s="1" t="s">
        <v>3052</v>
      </c>
      <c r="T135" s="1" t="s">
        <v>130</v>
      </c>
      <c r="U135" s="1">
        <v>644480863633</v>
      </c>
      <c r="V135" s="1" t="s">
        <v>3053</v>
      </c>
      <c r="W135" s="1">
        <v>9865174397</v>
      </c>
      <c r="X135" s="1" t="s">
        <v>3054</v>
      </c>
      <c r="Y135" s="1" t="s">
        <v>3055</v>
      </c>
      <c r="Z135" s="1">
        <v>9788613316</v>
      </c>
      <c r="AA135" s="1" t="s">
        <v>3056</v>
      </c>
      <c r="AB135" s="1" t="s">
        <v>3057</v>
      </c>
      <c r="AC135" s="1" t="s">
        <v>3058</v>
      </c>
      <c r="AD135" s="1" t="s">
        <v>644</v>
      </c>
      <c r="AE135" s="1" t="s">
        <v>3057</v>
      </c>
      <c r="AF135" s="1" t="s">
        <v>3058</v>
      </c>
      <c r="AG135" s="1" t="s">
        <v>644</v>
      </c>
      <c r="AH135" s="1" t="s">
        <v>102</v>
      </c>
      <c r="AI135" s="1" t="s">
        <v>102</v>
      </c>
      <c r="AJ135" s="1" t="s">
        <v>3059</v>
      </c>
      <c r="AK135" s="1" t="s">
        <v>3060</v>
      </c>
      <c r="AL135" s="1" t="s">
        <v>501</v>
      </c>
      <c r="AM135" s="1" t="s">
        <v>395</v>
      </c>
      <c r="AN135" s="1">
        <v>94.4</v>
      </c>
      <c r="AO135" s="1" t="s">
        <v>84</v>
      </c>
      <c r="AP135" s="1" t="s">
        <v>3059</v>
      </c>
      <c r="AQ135" s="1" t="s">
        <v>3060</v>
      </c>
      <c r="AR135" s="1" t="s">
        <v>315</v>
      </c>
      <c r="AS135" s="1" t="s">
        <v>672</v>
      </c>
      <c r="AT135" s="1">
        <v>94.4</v>
      </c>
      <c r="AU135" s="1" t="s">
        <v>84</v>
      </c>
      <c r="AV135" s="1" t="s">
        <v>84</v>
      </c>
      <c r="AW135" s="1" t="s">
        <v>84</v>
      </c>
      <c r="AX135" s="1" t="s">
        <v>84</v>
      </c>
      <c r="AY135" s="1" t="s">
        <v>84</v>
      </c>
      <c r="AZ135" s="1" t="s">
        <v>84</v>
      </c>
      <c r="BA135" s="1" t="s">
        <v>84</v>
      </c>
      <c r="BB135" s="1" t="s">
        <v>3061</v>
      </c>
      <c r="BC135" s="1" t="s">
        <v>3062</v>
      </c>
      <c r="BD135" s="1" t="s">
        <v>205</v>
      </c>
      <c r="BE135" s="1" t="s">
        <v>206</v>
      </c>
      <c r="BF135" s="1" t="s">
        <v>2130</v>
      </c>
      <c r="BG135" s="1" t="s">
        <v>236</v>
      </c>
      <c r="BH135" s="1">
        <v>78.5</v>
      </c>
      <c r="BI135" s="1">
        <v>7.85</v>
      </c>
      <c r="BJ135" s="1" t="s">
        <v>84</v>
      </c>
      <c r="BK135" s="1" t="s">
        <v>84</v>
      </c>
      <c r="BL135" s="1" t="s">
        <v>84</v>
      </c>
      <c r="BM135" s="1" t="s">
        <v>84</v>
      </c>
      <c r="BN135" s="1" t="s">
        <v>84</v>
      </c>
      <c r="BO135" s="1" t="s">
        <v>84</v>
      </c>
      <c r="BP135" s="1" t="s">
        <v>84</v>
      </c>
      <c r="BQ135" s="1" t="s">
        <v>84</v>
      </c>
      <c r="BR135" s="1" t="s">
        <v>3063</v>
      </c>
      <c r="BS135" s="1" t="s">
        <v>84</v>
      </c>
      <c r="BT135" s="1"/>
      <c r="BU135" s="1" t="s">
        <v>3064</v>
      </c>
      <c r="BV135" s="1">
        <v>24</v>
      </c>
      <c r="BW135" s="1" t="s">
        <v>84</v>
      </c>
      <c r="BX135" s="1" t="str">
        <f>HYPERLINK("https://nconnect.nicmar.ac.in/storage/profile/6a85e53444b77.png","Download")</f>
        <v>0</v>
      </c>
      <c r="BY135" s="1" t="s">
        <v>84</v>
      </c>
    </row>
    <row r="136" spans="1:77">
      <c r="A136" s="1" t="s">
        <v>151</v>
      </c>
      <c r="B136" s="1" t="s">
        <v>78</v>
      </c>
      <c r="C136" s="1" t="s">
        <v>3065</v>
      </c>
      <c r="D136" s="1" t="s">
        <v>3066</v>
      </c>
      <c r="E136" s="1" t="s">
        <v>84</v>
      </c>
      <c r="F136" s="1" t="s">
        <v>3067</v>
      </c>
      <c r="G136" s="1" t="s">
        <v>3068</v>
      </c>
      <c r="H136" s="1" t="s">
        <v>84</v>
      </c>
      <c r="I136" s="3"/>
      <c r="J136" s="1" t="s">
        <v>85</v>
      </c>
      <c r="K136" s="1" t="s">
        <v>86</v>
      </c>
      <c r="L136" s="1" t="s">
        <v>3069</v>
      </c>
      <c r="M136" s="1" t="s">
        <v>3070</v>
      </c>
      <c r="N136" s="1">
        <v>9585921750</v>
      </c>
      <c r="O136" s="1" t="s">
        <v>159</v>
      </c>
      <c r="P136" s="1" t="s">
        <v>3071</v>
      </c>
      <c r="Q136" s="1" t="s">
        <v>91</v>
      </c>
      <c r="R136" s="1" t="s">
        <v>2165</v>
      </c>
      <c r="S136" s="1" t="s">
        <v>3072</v>
      </c>
      <c r="T136" s="1" t="s">
        <v>2713</v>
      </c>
      <c r="U136" s="1">
        <v>993278881727</v>
      </c>
      <c r="V136" s="1" t="s">
        <v>3073</v>
      </c>
      <c r="W136" s="1">
        <v>9600222501</v>
      </c>
      <c r="X136" s="1" t="s">
        <v>3074</v>
      </c>
      <c r="Y136" s="1" t="s">
        <v>3075</v>
      </c>
      <c r="Z136" s="1">
        <v>9944401750</v>
      </c>
      <c r="AA136" s="1" t="s">
        <v>2872</v>
      </c>
      <c r="AB136" s="1" t="s">
        <v>3076</v>
      </c>
      <c r="AC136" s="1" t="s">
        <v>3058</v>
      </c>
      <c r="AD136" s="1" t="s">
        <v>644</v>
      </c>
      <c r="AE136" s="1" t="s">
        <v>3076</v>
      </c>
      <c r="AF136" s="1" t="s">
        <v>3058</v>
      </c>
      <c r="AG136" s="1" t="s">
        <v>644</v>
      </c>
      <c r="AH136" s="1" t="s">
        <v>102</v>
      </c>
      <c r="AI136" s="1" t="s">
        <v>102</v>
      </c>
      <c r="AJ136" s="1" t="s">
        <v>3077</v>
      </c>
      <c r="AK136" s="1" t="s">
        <v>3078</v>
      </c>
      <c r="AL136" s="1" t="s">
        <v>501</v>
      </c>
      <c r="AM136" s="1" t="s">
        <v>141</v>
      </c>
      <c r="AN136" s="1">
        <v>92.4</v>
      </c>
      <c r="AO136" s="1" t="s">
        <v>84</v>
      </c>
      <c r="AP136" s="1" t="s">
        <v>3079</v>
      </c>
      <c r="AQ136" s="1" t="s">
        <v>3080</v>
      </c>
      <c r="AR136" s="1" t="s">
        <v>315</v>
      </c>
      <c r="AS136" s="1" t="s">
        <v>370</v>
      </c>
      <c r="AT136" s="1">
        <v>90.8</v>
      </c>
      <c r="AU136" s="1" t="s">
        <v>84</v>
      </c>
      <c r="AV136" s="1" t="s">
        <v>84</v>
      </c>
      <c r="AW136" s="1" t="s">
        <v>84</v>
      </c>
      <c r="AX136" s="1" t="s">
        <v>84</v>
      </c>
      <c r="AY136" s="1" t="s">
        <v>84</v>
      </c>
      <c r="AZ136" s="1" t="s">
        <v>84</v>
      </c>
      <c r="BA136" s="1" t="s">
        <v>84</v>
      </c>
      <c r="BB136" s="1" t="s">
        <v>1026</v>
      </c>
      <c r="BC136" s="1" t="s">
        <v>3081</v>
      </c>
      <c r="BD136" s="1" t="s">
        <v>205</v>
      </c>
      <c r="BE136" s="1" t="s">
        <v>206</v>
      </c>
      <c r="BF136" s="1" t="s">
        <v>399</v>
      </c>
      <c r="BG136" s="1" t="s">
        <v>236</v>
      </c>
      <c r="BH136" s="1">
        <v>82.5</v>
      </c>
      <c r="BI136" s="1">
        <v>8.25</v>
      </c>
      <c r="BJ136" s="1" t="s">
        <v>84</v>
      </c>
      <c r="BK136" s="1" t="s">
        <v>84</v>
      </c>
      <c r="BL136" s="1" t="s">
        <v>84</v>
      </c>
      <c r="BM136" s="1" t="s">
        <v>84</v>
      </c>
      <c r="BN136" s="1" t="s">
        <v>84</v>
      </c>
      <c r="BO136" s="1" t="s">
        <v>84</v>
      </c>
      <c r="BP136" s="1" t="s">
        <v>84</v>
      </c>
      <c r="BQ136" s="1" t="s">
        <v>84</v>
      </c>
      <c r="BR136" s="1" t="s">
        <v>3082</v>
      </c>
      <c r="BS136" s="1" t="s">
        <v>84</v>
      </c>
      <c r="BT136" s="1"/>
      <c r="BU136" s="1" t="s">
        <v>3083</v>
      </c>
      <c r="BV136" s="1">
        <v>20</v>
      </c>
      <c r="BW136" s="1" t="s">
        <v>3084</v>
      </c>
      <c r="BX136" s="1" t="str">
        <f>HYPERLINK("https://nconnect.nicmar.ac.in/storage/profile/6a85ea46521d3.png","Download")</f>
        <v>0</v>
      </c>
      <c r="BY136" s="1" t="s">
        <v>84</v>
      </c>
    </row>
    <row r="137" spans="1:77">
      <c r="A137" s="1" t="s">
        <v>77</v>
      </c>
      <c r="B137" s="1" t="s">
        <v>78</v>
      </c>
      <c r="C137" s="1" t="s">
        <v>3085</v>
      </c>
      <c r="D137" s="1" t="s">
        <v>3086</v>
      </c>
      <c r="E137" s="1" t="s">
        <v>1800</v>
      </c>
      <c r="F137" s="1" t="s">
        <v>3087</v>
      </c>
      <c r="G137" s="1" t="s">
        <v>3088</v>
      </c>
      <c r="H137" s="1" t="s">
        <v>84</v>
      </c>
      <c r="I137" s="3"/>
      <c r="J137" s="1" t="s">
        <v>85</v>
      </c>
      <c r="K137" s="1" t="s">
        <v>86</v>
      </c>
      <c r="L137" s="1" t="s">
        <v>3089</v>
      </c>
      <c r="M137" s="1" t="s">
        <v>3090</v>
      </c>
      <c r="N137" s="1">
        <v>9987275682</v>
      </c>
      <c r="O137" s="1" t="s">
        <v>89</v>
      </c>
      <c r="P137" s="1" t="s">
        <v>3091</v>
      </c>
      <c r="Q137" s="1" t="s">
        <v>91</v>
      </c>
      <c r="R137" s="1" t="s">
        <v>2847</v>
      </c>
      <c r="S137" s="1" t="s">
        <v>3092</v>
      </c>
      <c r="T137" s="1" t="s">
        <v>190</v>
      </c>
      <c r="U137" s="1">
        <v>666051091378</v>
      </c>
      <c r="V137" s="1" t="s">
        <v>3093</v>
      </c>
      <c r="W137" s="1">
        <v>9867827090</v>
      </c>
      <c r="X137" s="1" t="s">
        <v>132</v>
      </c>
      <c r="Y137" s="1" t="s">
        <v>3094</v>
      </c>
      <c r="Z137" s="1">
        <v>9930536590</v>
      </c>
      <c r="AA137" s="1" t="s">
        <v>98</v>
      </c>
      <c r="AB137" s="1" t="s">
        <v>3095</v>
      </c>
      <c r="AC137" s="1" t="s">
        <v>472</v>
      </c>
      <c r="AD137" s="1" t="s">
        <v>101</v>
      </c>
      <c r="AE137" s="1" t="s">
        <v>3096</v>
      </c>
      <c r="AF137" s="1" t="s">
        <v>138</v>
      </c>
      <c r="AG137" s="1" t="s">
        <v>101</v>
      </c>
      <c r="AH137" s="1" t="s">
        <v>102</v>
      </c>
      <c r="AI137" s="1" t="s">
        <v>102</v>
      </c>
      <c r="AJ137" s="1" t="s">
        <v>3097</v>
      </c>
      <c r="AK137" s="1" t="s">
        <v>3098</v>
      </c>
      <c r="AL137" s="1" t="s">
        <v>281</v>
      </c>
      <c r="AM137" s="1" t="s">
        <v>622</v>
      </c>
      <c r="AN137" s="1">
        <v>75.8</v>
      </c>
      <c r="AO137" s="1" t="s">
        <v>84</v>
      </c>
      <c r="AP137" s="1" t="s">
        <v>84</v>
      </c>
      <c r="AQ137" s="1" t="s">
        <v>84</v>
      </c>
      <c r="AR137" s="1" t="s">
        <v>84</v>
      </c>
      <c r="AS137" s="1" t="s">
        <v>84</v>
      </c>
      <c r="AT137" s="1" t="s">
        <v>84</v>
      </c>
      <c r="AU137" s="1" t="s">
        <v>84</v>
      </c>
      <c r="AV137" s="1" t="s">
        <v>3099</v>
      </c>
      <c r="AW137" s="1" t="s">
        <v>3100</v>
      </c>
      <c r="AX137" s="1" t="s">
        <v>341</v>
      </c>
      <c r="AY137" s="1" t="s">
        <v>199</v>
      </c>
      <c r="AZ137" s="1">
        <v>80.0</v>
      </c>
      <c r="BA137" s="1" t="s">
        <v>84</v>
      </c>
      <c r="BB137" s="1" t="s">
        <v>1071</v>
      </c>
      <c r="BC137" s="1" t="s">
        <v>3101</v>
      </c>
      <c r="BD137" s="1" t="s">
        <v>146</v>
      </c>
      <c r="BE137" s="1" t="s">
        <v>3102</v>
      </c>
      <c r="BF137" s="1" t="s">
        <v>201</v>
      </c>
      <c r="BG137" s="1" t="s">
        <v>1090</v>
      </c>
      <c r="BH137" s="1">
        <v>82.7</v>
      </c>
      <c r="BI137" s="1">
        <v>9.02</v>
      </c>
      <c r="BJ137" s="1" t="s">
        <v>84</v>
      </c>
      <c r="BK137" s="1" t="s">
        <v>84</v>
      </c>
      <c r="BL137" s="1" t="s">
        <v>84</v>
      </c>
      <c r="BM137" s="1" t="s">
        <v>84</v>
      </c>
      <c r="BN137" s="1" t="s">
        <v>84</v>
      </c>
      <c r="BO137" s="1" t="s">
        <v>84</v>
      </c>
      <c r="BP137" s="1" t="s">
        <v>84</v>
      </c>
      <c r="BQ137" s="1" t="s">
        <v>84</v>
      </c>
      <c r="BR137" s="1" t="s">
        <v>3103</v>
      </c>
      <c r="BS137" s="1" t="s">
        <v>3104</v>
      </c>
      <c r="BT137" s="1">
        <v>6</v>
      </c>
      <c r="BU137" s="1" t="s">
        <v>84</v>
      </c>
      <c r="BV137" s="1"/>
      <c r="BW137" s="1" t="s">
        <v>3105</v>
      </c>
      <c r="BX137" s="1" t="str">
        <f>HYPERLINK("https://nconnect.nicmar.ac.in/storage/profile/6aaa73b0405be.png","Download")</f>
        <v>0</v>
      </c>
      <c r="BY137" s="1" t="s">
        <v>84</v>
      </c>
    </row>
    <row r="138" spans="1:77">
      <c r="A138" s="1" t="s">
        <v>119</v>
      </c>
      <c r="B138" s="1" t="s">
        <v>78</v>
      </c>
      <c r="C138" s="1" t="s">
        <v>3106</v>
      </c>
      <c r="D138" s="1" t="s">
        <v>3107</v>
      </c>
      <c r="E138" s="1" t="s">
        <v>84</v>
      </c>
      <c r="F138" s="1" t="s">
        <v>3108</v>
      </c>
      <c r="G138" s="1" t="s">
        <v>3109</v>
      </c>
      <c r="H138" s="1" t="s">
        <v>84</v>
      </c>
      <c r="I138" s="3"/>
      <c r="J138" s="1" t="s">
        <v>85</v>
      </c>
      <c r="K138" s="1" t="s">
        <v>86</v>
      </c>
      <c r="L138" s="1" t="s">
        <v>3110</v>
      </c>
      <c r="M138" s="1" t="s">
        <v>3111</v>
      </c>
      <c r="N138" s="1">
        <v>8877664444</v>
      </c>
      <c r="O138" s="1" t="s">
        <v>89</v>
      </c>
      <c r="P138" s="1" t="s">
        <v>3112</v>
      </c>
      <c r="Q138" s="1" t="s">
        <v>91</v>
      </c>
      <c r="R138" s="1" t="s">
        <v>92</v>
      </c>
      <c r="S138" s="1" t="s">
        <v>3113</v>
      </c>
      <c r="T138" s="1" t="s">
        <v>163</v>
      </c>
      <c r="U138" s="1">
        <v>604694993812</v>
      </c>
      <c r="V138" s="1" t="s">
        <v>3114</v>
      </c>
      <c r="W138" s="1">
        <v>8051777777</v>
      </c>
      <c r="X138" s="1" t="s">
        <v>3115</v>
      </c>
      <c r="Y138" s="1" t="s">
        <v>3116</v>
      </c>
      <c r="Z138" s="1">
        <v>9031949238</v>
      </c>
      <c r="AA138" s="1" t="s">
        <v>1323</v>
      </c>
      <c r="AB138" s="1" t="s">
        <v>3117</v>
      </c>
      <c r="AC138" s="1" t="s">
        <v>3118</v>
      </c>
      <c r="AD138" s="1" t="s">
        <v>1932</v>
      </c>
      <c r="AE138" s="1" t="s">
        <v>3117</v>
      </c>
      <c r="AF138" s="1" t="s">
        <v>3118</v>
      </c>
      <c r="AG138" s="1" t="s">
        <v>1932</v>
      </c>
      <c r="AH138" s="1" t="s">
        <v>102</v>
      </c>
      <c r="AI138" s="1" t="s">
        <v>102</v>
      </c>
      <c r="AJ138" s="1" t="s">
        <v>3119</v>
      </c>
      <c r="AK138" s="1" t="s">
        <v>3120</v>
      </c>
      <c r="AL138" s="1" t="s">
        <v>201</v>
      </c>
      <c r="AM138" s="1" t="s">
        <v>368</v>
      </c>
      <c r="AN138" s="1">
        <v>78</v>
      </c>
      <c r="AO138" s="1" t="s">
        <v>84</v>
      </c>
      <c r="AP138" s="1" t="s">
        <v>3119</v>
      </c>
      <c r="AQ138" s="1" t="s">
        <v>3121</v>
      </c>
      <c r="AR138" s="1" t="s">
        <v>256</v>
      </c>
      <c r="AS138" s="1" t="s">
        <v>290</v>
      </c>
      <c r="AT138" s="1">
        <v>76</v>
      </c>
      <c r="AU138" s="1" t="s">
        <v>84</v>
      </c>
      <c r="AV138" s="1" t="s">
        <v>84</v>
      </c>
      <c r="AW138" s="1" t="s">
        <v>84</v>
      </c>
      <c r="AX138" s="1" t="s">
        <v>84</v>
      </c>
      <c r="AY138" s="1" t="s">
        <v>84</v>
      </c>
      <c r="AZ138" s="1" t="s">
        <v>84</v>
      </c>
      <c r="BA138" s="1" t="s">
        <v>84</v>
      </c>
      <c r="BB138" s="1" t="s">
        <v>3122</v>
      </c>
      <c r="BC138" s="1" t="s">
        <v>3123</v>
      </c>
      <c r="BD138" s="1" t="s">
        <v>113</v>
      </c>
      <c r="BE138" s="1" t="s">
        <v>114</v>
      </c>
      <c r="BF138" s="1" t="s">
        <v>259</v>
      </c>
      <c r="BG138" s="1" t="s">
        <v>888</v>
      </c>
      <c r="BH138" s="1">
        <v>65</v>
      </c>
      <c r="BI138" s="1">
        <v>6.5</v>
      </c>
      <c r="BJ138" s="1" t="s">
        <v>84</v>
      </c>
      <c r="BK138" s="1" t="s">
        <v>84</v>
      </c>
      <c r="BL138" s="1" t="s">
        <v>84</v>
      </c>
      <c r="BM138" s="1" t="s">
        <v>84</v>
      </c>
      <c r="BN138" s="1" t="s">
        <v>84</v>
      </c>
      <c r="BO138" s="1" t="s">
        <v>84</v>
      </c>
      <c r="BP138" s="1" t="s">
        <v>84</v>
      </c>
      <c r="BQ138" s="1" t="s">
        <v>84</v>
      </c>
      <c r="BR138" s="1" t="s">
        <v>3124</v>
      </c>
      <c r="BS138" s="1" t="s">
        <v>84</v>
      </c>
      <c r="BT138" s="1"/>
      <c r="BU138" s="1" t="s">
        <v>3125</v>
      </c>
      <c r="BV138" s="1">
        <v>4</v>
      </c>
      <c r="BW138" s="1" t="s">
        <v>84</v>
      </c>
      <c r="BX138" s="1" t="str">
        <f>HYPERLINK("https://nconnect.nicmar.ac.in/storage/profile/6aace5949a6a2.png","Download")</f>
        <v>0</v>
      </c>
      <c r="BY138" s="1" t="s">
        <v>84</v>
      </c>
    </row>
    <row r="139" spans="1:77">
      <c r="A139" s="1" t="s">
        <v>119</v>
      </c>
      <c r="B139" s="1" t="s">
        <v>78</v>
      </c>
      <c r="C139" s="1" t="s">
        <v>3126</v>
      </c>
      <c r="D139" s="1" t="s">
        <v>3127</v>
      </c>
      <c r="E139" s="1" t="s">
        <v>3128</v>
      </c>
      <c r="F139" s="1" t="s">
        <v>3129</v>
      </c>
      <c r="G139" s="1" t="s">
        <v>3130</v>
      </c>
      <c r="H139" s="1" t="s">
        <v>84</v>
      </c>
      <c r="I139" s="3"/>
      <c r="J139" s="1" t="s">
        <v>85</v>
      </c>
      <c r="K139" s="1" t="s">
        <v>86</v>
      </c>
      <c r="L139" s="1" t="s">
        <v>3131</v>
      </c>
      <c r="M139" s="1" t="s">
        <v>3132</v>
      </c>
      <c r="N139" s="1">
        <v>8333855367</v>
      </c>
      <c r="O139" s="1" t="s">
        <v>89</v>
      </c>
      <c r="P139" s="1" t="s">
        <v>3133</v>
      </c>
      <c r="Q139" s="1" t="s">
        <v>91</v>
      </c>
      <c r="R139" s="1" t="s">
        <v>3134</v>
      </c>
      <c r="S139" s="1" t="s">
        <v>3135</v>
      </c>
      <c r="T139" s="1" t="s">
        <v>190</v>
      </c>
      <c r="U139" s="1">
        <v>776474146497</v>
      </c>
      <c r="V139" s="1" t="s">
        <v>3136</v>
      </c>
      <c r="W139" s="1">
        <v>9705732367</v>
      </c>
      <c r="X139" s="1" t="s">
        <v>96</v>
      </c>
      <c r="Y139" s="1" t="s">
        <v>3137</v>
      </c>
      <c r="Z139" s="1">
        <v>8985555367</v>
      </c>
      <c r="AA139" s="1" t="s">
        <v>711</v>
      </c>
      <c r="AB139" s="1" t="s">
        <v>3138</v>
      </c>
      <c r="AC139" s="1" t="s">
        <v>593</v>
      </c>
      <c r="AD139" s="1" t="s">
        <v>594</v>
      </c>
      <c r="AE139" s="1" t="s">
        <v>3138</v>
      </c>
      <c r="AF139" s="1" t="s">
        <v>593</v>
      </c>
      <c r="AG139" s="1" t="s">
        <v>594</v>
      </c>
      <c r="AH139" s="1" t="s">
        <v>102</v>
      </c>
      <c r="AI139" s="1" t="s">
        <v>102</v>
      </c>
      <c r="AJ139" s="1" t="s">
        <v>3139</v>
      </c>
      <c r="AK139" s="1" t="s">
        <v>3140</v>
      </c>
      <c r="AL139" s="1" t="s">
        <v>201</v>
      </c>
      <c r="AM139" s="1" t="s">
        <v>109</v>
      </c>
      <c r="AN139" s="1">
        <v>86.83</v>
      </c>
      <c r="AO139" s="1">
        <v>9</v>
      </c>
      <c r="AP139" s="1" t="s">
        <v>84</v>
      </c>
      <c r="AQ139" s="1" t="s">
        <v>84</v>
      </c>
      <c r="AR139" s="1" t="s">
        <v>84</v>
      </c>
      <c r="AS139" s="1" t="s">
        <v>84</v>
      </c>
      <c r="AT139" s="1" t="s">
        <v>84</v>
      </c>
      <c r="AU139" s="1" t="s">
        <v>84</v>
      </c>
      <c r="AV139" s="1" t="s">
        <v>2302</v>
      </c>
      <c r="AW139" s="1" t="s">
        <v>3141</v>
      </c>
      <c r="AX139" s="1" t="s">
        <v>207</v>
      </c>
      <c r="AY139" s="1" t="s">
        <v>932</v>
      </c>
      <c r="AZ139" s="1">
        <v>77.18</v>
      </c>
      <c r="BA139" s="1">
        <v>7.71</v>
      </c>
      <c r="BB139" s="1" t="s">
        <v>3142</v>
      </c>
      <c r="BC139" s="1" t="s">
        <v>3143</v>
      </c>
      <c r="BD139" s="1" t="s">
        <v>113</v>
      </c>
      <c r="BE139" s="1" t="s">
        <v>114</v>
      </c>
      <c r="BF139" s="1" t="s">
        <v>935</v>
      </c>
      <c r="BG139" s="1" t="s">
        <v>1268</v>
      </c>
      <c r="BH139" s="1">
        <v>82.5</v>
      </c>
      <c r="BI139" s="1">
        <v>8.25</v>
      </c>
      <c r="BJ139" s="1" t="s">
        <v>84</v>
      </c>
      <c r="BK139" s="1" t="s">
        <v>84</v>
      </c>
      <c r="BL139" s="1" t="s">
        <v>84</v>
      </c>
      <c r="BM139" s="1" t="s">
        <v>84</v>
      </c>
      <c r="BN139" s="1" t="s">
        <v>84</v>
      </c>
      <c r="BO139" s="1" t="s">
        <v>84</v>
      </c>
      <c r="BP139" s="1" t="s">
        <v>84</v>
      </c>
      <c r="BQ139" s="1" t="s">
        <v>84</v>
      </c>
      <c r="BR139" s="1" t="s">
        <v>3144</v>
      </c>
      <c r="BS139" s="1" t="s">
        <v>84</v>
      </c>
      <c r="BT139" s="1"/>
      <c r="BU139" s="1" t="s">
        <v>3145</v>
      </c>
      <c r="BV139" s="1">
        <v>4</v>
      </c>
      <c r="BW139" s="1" t="s">
        <v>864</v>
      </c>
      <c r="BX139" s="1" t="str">
        <f>HYPERLINK("https://nconnect.nicmar.ac.in/storage/profile/6a85f67a75e6c.png","Download")</f>
        <v>0</v>
      </c>
      <c r="BY139" s="1" t="s">
        <v>84</v>
      </c>
    </row>
    <row r="140" spans="1:77">
      <c r="A140" s="1" t="s">
        <v>119</v>
      </c>
      <c r="B140" s="1" t="s">
        <v>78</v>
      </c>
      <c r="C140" s="1" t="s">
        <v>3146</v>
      </c>
      <c r="D140" s="1" t="s">
        <v>3147</v>
      </c>
      <c r="E140" s="1" t="s">
        <v>84</v>
      </c>
      <c r="F140" s="1" t="s">
        <v>1183</v>
      </c>
      <c r="G140" s="1" t="s">
        <v>3148</v>
      </c>
      <c r="H140" s="1" t="s">
        <v>84</v>
      </c>
      <c r="I140" s="3"/>
      <c r="J140" s="1" t="s">
        <v>85</v>
      </c>
      <c r="K140" s="1" t="s">
        <v>86</v>
      </c>
      <c r="L140" s="1" t="s">
        <v>3149</v>
      </c>
      <c r="M140" s="1" t="s">
        <v>3150</v>
      </c>
      <c r="N140" s="1">
        <v>7370974728</v>
      </c>
      <c r="O140" s="1" t="s">
        <v>89</v>
      </c>
      <c r="P140" s="1" t="s">
        <v>3151</v>
      </c>
      <c r="Q140" s="1" t="s">
        <v>91</v>
      </c>
      <c r="R140" s="1" t="s">
        <v>3152</v>
      </c>
      <c r="S140" s="1" t="s">
        <v>3153</v>
      </c>
      <c r="T140" s="1" t="s">
        <v>163</v>
      </c>
      <c r="U140" s="1">
        <v>264513301559</v>
      </c>
      <c r="V140" s="1" t="s">
        <v>3154</v>
      </c>
      <c r="W140" s="1">
        <v>9086437995</v>
      </c>
      <c r="X140" s="1" t="s">
        <v>3155</v>
      </c>
      <c r="Y140" s="1" t="s">
        <v>3156</v>
      </c>
      <c r="Z140" s="1">
        <v>9430993258</v>
      </c>
      <c r="AA140" s="1" t="s">
        <v>3157</v>
      </c>
      <c r="AB140" s="1" t="s">
        <v>3158</v>
      </c>
      <c r="AC140" s="1" t="s">
        <v>3159</v>
      </c>
      <c r="AD140" s="1" t="s">
        <v>365</v>
      </c>
      <c r="AE140" s="1" t="s">
        <v>3160</v>
      </c>
      <c r="AF140" s="1" t="s">
        <v>138</v>
      </c>
      <c r="AG140" s="1" t="s">
        <v>101</v>
      </c>
      <c r="AH140" s="1" t="s">
        <v>102</v>
      </c>
      <c r="AI140" s="1" t="s">
        <v>102</v>
      </c>
      <c r="AJ140" s="1" t="s">
        <v>3161</v>
      </c>
      <c r="AK140" s="1" t="s">
        <v>3162</v>
      </c>
      <c r="AL140" s="1" t="s">
        <v>447</v>
      </c>
      <c r="AM140" s="1" t="s">
        <v>527</v>
      </c>
      <c r="AN140" s="1">
        <v>71</v>
      </c>
      <c r="AO140" s="1" t="s">
        <v>84</v>
      </c>
      <c r="AP140" s="1" t="s">
        <v>3161</v>
      </c>
      <c r="AQ140" s="1" t="s">
        <v>3163</v>
      </c>
      <c r="AR140" s="1" t="s">
        <v>201</v>
      </c>
      <c r="AS140" s="1" t="s">
        <v>549</v>
      </c>
      <c r="AT140" s="1">
        <v>71</v>
      </c>
      <c r="AU140" s="1" t="s">
        <v>84</v>
      </c>
      <c r="AV140" s="1" t="s">
        <v>84</v>
      </c>
      <c r="AW140" s="1" t="s">
        <v>84</v>
      </c>
      <c r="AX140" s="1" t="s">
        <v>84</v>
      </c>
      <c r="AY140" s="1" t="s">
        <v>84</v>
      </c>
      <c r="AZ140" s="1" t="s">
        <v>84</v>
      </c>
      <c r="BA140" s="1" t="s">
        <v>84</v>
      </c>
      <c r="BB140" s="1" t="s">
        <v>3164</v>
      </c>
      <c r="BC140" s="1" t="s">
        <v>3165</v>
      </c>
      <c r="BD140" s="1" t="s">
        <v>113</v>
      </c>
      <c r="BE140" s="1" t="s">
        <v>114</v>
      </c>
      <c r="BF140" s="1" t="s">
        <v>207</v>
      </c>
      <c r="BG140" s="1" t="s">
        <v>480</v>
      </c>
      <c r="BH140" s="1">
        <v>86.0</v>
      </c>
      <c r="BI140" s="1">
        <v>8.6</v>
      </c>
      <c r="BJ140" s="1" t="s">
        <v>84</v>
      </c>
      <c r="BK140" s="1" t="s">
        <v>84</v>
      </c>
      <c r="BL140" s="1" t="s">
        <v>84</v>
      </c>
      <c r="BM140" s="1" t="s">
        <v>84</v>
      </c>
      <c r="BN140" s="1" t="s">
        <v>84</v>
      </c>
      <c r="BO140" s="1" t="s">
        <v>84</v>
      </c>
      <c r="BP140" s="1" t="s">
        <v>84</v>
      </c>
      <c r="BQ140" s="1" t="s">
        <v>84</v>
      </c>
      <c r="BR140" s="1" t="s">
        <v>3166</v>
      </c>
      <c r="BS140" s="1" t="s">
        <v>3167</v>
      </c>
      <c r="BT140" s="1">
        <v>15</v>
      </c>
      <c r="BU140" s="1" t="s">
        <v>3168</v>
      </c>
      <c r="BV140" s="1">
        <v>29</v>
      </c>
      <c r="BW140" s="1" t="s">
        <v>3169</v>
      </c>
      <c r="BX140" s="1" t="str">
        <f>HYPERLINK("https://nconnect.nicmar.ac.in/storage/profile/6a874f7d83c3e.png","Download")</f>
        <v>0</v>
      </c>
      <c r="BY140" s="1" t="s">
        <v>84</v>
      </c>
    </row>
    <row r="141" spans="1:77">
      <c r="A141" s="1" t="s">
        <v>119</v>
      </c>
      <c r="B141" s="1" t="s">
        <v>78</v>
      </c>
      <c r="C141" s="1" t="s">
        <v>3170</v>
      </c>
      <c r="D141" s="1" t="s">
        <v>3171</v>
      </c>
      <c r="E141" s="1" t="s">
        <v>3172</v>
      </c>
      <c r="F141" s="1" t="s">
        <v>3173</v>
      </c>
      <c r="G141" s="1" t="s">
        <v>3174</v>
      </c>
      <c r="H141" s="1" t="s">
        <v>84</v>
      </c>
      <c r="I141" s="3"/>
      <c r="J141" s="1" t="s">
        <v>85</v>
      </c>
      <c r="K141" s="1" t="s">
        <v>86</v>
      </c>
      <c r="L141" s="1" t="s">
        <v>3175</v>
      </c>
      <c r="M141" s="1" t="s">
        <v>3176</v>
      </c>
      <c r="N141" s="1">
        <v>8149805404</v>
      </c>
      <c r="O141" s="1" t="s">
        <v>89</v>
      </c>
      <c r="P141" s="1" t="s">
        <v>3177</v>
      </c>
      <c r="Q141" s="1" t="s">
        <v>91</v>
      </c>
      <c r="R141" s="1" t="s">
        <v>1144</v>
      </c>
      <c r="S141" s="1" t="s">
        <v>3178</v>
      </c>
      <c r="T141" s="1" t="s">
        <v>190</v>
      </c>
      <c r="U141" s="1">
        <v>947841682838</v>
      </c>
      <c r="V141" s="1" t="s">
        <v>701</v>
      </c>
      <c r="W141" s="1">
        <v>9226469299</v>
      </c>
      <c r="X141" s="1" t="s">
        <v>2168</v>
      </c>
      <c r="Y141" s="1" t="s">
        <v>3179</v>
      </c>
      <c r="Z141" s="1">
        <v>9028792889</v>
      </c>
      <c r="AA141" s="1" t="s">
        <v>1323</v>
      </c>
      <c r="AB141" s="1" t="s">
        <v>3180</v>
      </c>
      <c r="AC141" s="1" t="s">
        <v>1520</v>
      </c>
      <c r="AD141" s="1" t="s">
        <v>101</v>
      </c>
      <c r="AE141" s="1" t="s">
        <v>3181</v>
      </c>
      <c r="AF141" s="1" t="s">
        <v>138</v>
      </c>
      <c r="AG141" s="1" t="s">
        <v>101</v>
      </c>
      <c r="AH141" s="1" t="s">
        <v>102</v>
      </c>
      <c r="AI141" s="1" t="s">
        <v>102</v>
      </c>
      <c r="AJ141" s="1" t="s">
        <v>3182</v>
      </c>
      <c r="AK141" s="1" t="s">
        <v>2411</v>
      </c>
      <c r="AL141" s="1" t="s">
        <v>281</v>
      </c>
      <c r="AM141" s="1" t="s">
        <v>341</v>
      </c>
      <c r="AN141" s="1">
        <v>83.4</v>
      </c>
      <c r="AO141" s="1" t="s">
        <v>84</v>
      </c>
      <c r="AP141" s="1" t="s">
        <v>3183</v>
      </c>
      <c r="AQ141" s="1" t="s">
        <v>2411</v>
      </c>
      <c r="AR141" s="1" t="s">
        <v>526</v>
      </c>
      <c r="AS141" s="1" t="s">
        <v>447</v>
      </c>
      <c r="AT141" s="1">
        <v>66</v>
      </c>
      <c r="AU141" s="1" t="s">
        <v>84</v>
      </c>
      <c r="AV141" s="1" t="s">
        <v>3184</v>
      </c>
      <c r="AW141" s="1" t="s">
        <v>3185</v>
      </c>
      <c r="AX141" s="1" t="s">
        <v>627</v>
      </c>
      <c r="AY141" s="1" t="s">
        <v>2107</v>
      </c>
      <c r="AZ141" s="1">
        <v>84.88</v>
      </c>
      <c r="BA141" s="1" t="s">
        <v>84</v>
      </c>
      <c r="BB141" s="1" t="s">
        <v>1071</v>
      </c>
      <c r="BC141" s="1" t="s">
        <v>3186</v>
      </c>
      <c r="BD141" s="1" t="s">
        <v>146</v>
      </c>
      <c r="BE141" s="1" t="s">
        <v>114</v>
      </c>
      <c r="BF141" s="1" t="s">
        <v>931</v>
      </c>
      <c r="BG141" s="1" t="s">
        <v>720</v>
      </c>
      <c r="BH141" s="1">
        <v>76.4</v>
      </c>
      <c r="BI141" s="1">
        <v>8.45</v>
      </c>
      <c r="BJ141" s="1" t="s">
        <v>84</v>
      </c>
      <c r="BK141" s="1" t="s">
        <v>84</v>
      </c>
      <c r="BL141" s="1" t="s">
        <v>84</v>
      </c>
      <c r="BM141" s="1" t="s">
        <v>84</v>
      </c>
      <c r="BN141" s="1" t="s">
        <v>84</v>
      </c>
      <c r="BO141" s="1" t="s">
        <v>84</v>
      </c>
      <c r="BP141" s="1" t="s">
        <v>84</v>
      </c>
      <c r="BQ141" s="1" t="s">
        <v>84</v>
      </c>
      <c r="BR141" s="1" t="s">
        <v>3187</v>
      </c>
      <c r="BS141" s="1" t="s">
        <v>3188</v>
      </c>
      <c r="BT141" s="1">
        <v>32</v>
      </c>
      <c r="BU141" s="1" t="s">
        <v>3189</v>
      </c>
      <c r="BV141" s="1">
        <v>12</v>
      </c>
      <c r="BW141" s="1" t="s">
        <v>3190</v>
      </c>
      <c r="BX141" s="1" t="str">
        <f>HYPERLINK("https://nconnect.nicmar.ac.in/storage/profile/6a870c35f37de.png","Download")</f>
        <v>0</v>
      </c>
      <c r="BY141" s="1" t="s">
        <v>84</v>
      </c>
    </row>
    <row r="142" spans="1:77">
      <c r="A142" s="1" t="s">
        <v>119</v>
      </c>
      <c r="B142" s="1" t="s">
        <v>78</v>
      </c>
      <c r="C142" s="1" t="s">
        <v>3191</v>
      </c>
      <c r="D142" s="1" t="s">
        <v>3192</v>
      </c>
      <c r="E142" s="1" t="s">
        <v>3193</v>
      </c>
      <c r="F142" s="1" t="s">
        <v>3194</v>
      </c>
      <c r="G142" s="1" t="s">
        <v>3195</v>
      </c>
      <c r="H142" s="1" t="s">
        <v>84</v>
      </c>
      <c r="I142" s="3"/>
      <c r="J142" s="1" t="s">
        <v>85</v>
      </c>
      <c r="K142" s="1" t="s">
        <v>86</v>
      </c>
      <c r="L142" s="1" t="s">
        <v>3196</v>
      </c>
      <c r="M142" s="1" t="s">
        <v>3197</v>
      </c>
      <c r="N142" s="1">
        <v>9356056741</v>
      </c>
      <c r="O142" s="1" t="s">
        <v>159</v>
      </c>
      <c r="P142" s="1" t="s">
        <v>3198</v>
      </c>
      <c r="Q142" s="1" t="s">
        <v>91</v>
      </c>
      <c r="R142" s="1" t="s">
        <v>248</v>
      </c>
      <c r="S142" s="1" t="s">
        <v>3199</v>
      </c>
      <c r="T142" s="1" t="s">
        <v>130</v>
      </c>
      <c r="U142" s="1">
        <v>343492187528</v>
      </c>
      <c r="V142" s="1" t="s">
        <v>3193</v>
      </c>
      <c r="W142" s="1">
        <v>9421278081</v>
      </c>
      <c r="X142" s="1" t="s">
        <v>521</v>
      </c>
      <c r="Y142" s="1" t="s">
        <v>3200</v>
      </c>
      <c r="Z142" s="1">
        <v>7385188081</v>
      </c>
      <c r="AA142" s="1" t="s">
        <v>98</v>
      </c>
      <c r="AB142" s="1" t="s">
        <v>3201</v>
      </c>
      <c r="AC142" s="1" t="s">
        <v>1789</v>
      </c>
      <c r="AD142" s="1" t="s">
        <v>101</v>
      </c>
      <c r="AE142" s="1" t="s">
        <v>3202</v>
      </c>
      <c r="AF142" s="1" t="s">
        <v>1789</v>
      </c>
      <c r="AG142" s="1" t="s">
        <v>101</v>
      </c>
      <c r="AH142" s="1" t="s">
        <v>102</v>
      </c>
      <c r="AI142" s="1" t="s">
        <v>102</v>
      </c>
      <c r="AJ142" s="1" t="s">
        <v>3203</v>
      </c>
      <c r="AK142" s="1" t="s">
        <v>3204</v>
      </c>
      <c r="AL142" s="1" t="s">
        <v>198</v>
      </c>
      <c r="AM142" s="1" t="s">
        <v>199</v>
      </c>
      <c r="AN142" s="1">
        <v>81.6</v>
      </c>
      <c r="AO142" s="1" t="s">
        <v>84</v>
      </c>
      <c r="AP142" s="1" t="s">
        <v>84</v>
      </c>
      <c r="AQ142" s="1" t="s">
        <v>84</v>
      </c>
      <c r="AR142" s="1" t="s">
        <v>84</v>
      </c>
      <c r="AS142" s="1" t="s">
        <v>84</v>
      </c>
      <c r="AT142" s="1" t="s">
        <v>84</v>
      </c>
      <c r="AU142" s="1" t="s">
        <v>84</v>
      </c>
      <c r="AV142" s="1" t="s">
        <v>1369</v>
      </c>
      <c r="AW142" s="1" t="s">
        <v>3205</v>
      </c>
      <c r="AX142" s="1" t="s">
        <v>289</v>
      </c>
      <c r="AY142" s="1" t="s">
        <v>316</v>
      </c>
      <c r="AZ142" s="1">
        <v>85.53</v>
      </c>
      <c r="BA142" s="1" t="s">
        <v>84</v>
      </c>
      <c r="BB142" s="1" t="s">
        <v>1071</v>
      </c>
      <c r="BC142" s="1" t="s">
        <v>3206</v>
      </c>
      <c r="BD142" s="1" t="s">
        <v>113</v>
      </c>
      <c r="BE142" s="1" t="s">
        <v>114</v>
      </c>
      <c r="BF142" s="1" t="s">
        <v>552</v>
      </c>
      <c r="BG142" s="1" t="s">
        <v>505</v>
      </c>
      <c r="BH142" s="1">
        <v>81.9</v>
      </c>
      <c r="BI142" s="1">
        <v>8.94</v>
      </c>
      <c r="BJ142" s="1" t="s">
        <v>84</v>
      </c>
      <c r="BK142" s="1" t="s">
        <v>84</v>
      </c>
      <c r="BL142" s="1" t="s">
        <v>84</v>
      </c>
      <c r="BM142" s="1" t="s">
        <v>84</v>
      </c>
      <c r="BN142" s="1" t="s">
        <v>84</v>
      </c>
      <c r="BO142" s="1" t="s">
        <v>84</v>
      </c>
      <c r="BP142" s="1" t="s">
        <v>84</v>
      </c>
      <c r="BQ142" s="1" t="s">
        <v>84</v>
      </c>
      <c r="BR142" s="1" t="s">
        <v>3207</v>
      </c>
      <c r="BS142" s="1" t="s">
        <v>84</v>
      </c>
      <c r="BT142" s="1"/>
      <c r="BU142" s="1" t="s">
        <v>3208</v>
      </c>
      <c r="BV142" s="1">
        <v>26</v>
      </c>
      <c r="BW142" s="1" t="s">
        <v>3209</v>
      </c>
      <c r="BX142" s="1" t="str">
        <f>HYPERLINK("https://nconnect.nicmar.ac.in/storage/profile/6a8711f873fb8.png","Download")</f>
        <v>0</v>
      </c>
      <c r="BY142" s="1" t="s">
        <v>84</v>
      </c>
    </row>
    <row r="143" spans="1:77">
      <c r="A143" s="1" t="s">
        <v>119</v>
      </c>
      <c r="B143" s="1" t="s">
        <v>78</v>
      </c>
      <c r="C143" s="1" t="s">
        <v>3210</v>
      </c>
      <c r="D143" s="1" t="s">
        <v>3211</v>
      </c>
      <c r="E143" s="1" t="s">
        <v>3212</v>
      </c>
      <c r="F143" s="1" t="s">
        <v>3213</v>
      </c>
      <c r="G143" s="1" t="s">
        <v>3214</v>
      </c>
      <c r="H143" s="1" t="s">
        <v>84</v>
      </c>
      <c r="I143" s="3"/>
      <c r="J143" s="1" t="s">
        <v>85</v>
      </c>
      <c r="K143" s="1" t="s">
        <v>86</v>
      </c>
      <c r="L143" s="1" t="s">
        <v>3215</v>
      </c>
      <c r="M143" s="1" t="s">
        <v>3216</v>
      </c>
      <c r="N143" s="1">
        <v>7083837420</v>
      </c>
      <c r="O143" s="1" t="s">
        <v>89</v>
      </c>
      <c r="P143" s="1" t="s">
        <v>3217</v>
      </c>
      <c r="Q143" s="1" t="s">
        <v>91</v>
      </c>
      <c r="R143" s="1" t="s">
        <v>2187</v>
      </c>
      <c r="S143" s="1" t="s">
        <v>3218</v>
      </c>
      <c r="T143" s="1" t="s">
        <v>130</v>
      </c>
      <c r="U143" s="1">
        <v>578080591844</v>
      </c>
      <c r="V143" s="1" t="s">
        <v>3219</v>
      </c>
      <c r="W143" s="1">
        <v>9011983156</v>
      </c>
      <c r="X143" s="1" t="s">
        <v>566</v>
      </c>
      <c r="Y143" s="1" t="s">
        <v>3220</v>
      </c>
      <c r="Z143" s="1">
        <v>9067978572</v>
      </c>
      <c r="AA143" s="1" t="s">
        <v>134</v>
      </c>
      <c r="AB143" s="1" t="s">
        <v>3221</v>
      </c>
      <c r="AC143" s="1" t="s">
        <v>569</v>
      </c>
      <c r="AD143" s="1" t="s">
        <v>101</v>
      </c>
      <c r="AE143" s="1" t="s">
        <v>3221</v>
      </c>
      <c r="AF143" s="1" t="s">
        <v>569</v>
      </c>
      <c r="AG143" s="1" t="s">
        <v>101</v>
      </c>
      <c r="AH143" s="1" t="s">
        <v>102</v>
      </c>
      <c r="AI143" s="1" t="s">
        <v>102</v>
      </c>
      <c r="AJ143" s="1" t="s">
        <v>3222</v>
      </c>
      <c r="AK143" s="1" t="s">
        <v>3223</v>
      </c>
      <c r="AL143" s="1" t="s">
        <v>198</v>
      </c>
      <c r="AM143" s="1" t="s">
        <v>105</v>
      </c>
      <c r="AN143" s="1">
        <v>79.12</v>
      </c>
      <c r="AO143" s="1" t="s">
        <v>84</v>
      </c>
      <c r="AP143" s="1" t="s">
        <v>3224</v>
      </c>
      <c r="AQ143" s="1" t="s">
        <v>3223</v>
      </c>
      <c r="AR143" s="1" t="s">
        <v>106</v>
      </c>
      <c r="AS143" s="1" t="s">
        <v>202</v>
      </c>
      <c r="AT143" s="1">
        <v>70.0</v>
      </c>
      <c r="AU143" s="1" t="s">
        <v>84</v>
      </c>
      <c r="AV143" s="1" t="s">
        <v>84</v>
      </c>
      <c r="AW143" s="1" t="s">
        <v>84</v>
      </c>
      <c r="AX143" s="1" t="s">
        <v>84</v>
      </c>
      <c r="AY143" s="1" t="s">
        <v>84</v>
      </c>
      <c r="AZ143" s="1" t="s">
        <v>84</v>
      </c>
      <c r="BA143" s="1" t="s">
        <v>84</v>
      </c>
      <c r="BB143" s="1" t="s">
        <v>3225</v>
      </c>
      <c r="BC143" s="1" t="s">
        <v>3226</v>
      </c>
      <c r="BD143" s="1" t="s">
        <v>146</v>
      </c>
      <c r="BE143" s="1" t="s">
        <v>114</v>
      </c>
      <c r="BF143" s="1" t="s">
        <v>207</v>
      </c>
      <c r="BG143" s="1" t="s">
        <v>480</v>
      </c>
      <c r="BH143" s="1">
        <v>65.1</v>
      </c>
      <c r="BI143" s="1">
        <v>7.26</v>
      </c>
      <c r="BJ143" s="1" t="s">
        <v>84</v>
      </c>
      <c r="BK143" s="1" t="s">
        <v>84</v>
      </c>
      <c r="BL143" s="1" t="s">
        <v>84</v>
      </c>
      <c r="BM143" s="1" t="s">
        <v>84</v>
      </c>
      <c r="BN143" s="1" t="s">
        <v>84</v>
      </c>
      <c r="BO143" s="1" t="s">
        <v>84</v>
      </c>
      <c r="BP143" s="1" t="s">
        <v>84</v>
      </c>
      <c r="BQ143" s="1" t="s">
        <v>84</v>
      </c>
      <c r="BR143" s="1" t="s">
        <v>3227</v>
      </c>
      <c r="BS143" s="1" t="s">
        <v>3228</v>
      </c>
      <c r="BT143" s="1">
        <v>17</v>
      </c>
      <c r="BU143" s="1" t="s">
        <v>3229</v>
      </c>
      <c r="BV143" s="1">
        <v>3</v>
      </c>
      <c r="BW143" s="1" t="s">
        <v>3230</v>
      </c>
      <c r="BX143" s="1" t="str">
        <f>HYPERLINK("https://nconnect.nicmar.ac.in/storage/profile/6a86f58b44ea4.png","Download")</f>
        <v>0</v>
      </c>
      <c r="BY143" s="1" t="s">
        <v>84</v>
      </c>
    </row>
    <row r="144" spans="1:77">
      <c r="A144" s="1" t="s">
        <v>119</v>
      </c>
      <c r="B144" s="1" t="s">
        <v>78</v>
      </c>
      <c r="C144" s="1" t="s">
        <v>3231</v>
      </c>
      <c r="D144" s="1" t="s">
        <v>3232</v>
      </c>
      <c r="E144" s="1" t="s">
        <v>1183</v>
      </c>
      <c r="F144" s="1" t="s">
        <v>3233</v>
      </c>
      <c r="G144" s="1" t="s">
        <v>3234</v>
      </c>
      <c r="H144" s="1" t="s">
        <v>84</v>
      </c>
      <c r="I144" s="3"/>
      <c r="J144" s="1" t="s">
        <v>85</v>
      </c>
      <c r="K144" s="1" t="s">
        <v>86</v>
      </c>
      <c r="L144" s="1" t="s">
        <v>3235</v>
      </c>
      <c r="M144" s="1" t="s">
        <v>3236</v>
      </c>
      <c r="N144" s="1">
        <v>8810433500</v>
      </c>
      <c r="O144" s="1" t="s">
        <v>89</v>
      </c>
      <c r="P144" s="1" t="s">
        <v>3237</v>
      </c>
      <c r="Q144" s="1" t="s">
        <v>91</v>
      </c>
      <c r="R144" s="1" t="s">
        <v>3238</v>
      </c>
      <c r="S144" s="1" t="s">
        <v>3239</v>
      </c>
      <c r="T144" s="1" t="s">
        <v>3240</v>
      </c>
      <c r="U144" s="1">
        <v>747956047436</v>
      </c>
      <c r="V144" s="1" t="s">
        <v>3241</v>
      </c>
      <c r="W144" s="1">
        <v>8826137620</v>
      </c>
      <c r="X144" s="1" t="s">
        <v>3242</v>
      </c>
      <c r="Y144" s="1" t="s">
        <v>3243</v>
      </c>
      <c r="Z144" s="1">
        <v>8527765110</v>
      </c>
      <c r="AA144" s="1" t="s">
        <v>1192</v>
      </c>
      <c r="AB144" s="1" t="s">
        <v>3244</v>
      </c>
      <c r="AC144" s="1" t="s">
        <v>3245</v>
      </c>
      <c r="AD144" s="1" t="s">
        <v>499</v>
      </c>
      <c r="AE144" s="1" t="s">
        <v>3244</v>
      </c>
      <c r="AF144" s="1" t="s">
        <v>3245</v>
      </c>
      <c r="AG144" s="1" t="s">
        <v>499</v>
      </c>
      <c r="AH144" s="1" t="s">
        <v>102</v>
      </c>
      <c r="AI144" s="1" t="s">
        <v>102</v>
      </c>
      <c r="AJ144" s="1" t="s">
        <v>3246</v>
      </c>
      <c r="AK144" s="1" t="s">
        <v>3247</v>
      </c>
      <c r="AL144" s="1" t="s">
        <v>1130</v>
      </c>
      <c r="AM144" s="1" t="s">
        <v>740</v>
      </c>
      <c r="AN144" s="1">
        <v>91.2</v>
      </c>
      <c r="AO144" s="1">
        <v>9.6</v>
      </c>
      <c r="AP144" s="1" t="s">
        <v>3246</v>
      </c>
      <c r="AQ144" s="1" t="s">
        <v>3248</v>
      </c>
      <c r="AR144" s="1" t="s">
        <v>341</v>
      </c>
      <c r="AS144" s="1" t="s">
        <v>715</v>
      </c>
      <c r="AT144" s="1">
        <v>62.8</v>
      </c>
      <c r="AU144" s="1" t="s">
        <v>84</v>
      </c>
      <c r="AV144" s="1" t="s">
        <v>3249</v>
      </c>
      <c r="AW144" s="1" t="s">
        <v>3250</v>
      </c>
      <c r="AX144" s="1" t="s">
        <v>420</v>
      </c>
      <c r="AY144" s="1" t="s">
        <v>201</v>
      </c>
      <c r="AZ144" s="1">
        <v>75.79</v>
      </c>
      <c r="BA144" s="1" t="s">
        <v>84</v>
      </c>
      <c r="BB144" s="1" t="s">
        <v>3251</v>
      </c>
      <c r="BC144" s="1" t="s">
        <v>3252</v>
      </c>
      <c r="BD144" s="1" t="s">
        <v>113</v>
      </c>
      <c r="BE144" s="1" t="s">
        <v>114</v>
      </c>
      <c r="BF144" s="1" t="s">
        <v>172</v>
      </c>
      <c r="BG144" s="1" t="s">
        <v>235</v>
      </c>
      <c r="BH144" s="1">
        <v>83.0</v>
      </c>
      <c r="BI144" s="1">
        <v>8.3</v>
      </c>
      <c r="BJ144" s="1" t="s">
        <v>84</v>
      </c>
      <c r="BK144" s="1" t="s">
        <v>84</v>
      </c>
      <c r="BL144" s="1" t="s">
        <v>84</v>
      </c>
      <c r="BM144" s="1" t="s">
        <v>84</v>
      </c>
      <c r="BN144" s="1" t="s">
        <v>84</v>
      </c>
      <c r="BO144" s="1" t="s">
        <v>84</v>
      </c>
      <c r="BP144" s="1" t="s">
        <v>84</v>
      </c>
      <c r="BQ144" s="1" t="s">
        <v>84</v>
      </c>
      <c r="BR144" s="1" t="s">
        <v>3253</v>
      </c>
      <c r="BS144" s="1" t="s">
        <v>84</v>
      </c>
      <c r="BT144" s="1"/>
      <c r="BU144" s="1" t="s">
        <v>3254</v>
      </c>
      <c r="BV144" s="1">
        <v>6</v>
      </c>
      <c r="BW144" s="1" t="s">
        <v>84</v>
      </c>
      <c r="BX144" s="1" t="str">
        <f>HYPERLINK("https://nconnect.nicmar.ac.in/storage/profile/6a85f770418fd.png","Download")</f>
        <v>0</v>
      </c>
      <c r="BY144" s="1" t="s">
        <v>84</v>
      </c>
    </row>
    <row r="145" spans="1:77">
      <c r="A145" s="1" t="s">
        <v>119</v>
      </c>
      <c r="B145" s="1" t="s">
        <v>78</v>
      </c>
      <c r="C145" s="1" t="s">
        <v>3255</v>
      </c>
      <c r="D145" s="1" t="s">
        <v>1510</v>
      </c>
      <c r="E145" s="1" t="s">
        <v>3256</v>
      </c>
      <c r="F145" s="1" t="s">
        <v>3257</v>
      </c>
      <c r="G145" s="1" t="s">
        <v>3258</v>
      </c>
      <c r="H145" s="1" t="s">
        <v>84</v>
      </c>
      <c r="I145" s="3"/>
      <c r="J145" s="1" t="s">
        <v>85</v>
      </c>
      <c r="K145" s="1" t="s">
        <v>86</v>
      </c>
      <c r="L145" s="1" t="s">
        <v>3259</v>
      </c>
      <c r="M145" s="1" t="s">
        <v>3260</v>
      </c>
      <c r="N145" s="1">
        <v>9119588217</v>
      </c>
      <c r="O145" s="1" t="s">
        <v>159</v>
      </c>
      <c r="P145" s="1" t="s">
        <v>3261</v>
      </c>
      <c r="Q145" s="1" t="s">
        <v>91</v>
      </c>
      <c r="R145" s="1" t="s">
        <v>3262</v>
      </c>
      <c r="S145" s="1" t="s">
        <v>3263</v>
      </c>
      <c r="T145" s="1" t="s">
        <v>94</v>
      </c>
      <c r="U145" s="1">
        <v>307037992557</v>
      </c>
      <c r="V145" s="1" t="s">
        <v>3264</v>
      </c>
      <c r="W145" s="1">
        <v>9422458912</v>
      </c>
      <c r="X145" s="1" t="s">
        <v>785</v>
      </c>
      <c r="Y145" s="1" t="s">
        <v>3265</v>
      </c>
      <c r="Z145" s="1">
        <v>8975696757</v>
      </c>
      <c r="AA145" s="1" t="s">
        <v>134</v>
      </c>
      <c r="AB145" s="1" t="s">
        <v>3266</v>
      </c>
      <c r="AC145" s="1" t="s">
        <v>226</v>
      </c>
      <c r="AD145" s="1" t="s">
        <v>101</v>
      </c>
      <c r="AE145" s="1" t="s">
        <v>3266</v>
      </c>
      <c r="AF145" s="1" t="s">
        <v>226</v>
      </c>
      <c r="AG145" s="1" t="s">
        <v>101</v>
      </c>
      <c r="AH145" s="1" t="s">
        <v>102</v>
      </c>
      <c r="AI145" s="1" t="s">
        <v>102</v>
      </c>
      <c r="AJ145" s="1" t="s">
        <v>3267</v>
      </c>
      <c r="AK145" s="1" t="s">
        <v>3268</v>
      </c>
      <c r="AL145" s="1" t="s">
        <v>199</v>
      </c>
      <c r="AM145" s="1" t="s">
        <v>106</v>
      </c>
      <c r="AN145" s="1">
        <v>73.0</v>
      </c>
      <c r="AO145" s="1" t="s">
        <v>84</v>
      </c>
      <c r="AP145" s="1" t="s">
        <v>84</v>
      </c>
      <c r="AQ145" s="1" t="s">
        <v>84</v>
      </c>
      <c r="AR145" s="1" t="s">
        <v>84</v>
      </c>
      <c r="AS145" s="1" t="s">
        <v>84</v>
      </c>
      <c r="AT145" s="1" t="s">
        <v>84</v>
      </c>
      <c r="AU145" s="1" t="s">
        <v>84</v>
      </c>
      <c r="AV145" s="1" t="s">
        <v>3269</v>
      </c>
      <c r="AW145" s="1" t="s">
        <v>3270</v>
      </c>
      <c r="AX145" s="1" t="s">
        <v>425</v>
      </c>
      <c r="AY145" s="1" t="s">
        <v>290</v>
      </c>
      <c r="AZ145" s="1">
        <v>85.37</v>
      </c>
      <c r="BA145" s="1" t="s">
        <v>84</v>
      </c>
      <c r="BB145" s="1" t="s">
        <v>1071</v>
      </c>
      <c r="BC145" s="1" t="s">
        <v>3271</v>
      </c>
      <c r="BD145" s="1" t="s">
        <v>146</v>
      </c>
      <c r="BE145" s="1" t="s">
        <v>114</v>
      </c>
      <c r="BF145" s="1" t="s">
        <v>177</v>
      </c>
      <c r="BG145" s="1" t="s">
        <v>1051</v>
      </c>
      <c r="BH145" s="1">
        <v>69.06</v>
      </c>
      <c r="BI145" s="1">
        <v>7.76</v>
      </c>
      <c r="BJ145" s="1" t="s">
        <v>84</v>
      </c>
      <c r="BK145" s="1" t="s">
        <v>84</v>
      </c>
      <c r="BL145" s="1" t="s">
        <v>84</v>
      </c>
      <c r="BM145" s="1" t="s">
        <v>84</v>
      </c>
      <c r="BN145" s="1" t="s">
        <v>84</v>
      </c>
      <c r="BO145" s="1" t="s">
        <v>84</v>
      </c>
      <c r="BP145" s="1" t="s">
        <v>84</v>
      </c>
      <c r="BQ145" s="1" t="s">
        <v>84</v>
      </c>
      <c r="BR145" s="1" t="s">
        <v>3272</v>
      </c>
      <c r="BS145" s="1" t="s">
        <v>3273</v>
      </c>
      <c r="BT145" s="1">
        <v>4</v>
      </c>
      <c r="BU145" s="1" t="s">
        <v>3274</v>
      </c>
      <c r="BV145" s="1">
        <v>44</v>
      </c>
      <c r="BW145" s="1" t="s">
        <v>864</v>
      </c>
      <c r="BX145" s="1" t="str">
        <f>HYPERLINK("https://nconnect.nicmar.ac.in/storage/profile/6a871913a0e5b.png","Download")</f>
        <v>0</v>
      </c>
      <c r="BY145" s="1" t="s">
        <v>84</v>
      </c>
    </row>
    <row r="146" spans="1:77">
      <c r="A146" s="1" t="s">
        <v>151</v>
      </c>
      <c r="B146" s="1" t="s">
        <v>78</v>
      </c>
      <c r="C146" s="1" t="s">
        <v>3275</v>
      </c>
      <c r="D146" s="1" t="s">
        <v>3276</v>
      </c>
      <c r="E146" s="1" t="s">
        <v>81</v>
      </c>
      <c r="F146" s="1" t="s">
        <v>3277</v>
      </c>
      <c r="G146" s="1" t="s">
        <v>3278</v>
      </c>
      <c r="H146" s="1" t="s">
        <v>84</v>
      </c>
      <c r="I146" s="3"/>
      <c r="J146" s="1" t="s">
        <v>85</v>
      </c>
      <c r="K146" s="1" t="s">
        <v>86</v>
      </c>
      <c r="L146" s="1" t="s">
        <v>3279</v>
      </c>
      <c r="M146" s="1" t="s">
        <v>3280</v>
      </c>
      <c r="N146" s="1">
        <v>9307344517</v>
      </c>
      <c r="O146" s="1" t="s">
        <v>159</v>
      </c>
      <c r="P146" s="1" t="s">
        <v>3281</v>
      </c>
      <c r="Q146" s="1" t="s">
        <v>91</v>
      </c>
      <c r="R146" s="1" t="s">
        <v>128</v>
      </c>
      <c r="S146" s="1" t="s">
        <v>3282</v>
      </c>
      <c r="T146" s="1" t="s">
        <v>190</v>
      </c>
      <c r="U146" s="1">
        <v>493426128016</v>
      </c>
      <c r="V146" s="1" t="s">
        <v>3283</v>
      </c>
      <c r="W146" s="1">
        <v>9822235125</v>
      </c>
      <c r="X146" s="1" t="s">
        <v>1103</v>
      </c>
      <c r="Y146" s="1" t="s">
        <v>3284</v>
      </c>
      <c r="Z146" s="1">
        <v>9112493324</v>
      </c>
      <c r="AA146" s="1" t="s">
        <v>3285</v>
      </c>
      <c r="AB146" s="1" t="s">
        <v>3286</v>
      </c>
      <c r="AC146" s="1" t="s">
        <v>169</v>
      </c>
      <c r="AD146" s="1" t="s">
        <v>101</v>
      </c>
      <c r="AE146" s="1" t="s">
        <v>3286</v>
      </c>
      <c r="AF146" s="1" t="s">
        <v>169</v>
      </c>
      <c r="AG146" s="1" t="s">
        <v>101</v>
      </c>
      <c r="AH146" s="1" t="s">
        <v>102</v>
      </c>
      <c r="AI146" s="1" t="s">
        <v>102</v>
      </c>
      <c r="AJ146" s="1" t="s">
        <v>3287</v>
      </c>
      <c r="AK146" s="1" t="s">
        <v>3288</v>
      </c>
      <c r="AL146" s="1" t="s">
        <v>199</v>
      </c>
      <c r="AM146" s="1" t="s">
        <v>106</v>
      </c>
      <c r="AN146" s="1">
        <v>71.6</v>
      </c>
      <c r="AO146" s="1">
        <v>7.54</v>
      </c>
      <c r="AP146" s="1" t="s">
        <v>3289</v>
      </c>
      <c r="AQ146" s="1" t="s">
        <v>3288</v>
      </c>
      <c r="AR146" s="1" t="s">
        <v>201</v>
      </c>
      <c r="AS146" s="1" t="s">
        <v>672</v>
      </c>
      <c r="AT146" s="1">
        <v>90.83</v>
      </c>
      <c r="AU146" s="1">
        <v>9.56</v>
      </c>
      <c r="AV146" s="1" t="s">
        <v>84</v>
      </c>
      <c r="AW146" s="1" t="s">
        <v>84</v>
      </c>
      <c r="AX146" s="1" t="s">
        <v>84</v>
      </c>
      <c r="AY146" s="1" t="s">
        <v>84</v>
      </c>
      <c r="AZ146" s="1" t="s">
        <v>84</v>
      </c>
      <c r="BA146" s="1" t="s">
        <v>84</v>
      </c>
      <c r="BB146" s="1" t="s">
        <v>3290</v>
      </c>
      <c r="BC146" s="1" t="s">
        <v>3291</v>
      </c>
      <c r="BD146" s="1" t="s">
        <v>205</v>
      </c>
      <c r="BE146" s="1" t="s">
        <v>479</v>
      </c>
      <c r="BF146" s="1" t="s">
        <v>552</v>
      </c>
      <c r="BG146" s="1" t="s">
        <v>675</v>
      </c>
      <c r="BH146" s="1">
        <v>73.9</v>
      </c>
      <c r="BI146" s="1">
        <v>7.72</v>
      </c>
      <c r="BJ146" s="1" t="s">
        <v>84</v>
      </c>
      <c r="BK146" s="1" t="s">
        <v>84</v>
      </c>
      <c r="BL146" s="1" t="s">
        <v>84</v>
      </c>
      <c r="BM146" s="1" t="s">
        <v>84</v>
      </c>
      <c r="BN146" s="1" t="s">
        <v>84</v>
      </c>
      <c r="BO146" s="1" t="s">
        <v>84</v>
      </c>
      <c r="BP146" s="1" t="s">
        <v>84</v>
      </c>
      <c r="BQ146" s="1" t="s">
        <v>84</v>
      </c>
      <c r="BR146" s="1" t="s">
        <v>3292</v>
      </c>
      <c r="BS146" s="1" t="s">
        <v>84</v>
      </c>
      <c r="BT146" s="1"/>
      <c r="BU146" s="1" t="s">
        <v>3293</v>
      </c>
      <c r="BV146" s="1">
        <v>20</v>
      </c>
      <c r="BW146" s="1" t="s">
        <v>84</v>
      </c>
      <c r="BX146" s="1" t="str">
        <f>HYPERLINK("https://nconnect.nicmar.ac.in/storage/profile/6a85ba1917f58.png","Download")</f>
        <v>0</v>
      </c>
      <c r="BY146" s="1" t="s">
        <v>84</v>
      </c>
    </row>
    <row r="147" spans="1:77">
      <c r="A147" s="1" t="s">
        <v>119</v>
      </c>
      <c r="B147" s="1" t="s">
        <v>78</v>
      </c>
      <c r="C147" s="1" t="s">
        <v>3294</v>
      </c>
      <c r="D147" s="1" t="s">
        <v>3295</v>
      </c>
      <c r="E147" s="1" t="s">
        <v>84</v>
      </c>
      <c r="F147" s="1" t="s">
        <v>3296</v>
      </c>
      <c r="G147" s="1" t="s">
        <v>3297</v>
      </c>
      <c r="H147" s="1" t="s">
        <v>84</v>
      </c>
      <c r="I147" s="3"/>
      <c r="J147" s="1" t="s">
        <v>85</v>
      </c>
      <c r="K147" s="1" t="s">
        <v>86</v>
      </c>
      <c r="L147" s="1" t="s">
        <v>3298</v>
      </c>
      <c r="M147" s="1" t="s">
        <v>3299</v>
      </c>
      <c r="N147" s="1">
        <v>9654608187</v>
      </c>
      <c r="O147" s="1" t="s">
        <v>159</v>
      </c>
      <c r="P147" s="1" t="s">
        <v>3300</v>
      </c>
      <c r="Q147" s="1" t="s">
        <v>91</v>
      </c>
      <c r="R147" s="1" t="s">
        <v>3301</v>
      </c>
      <c r="S147" s="1" t="s">
        <v>3302</v>
      </c>
      <c r="T147" s="1" t="s">
        <v>190</v>
      </c>
      <c r="U147" s="1">
        <v>374335080654</v>
      </c>
      <c r="V147" s="1" t="s">
        <v>3303</v>
      </c>
      <c r="W147" s="1">
        <v>7011719967</v>
      </c>
      <c r="X147" s="1" t="s">
        <v>1450</v>
      </c>
      <c r="Y147" s="1" t="s">
        <v>3304</v>
      </c>
      <c r="Z147" s="1">
        <v>9910940457</v>
      </c>
      <c r="AA147" s="1" t="s">
        <v>98</v>
      </c>
      <c r="AB147" s="1" t="s">
        <v>3305</v>
      </c>
      <c r="AC147" s="1" t="s">
        <v>3245</v>
      </c>
      <c r="AD147" s="1" t="s">
        <v>499</v>
      </c>
      <c r="AE147" s="1" t="s">
        <v>3305</v>
      </c>
      <c r="AF147" s="1" t="s">
        <v>3245</v>
      </c>
      <c r="AG147" s="1" t="s">
        <v>499</v>
      </c>
      <c r="AH147" s="1" t="s">
        <v>102</v>
      </c>
      <c r="AI147" s="1" t="s">
        <v>102</v>
      </c>
      <c r="AJ147" s="1" t="s">
        <v>3306</v>
      </c>
      <c r="AK147" s="1" t="s">
        <v>140</v>
      </c>
      <c r="AL147" s="1" t="s">
        <v>282</v>
      </c>
      <c r="AM147" s="1" t="s">
        <v>715</v>
      </c>
      <c r="AN147" s="1">
        <v>85.5</v>
      </c>
      <c r="AO147" s="1">
        <v>9</v>
      </c>
      <c r="AP147" s="1" t="s">
        <v>3306</v>
      </c>
      <c r="AQ147" s="1" t="s">
        <v>140</v>
      </c>
      <c r="AR147" s="1" t="s">
        <v>597</v>
      </c>
      <c r="AS147" s="1" t="s">
        <v>598</v>
      </c>
      <c r="AT147" s="1">
        <v>82.0</v>
      </c>
      <c r="AU147" s="1" t="s">
        <v>84</v>
      </c>
      <c r="AV147" s="1" t="s">
        <v>84</v>
      </c>
      <c r="AW147" s="1" t="s">
        <v>84</v>
      </c>
      <c r="AX147" s="1" t="s">
        <v>84</v>
      </c>
      <c r="AY147" s="1" t="s">
        <v>84</v>
      </c>
      <c r="AZ147" s="1" t="s">
        <v>84</v>
      </c>
      <c r="BA147" s="1" t="s">
        <v>84</v>
      </c>
      <c r="BB147" s="1" t="s">
        <v>502</v>
      </c>
      <c r="BC147" s="1" t="s">
        <v>3307</v>
      </c>
      <c r="BD147" s="1" t="s">
        <v>205</v>
      </c>
      <c r="BE147" s="1" t="s">
        <v>479</v>
      </c>
      <c r="BF147" s="1" t="s">
        <v>425</v>
      </c>
      <c r="BG147" s="1" t="s">
        <v>505</v>
      </c>
      <c r="BH147" s="1">
        <v>84.6</v>
      </c>
      <c r="BI147" s="1">
        <v>8.46</v>
      </c>
      <c r="BJ147" s="1" t="s">
        <v>3308</v>
      </c>
      <c r="BK147" s="1" t="s">
        <v>3309</v>
      </c>
      <c r="BL147" s="1" t="s">
        <v>3310</v>
      </c>
      <c r="BM147" s="1" t="s">
        <v>3311</v>
      </c>
      <c r="BN147" s="1" t="s">
        <v>426</v>
      </c>
      <c r="BO147" s="1" t="s">
        <v>236</v>
      </c>
      <c r="BP147" s="1">
        <v>80.0</v>
      </c>
      <c r="BQ147" s="1">
        <v>8.0</v>
      </c>
      <c r="BR147" s="1" t="s">
        <v>3312</v>
      </c>
      <c r="BS147" s="1" t="s">
        <v>84</v>
      </c>
      <c r="BT147" s="1"/>
      <c r="BU147" s="1" t="s">
        <v>3313</v>
      </c>
      <c r="BV147" s="1">
        <v>25</v>
      </c>
      <c r="BW147" s="1" t="s">
        <v>3314</v>
      </c>
      <c r="BX147" s="1" t="str">
        <f>HYPERLINK("https://nconnect.nicmar.ac.in/storage/profile/6a85e7a46f127.png","Download")</f>
        <v>0</v>
      </c>
      <c r="BY147" s="1" t="s">
        <v>84</v>
      </c>
    </row>
    <row r="148" spans="1:77">
      <c r="A148" s="1" t="s">
        <v>119</v>
      </c>
      <c r="B148" s="1" t="s">
        <v>78</v>
      </c>
      <c r="C148" s="1" t="s">
        <v>3315</v>
      </c>
      <c r="D148" s="1" t="s">
        <v>3316</v>
      </c>
      <c r="E148" s="1" t="s">
        <v>84</v>
      </c>
      <c r="F148" s="1" t="s">
        <v>1800</v>
      </c>
      <c r="G148" s="1" t="s">
        <v>3317</v>
      </c>
      <c r="H148" s="1" t="s">
        <v>84</v>
      </c>
      <c r="I148" s="3"/>
      <c r="J148" s="1" t="s">
        <v>85</v>
      </c>
      <c r="K148" s="1" t="s">
        <v>86</v>
      </c>
      <c r="L148" s="1" t="s">
        <v>3318</v>
      </c>
      <c r="M148" s="1" t="s">
        <v>3319</v>
      </c>
      <c r="N148" s="1">
        <v>9527334619</v>
      </c>
      <c r="O148" s="1" t="s">
        <v>159</v>
      </c>
      <c r="P148" s="1" t="s">
        <v>3320</v>
      </c>
      <c r="Q148" s="1" t="s">
        <v>91</v>
      </c>
      <c r="R148" s="1" t="s">
        <v>3321</v>
      </c>
      <c r="S148" s="1" t="s">
        <v>3322</v>
      </c>
      <c r="T148" s="1" t="s">
        <v>163</v>
      </c>
      <c r="U148" s="1">
        <v>568867205189</v>
      </c>
      <c r="V148" s="1" t="s">
        <v>3323</v>
      </c>
      <c r="W148" s="1">
        <v>9372807943</v>
      </c>
      <c r="X148" s="1" t="s">
        <v>3324</v>
      </c>
      <c r="Y148" s="1" t="s">
        <v>3325</v>
      </c>
      <c r="Z148" s="1">
        <v>9421509681</v>
      </c>
      <c r="AA148" s="1" t="s">
        <v>1323</v>
      </c>
      <c r="AB148" s="1" t="s">
        <v>3326</v>
      </c>
      <c r="AC148" s="1" t="s">
        <v>1792</v>
      </c>
      <c r="AD148" s="1" t="s">
        <v>101</v>
      </c>
      <c r="AE148" s="1" t="s">
        <v>3327</v>
      </c>
      <c r="AF148" s="1" t="s">
        <v>138</v>
      </c>
      <c r="AG148" s="1" t="s">
        <v>101</v>
      </c>
      <c r="AH148" s="1" t="s">
        <v>102</v>
      </c>
      <c r="AI148" s="1" t="s">
        <v>102</v>
      </c>
      <c r="AJ148" s="1" t="s">
        <v>3328</v>
      </c>
      <c r="AK148" s="1" t="s">
        <v>3329</v>
      </c>
      <c r="AL148" s="1" t="s">
        <v>201</v>
      </c>
      <c r="AM148" s="1" t="s">
        <v>549</v>
      </c>
      <c r="AN148" s="1">
        <v>75.05</v>
      </c>
      <c r="AO148" s="1">
        <v>7.9</v>
      </c>
      <c r="AP148" s="1" t="s">
        <v>84</v>
      </c>
      <c r="AQ148" s="1" t="s">
        <v>84</v>
      </c>
      <c r="AR148" s="1" t="s">
        <v>84</v>
      </c>
      <c r="AS148" s="1" t="s">
        <v>84</v>
      </c>
      <c r="AT148" s="1" t="s">
        <v>84</v>
      </c>
      <c r="AU148" s="1" t="s">
        <v>84</v>
      </c>
      <c r="AV148" s="1" t="s">
        <v>3330</v>
      </c>
      <c r="AW148" s="1" t="s">
        <v>3331</v>
      </c>
      <c r="AX148" s="1" t="s">
        <v>549</v>
      </c>
      <c r="AY148" s="1" t="s">
        <v>232</v>
      </c>
      <c r="AZ148" s="1">
        <v>89.53</v>
      </c>
      <c r="BA148" s="1" t="s">
        <v>84</v>
      </c>
      <c r="BB148" s="1" t="s">
        <v>175</v>
      </c>
      <c r="BC148" s="1" t="s">
        <v>3332</v>
      </c>
      <c r="BD148" s="1" t="s">
        <v>146</v>
      </c>
      <c r="BE148" s="1" t="s">
        <v>114</v>
      </c>
      <c r="BF148" s="1" t="s">
        <v>235</v>
      </c>
      <c r="BG148" s="1" t="s">
        <v>116</v>
      </c>
      <c r="BH148" s="1">
        <v>80.48</v>
      </c>
      <c r="BI148" s="1">
        <v>8.79</v>
      </c>
      <c r="BJ148" s="1" t="s">
        <v>84</v>
      </c>
      <c r="BK148" s="1" t="s">
        <v>84</v>
      </c>
      <c r="BL148" s="1" t="s">
        <v>84</v>
      </c>
      <c r="BM148" s="1" t="s">
        <v>84</v>
      </c>
      <c r="BN148" s="1" t="s">
        <v>84</v>
      </c>
      <c r="BO148" s="1" t="s">
        <v>84</v>
      </c>
      <c r="BP148" s="1" t="s">
        <v>84</v>
      </c>
      <c r="BQ148" s="1" t="s">
        <v>84</v>
      </c>
      <c r="BR148" s="1" t="s">
        <v>3333</v>
      </c>
      <c r="BS148" s="1" t="s">
        <v>84</v>
      </c>
      <c r="BT148" s="1"/>
      <c r="BU148" s="1" t="s">
        <v>3334</v>
      </c>
      <c r="BV148" s="1">
        <v>4</v>
      </c>
      <c r="BW148" s="1" t="s">
        <v>84</v>
      </c>
      <c r="BX148" s="1" t="str">
        <f>HYPERLINK("https://nconnect.nicmar.ac.in/storage/profile/6a86f8adc0665.png","Download")</f>
        <v>0</v>
      </c>
      <c r="BY148" s="1" t="s">
        <v>84</v>
      </c>
    </row>
    <row r="149" spans="1:77">
      <c r="A149" s="1" t="s">
        <v>119</v>
      </c>
      <c r="B149" s="1" t="s">
        <v>78</v>
      </c>
      <c r="C149" s="1" t="s">
        <v>3335</v>
      </c>
      <c r="D149" s="1" t="s">
        <v>3336</v>
      </c>
      <c r="E149" s="1" t="s">
        <v>182</v>
      </c>
      <c r="F149" s="1" t="s">
        <v>3337</v>
      </c>
      <c r="G149" s="1" t="s">
        <v>3338</v>
      </c>
      <c r="H149" s="1" t="s">
        <v>84</v>
      </c>
      <c r="I149" s="3"/>
      <c r="J149" s="1" t="s">
        <v>85</v>
      </c>
      <c r="K149" s="1" t="s">
        <v>86</v>
      </c>
      <c r="L149" s="1" t="s">
        <v>3339</v>
      </c>
      <c r="M149" s="1" t="s">
        <v>3340</v>
      </c>
      <c r="N149" s="1">
        <v>7038554163</v>
      </c>
      <c r="O149" s="1" t="s">
        <v>159</v>
      </c>
      <c r="P149" s="1" t="s">
        <v>3341</v>
      </c>
      <c r="Q149" s="1" t="s">
        <v>91</v>
      </c>
      <c r="R149" s="1" t="s">
        <v>3342</v>
      </c>
      <c r="S149" s="1" t="s">
        <v>3343</v>
      </c>
      <c r="T149" s="1" t="s">
        <v>190</v>
      </c>
      <c r="U149" s="1">
        <v>736184371153</v>
      </c>
      <c r="V149" s="1" t="s">
        <v>3344</v>
      </c>
      <c r="W149" s="1">
        <v>9970369302</v>
      </c>
      <c r="X149" s="1" t="s">
        <v>785</v>
      </c>
      <c r="Y149" s="1" t="s">
        <v>3345</v>
      </c>
      <c r="Z149" s="1">
        <v>8605732295</v>
      </c>
      <c r="AA149" s="1" t="s">
        <v>275</v>
      </c>
      <c r="AB149" s="1" t="s">
        <v>3346</v>
      </c>
      <c r="AC149" s="1" t="s">
        <v>138</v>
      </c>
      <c r="AD149" s="1" t="s">
        <v>101</v>
      </c>
      <c r="AE149" s="1" t="s">
        <v>3346</v>
      </c>
      <c r="AF149" s="1" t="s">
        <v>138</v>
      </c>
      <c r="AG149" s="1" t="s">
        <v>101</v>
      </c>
      <c r="AH149" s="1" t="s">
        <v>102</v>
      </c>
      <c r="AI149" s="1" t="s">
        <v>102</v>
      </c>
      <c r="AJ149" s="1" t="s">
        <v>3347</v>
      </c>
      <c r="AK149" s="1" t="s">
        <v>3348</v>
      </c>
      <c r="AL149" s="1" t="s">
        <v>198</v>
      </c>
      <c r="AM149" s="1" t="s">
        <v>105</v>
      </c>
      <c r="AN149" s="1">
        <v>74.0</v>
      </c>
      <c r="AO149" s="1" t="s">
        <v>84</v>
      </c>
      <c r="AP149" s="1" t="s">
        <v>84</v>
      </c>
      <c r="AQ149" s="1" t="s">
        <v>84</v>
      </c>
      <c r="AR149" s="1" t="s">
        <v>84</v>
      </c>
      <c r="AS149" s="1" t="s">
        <v>84</v>
      </c>
      <c r="AT149" s="1" t="s">
        <v>84</v>
      </c>
      <c r="AU149" s="1" t="s">
        <v>84</v>
      </c>
      <c r="AV149" s="1" t="s">
        <v>114</v>
      </c>
      <c r="AW149" s="1" t="s">
        <v>3349</v>
      </c>
      <c r="AX149" s="1" t="s">
        <v>289</v>
      </c>
      <c r="AY149" s="1" t="s">
        <v>110</v>
      </c>
      <c r="AZ149" s="1">
        <v>81.67</v>
      </c>
      <c r="BA149" s="1" t="s">
        <v>84</v>
      </c>
      <c r="BB149" s="1" t="s">
        <v>718</v>
      </c>
      <c r="BC149" s="1" t="s">
        <v>3350</v>
      </c>
      <c r="BD149" s="1" t="s">
        <v>113</v>
      </c>
      <c r="BE149" s="1" t="s">
        <v>114</v>
      </c>
      <c r="BF149" s="1" t="s">
        <v>110</v>
      </c>
      <c r="BG149" s="1" t="s">
        <v>3003</v>
      </c>
      <c r="BH149" s="1">
        <v>66.7</v>
      </c>
      <c r="BI149" s="1">
        <v>7.06</v>
      </c>
      <c r="BJ149" s="1" t="s">
        <v>84</v>
      </c>
      <c r="BK149" s="1" t="s">
        <v>84</v>
      </c>
      <c r="BL149" s="1" t="s">
        <v>84</v>
      </c>
      <c r="BM149" s="1" t="s">
        <v>84</v>
      </c>
      <c r="BN149" s="1" t="s">
        <v>84</v>
      </c>
      <c r="BO149" s="1" t="s">
        <v>84</v>
      </c>
      <c r="BP149" s="1" t="s">
        <v>84</v>
      </c>
      <c r="BQ149" s="1" t="s">
        <v>84</v>
      </c>
      <c r="BR149" s="1" t="s">
        <v>3351</v>
      </c>
      <c r="BS149" s="1" t="s">
        <v>3352</v>
      </c>
      <c r="BT149" s="1">
        <v>14</v>
      </c>
      <c r="BU149" s="1" t="s">
        <v>84</v>
      </c>
      <c r="BV149" s="1"/>
      <c r="BW149" s="1" t="s">
        <v>3353</v>
      </c>
      <c r="BX149" s="1" t="str">
        <f>HYPERLINK("https://nconnect.nicmar.ac.in/storage/profile/6a87150fcd802.png","Download")</f>
        <v>0</v>
      </c>
      <c r="BY149" s="1" t="s">
        <v>84</v>
      </c>
    </row>
    <row r="150" spans="1:77">
      <c r="A150" s="1" t="s">
        <v>119</v>
      </c>
      <c r="B150" s="1" t="s">
        <v>78</v>
      </c>
      <c r="C150" s="1" t="s">
        <v>3354</v>
      </c>
      <c r="D150" s="1" t="s">
        <v>3355</v>
      </c>
      <c r="E150" s="1" t="s">
        <v>2883</v>
      </c>
      <c r="F150" s="1" t="s">
        <v>1510</v>
      </c>
      <c r="G150" s="1" t="s">
        <v>3356</v>
      </c>
      <c r="H150" s="1" t="s">
        <v>84</v>
      </c>
      <c r="I150" s="3"/>
      <c r="J150" s="1" t="s">
        <v>85</v>
      </c>
      <c r="K150" s="1" t="s">
        <v>86</v>
      </c>
      <c r="L150" s="1" t="s">
        <v>3357</v>
      </c>
      <c r="M150" s="1" t="s">
        <v>3358</v>
      </c>
      <c r="N150" s="1">
        <v>9769519564</v>
      </c>
      <c r="O150" s="1" t="s">
        <v>89</v>
      </c>
      <c r="P150" s="1" t="s">
        <v>3359</v>
      </c>
      <c r="Q150" s="1" t="s">
        <v>91</v>
      </c>
      <c r="R150" s="1" t="s">
        <v>3360</v>
      </c>
      <c r="S150" s="1" t="s">
        <v>3361</v>
      </c>
      <c r="T150" s="1" t="s">
        <v>163</v>
      </c>
      <c r="U150" s="1">
        <v>239890599408</v>
      </c>
      <c r="V150" s="1" t="s">
        <v>3362</v>
      </c>
      <c r="W150" s="1">
        <v>9967531997</v>
      </c>
      <c r="X150" s="1" t="s">
        <v>3363</v>
      </c>
      <c r="Y150" s="1" t="s">
        <v>3364</v>
      </c>
      <c r="Z150" s="1">
        <v>7021045542</v>
      </c>
      <c r="AA150" s="1" t="s">
        <v>167</v>
      </c>
      <c r="AB150" s="1" t="s">
        <v>3365</v>
      </c>
      <c r="AC150" s="1" t="s">
        <v>472</v>
      </c>
      <c r="AD150" s="1" t="s">
        <v>101</v>
      </c>
      <c r="AE150" s="1" t="s">
        <v>3365</v>
      </c>
      <c r="AF150" s="1" t="s">
        <v>472</v>
      </c>
      <c r="AG150" s="1" t="s">
        <v>101</v>
      </c>
      <c r="AH150" s="1" t="s">
        <v>102</v>
      </c>
      <c r="AI150" s="1" t="s">
        <v>102</v>
      </c>
      <c r="AJ150" s="1" t="s">
        <v>3366</v>
      </c>
      <c r="AK150" s="1" t="s">
        <v>2411</v>
      </c>
      <c r="AL150" s="1" t="s">
        <v>420</v>
      </c>
      <c r="AM150" s="1" t="s">
        <v>286</v>
      </c>
      <c r="AN150" s="1">
        <v>89.4</v>
      </c>
      <c r="AO150" s="1">
        <v>9.5</v>
      </c>
      <c r="AP150" s="1" t="s">
        <v>3367</v>
      </c>
      <c r="AQ150" s="1" t="s">
        <v>2411</v>
      </c>
      <c r="AR150" s="1" t="s">
        <v>199</v>
      </c>
      <c r="AS150" s="1" t="s">
        <v>477</v>
      </c>
      <c r="AT150" s="1">
        <v>80.31</v>
      </c>
      <c r="AU150" s="1">
        <v>8.4</v>
      </c>
      <c r="AV150" s="1" t="s">
        <v>84</v>
      </c>
      <c r="AW150" s="1" t="s">
        <v>84</v>
      </c>
      <c r="AX150" s="1" t="s">
        <v>84</v>
      </c>
      <c r="AY150" s="1" t="s">
        <v>84</v>
      </c>
      <c r="AZ150" s="1" t="s">
        <v>84</v>
      </c>
      <c r="BA150" s="1" t="s">
        <v>84</v>
      </c>
      <c r="BB150" s="1" t="s">
        <v>1308</v>
      </c>
      <c r="BC150" s="1" t="s">
        <v>3368</v>
      </c>
      <c r="BD150" s="1" t="s">
        <v>205</v>
      </c>
      <c r="BE150" s="1" t="s">
        <v>479</v>
      </c>
      <c r="BF150" s="1" t="s">
        <v>201</v>
      </c>
      <c r="BG150" s="1" t="s">
        <v>912</v>
      </c>
      <c r="BH150" s="1">
        <v>71.42</v>
      </c>
      <c r="BI150" s="1">
        <v>8.03</v>
      </c>
      <c r="BJ150" s="1" t="s">
        <v>84</v>
      </c>
      <c r="BK150" s="1" t="s">
        <v>84</v>
      </c>
      <c r="BL150" s="1" t="s">
        <v>84</v>
      </c>
      <c r="BM150" s="1" t="s">
        <v>84</v>
      </c>
      <c r="BN150" s="1" t="s">
        <v>84</v>
      </c>
      <c r="BO150" s="1" t="s">
        <v>84</v>
      </c>
      <c r="BP150" s="1" t="s">
        <v>84</v>
      </c>
      <c r="BQ150" s="1" t="s">
        <v>84</v>
      </c>
      <c r="BR150" s="1" t="s">
        <v>3369</v>
      </c>
      <c r="BS150" s="1" t="s">
        <v>84</v>
      </c>
      <c r="BT150" s="1"/>
      <c r="BU150" s="1" t="s">
        <v>84</v>
      </c>
      <c r="BV150" s="1"/>
      <c r="BW150" s="1" t="s">
        <v>3370</v>
      </c>
      <c r="BX150" s="1" t="str">
        <f>HYPERLINK("https://nconnect.nicmar.ac.in/storage/profile/6a832461c4a86.png","Download")</f>
        <v>0</v>
      </c>
      <c r="BY150" s="1" t="s">
        <v>84</v>
      </c>
    </row>
    <row r="151" spans="1:77">
      <c r="A151" s="1" t="s">
        <v>119</v>
      </c>
      <c r="B151" s="1" t="s">
        <v>78</v>
      </c>
      <c r="C151" s="1" t="s">
        <v>3371</v>
      </c>
      <c r="D151" s="1" t="s">
        <v>3372</v>
      </c>
      <c r="E151" s="1" t="s">
        <v>3373</v>
      </c>
      <c r="F151" s="1" t="s">
        <v>3374</v>
      </c>
      <c r="G151" s="1" t="s">
        <v>3375</v>
      </c>
      <c r="H151" s="1" t="s">
        <v>84</v>
      </c>
      <c r="I151" s="3"/>
      <c r="J151" s="1" t="s">
        <v>85</v>
      </c>
      <c r="K151" s="1" t="s">
        <v>86</v>
      </c>
      <c r="L151" s="1" t="s">
        <v>3376</v>
      </c>
      <c r="M151" s="1" t="s">
        <v>3377</v>
      </c>
      <c r="N151" s="1">
        <v>9579100224</v>
      </c>
      <c r="O151" s="1" t="s">
        <v>159</v>
      </c>
      <c r="P151" s="1" t="s">
        <v>2930</v>
      </c>
      <c r="Q151" s="1" t="s">
        <v>91</v>
      </c>
      <c r="R151" s="1" t="s">
        <v>2672</v>
      </c>
      <c r="S151" s="1" t="s">
        <v>3378</v>
      </c>
      <c r="T151" s="1" t="s">
        <v>163</v>
      </c>
      <c r="U151" s="1">
        <v>700735413667</v>
      </c>
      <c r="V151" s="1" t="s">
        <v>3373</v>
      </c>
      <c r="W151" s="1">
        <v>9767872036</v>
      </c>
      <c r="X151" s="1" t="s">
        <v>521</v>
      </c>
      <c r="Y151" s="1" t="s">
        <v>3379</v>
      </c>
      <c r="Z151" s="1">
        <v>9011251667</v>
      </c>
      <c r="AA151" s="1" t="s">
        <v>98</v>
      </c>
      <c r="AB151" s="1" t="s">
        <v>3380</v>
      </c>
      <c r="AC151" s="1" t="s">
        <v>3381</v>
      </c>
      <c r="AD151" s="1" t="s">
        <v>101</v>
      </c>
      <c r="AE151" s="1" t="s">
        <v>3380</v>
      </c>
      <c r="AF151" s="1" t="s">
        <v>3381</v>
      </c>
      <c r="AG151" s="1" t="s">
        <v>101</v>
      </c>
      <c r="AH151" s="1" t="s">
        <v>102</v>
      </c>
      <c r="AI151" s="1" t="s">
        <v>102</v>
      </c>
      <c r="AJ151" s="1" t="s">
        <v>3382</v>
      </c>
      <c r="AK151" s="1" t="s">
        <v>737</v>
      </c>
      <c r="AL151" s="1" t="s">
        <v>198</v>
      </c>
      <c r="AM151" s="1" t="s">
        <v>105</v>
      </c>
      <c r="AN151" s="1">
        <v>91.2</v>
      </c>
      <c r="AO151" s="1" t="s">
        <v>84</v>
      </c>
      <c r="AP151" s="1" t="s">
        <v>3383</v>
      </c>
      <c r="AQ151" s="1" t="s">
        <v>737</v>
      </c>
      <c r="AR151" s="1" t="s">
        <v>201</v>
      </c>
      <c r="AS151" s="1" t="s">
        <v>202</v>
      </c>
      <c r="AT151" s="1">
        <v>80.62</v>
      </c>
      <c r="AU151" s="1" t="s">
        <v>84</v>
      </c>
      <c r="AV151" s="1" t="s">
        <v>3384</v>
      </c>
      <c r="AW151" s="1" t="s">
        <v>3384</v>
      </c>
      <c r="AX151" s="1" t="s">
        <v>207</v>
      </c>
      <c r="AY151" s="1" t="s">
        <v>290</v>
      </c>
      <c r="AZ151" s="1">
        <v>90.07</v>
      </c>
      <c r="BA151" s="1" t="s">
        <v>84</v>
      </c>
      <c r="BB151" s="1" t="s">
        <v>1071</v>
      </c>
      <c r="BC151" s="1" t="s">
        <v>3385</v>
      </c>
      <c r="BD151" s="1" t="s">
        <v>113</v>
      </c>
      <c r="BE151" s="1" t="s">
        <v>114</v>
      </c>
      <c r="BF151" s="1" t="s">
        <v>177</v>
      </c>
      <c r="BG151" s="1" t="s">
        <v>553</v>
      </c>
      <c r="BH151" s="1">
        <v>86.92</v>
      </c>
      <c r="BI151" s="1">
        <v>9.15</v>
      </c>
      <c r="BJ151" s="1" t="s">
        <v>84</v>
      </c>
      <c r="BK151" s="1" t="s">
        <v>84</v>
      </c>
      <c r="BL151" s="1" t="s">
        <v>84</v>
      </c>
      <c r="BM151" s="1" t="s">
        <v>84</v>
      </c>
      <c r="BN151" s="1" t="s">
        <v>84</v>
      </c>
      <c r="BO151" s="1" t="s">
        <v>84</v>
      </c>
      <c r="BP151" s="1" t="s">
        <v>84</v>
      </c>
      <c r="BQ151" s="1" t="s">
        <v>84</v>
      </c>
      <c r="BR151" s="1" t="s">
        <v>3386</v>
      </c>
      <c r="BS151" s="1" t="s">
        <v>84</v>
      </c>
      <c r="BT151" s="1"/>
      <c r="BU151" s="1" t="s">
        <v>3387</v>
      </c>
      <c r="BV151" s="1">
        <v>21</v>
      </c>
      <c r="BW151" s="1" t="s">
        <v>3388</v>
      </c>
      <c r="BX151" s="1" t="str">
        <f>HYPERLINK("https://nconnect.nicmar.ac.in/storage/profile/6aa28507f27b3.png","Download")</f>
        <v>0</v>
      </c>
      <c r="BY151" s="1" t="s">
        <v>84</v>
      </c>
    </row>
    <row r="152" spans="1:77">
      <c r="A152" s="1" t="s">
        <v>151</v>
      </c>
      <c r="B152" s="1" t="s">
        <v>78</v>
      </c>
      <c r="C152" s="1" t="s">
        <v>3389</v>
      </c>
      <c r="D152" s="1" t="s">
        <v>3390</v>
      </c>
      <c r="E152" s="1" t="s">
        <v>3391</v>
      </c>
      <c r="F152" s="1" t="s">
        <v>3392</v>
      </c>
      <c r="G152" s="1" t="s">
        <v>3393</v>
      </c>
      <c r="H152" s="1" t="s">
        <v>84</v>
      </c>
      <c r="I152" s="3"/>
      <c r="J152" s="1" t="s">
        <v>85</v>
      </c>
      <c r="K152" s="1" t="s">
        <v>86</v>
      </c>
      <c r="L152" s="1" t="s">
        <v>3394</v>
      </c>
      <c r="M152" s="1" t="s">
        <v>3395</v>
      </c>
      <c r="N152" s="1">
        <v>9503981860</v>
      </c>
      <c r="O152" s="1" t="s">
        <v>89</v>
      </c>
      <c r="P152" s="1" t="s">
        <v>3396</v>
      </c>
      <c r="Q152" s="1" t="s">
        <v>91</v>
      </c>
      <c r="R152" s="1" t="s">
        <v>128</v>
      </c>
      <c r="S152" s="1" t="s">
        <v>3397</v>
      </c>
      <c r="T152" s="1" t="s">
        <v>190</v>
      </c>
      <c r="U152" s="1">
        <v>639706862843</v>
      </c>
      <c r="V152" s="1" t="s">
        <v>3398</v>
      </c>
      <c r="W152" s="1">
        <v>9850261119</v>
      </c>
      <c r="X152" s="1" t="s">
        <v>2051</v>
      </c>
      <c r="Y152" s="1" t="s">
        <v>3399</v>
      </c>
      <c r="Z152" s="1">
        <v>9022573566</v>
      </c>
      <c r="AA152" s="1" t="s">
        <v>134</v>
      </c>
      <c r="AB152" s="1" t="s">
        <v>3400</v>
      </c>
      <c r="AC152" s="1" t="s">
        <v>1196</v>
      </c>
      <c r="AD152" s="1" t="s">
        <v>101</v>
      </c>
      <c r="AE152" s="1" t="s">
        <v>3400</v>
      </c>
      <c r="AF152" s="1" t="s">
        <v>1196</v>
      </c>
      <c r="AG152" s="1" t="s">
        <v>101</v>
      </c>
      <c r="AH152" s="1" t="s">
        <v>102</v>
      </c>
      <c r="AI152" s="1" t="s">
        <v>102</v>
      </c>
      <c r="AJ152" s="1" t="s">
        <v>3401</v>
      </c>
      <c r="AK152" s="1" t="s">
        <v>3402</v>
      </c>
      <c r="AL152" s="1" t="s">
        <v>198</v>
      </c>
      <c r="AM152" s="1" t="s">
        <v>105</v>
      </c>
      <c r="AN152" s="1">
        <v>90.2</v>
      </c>
      <c r="AO152" s="1" t="s">
        <v>84</v>
      </c>
      <c r="AP152" s="1" t="s">
        <v>84</v>
      </c>
      <c r="AQ152" s="1" t="s">
        <v>84</v>
      </c>
      <c r="AR152" s="1" t="s">
        <v>84</v>
      </c>
      <c r="AS152" s="1" t="s">
        <v>84</v>
      </c>
      <c r="AT152" s="1" t="s">
        <v>84</v>
      </c>
      <c r="AU152" s="1" t="s">
        <v>84</v>
      </c>
      <c r="AV152" s="1" t="s">
        <v>114</v>
      </c>
      <c r="AW152" s="1" t="s">
        <v>3403</v>
      </c>
      <c r="AX152" s="1" t="s">
        <v>289</v>
      </c>
      <c r="AY152" s="1" t="s">
        <v>316</v>
      </c>
      <c r="AZ152" s="1">
        <v>88.79</v>
      </c>
      <c r="BA152" s="1" t="s">
        <v>84</v>
      </c>
      <c r="BB152" s="1" t="s">
        <v>2660</v>
      </c>
      <c r="BC152" s="1" t="s">
        <v>3404</v>
      </c>
      <c r="BD152" s="1" t="s">
        <v>146</v>
      </c>
      <c r="BE152" s="1" t="s">
        <v>3405</v>
      </c>
      <c r="BF152" s="1" t="s">
        <v>552</v>
      </c>
      <c r="BG152" s="1" t="s">
        <v>480</v>
      </c>
      <c r="BH152" s="1">
        <v>72.04</v>
      </c>
      <c r="BI152" s="1">
        <v>8.04</v>
      </c>
      <c r="BJ152" s="1" t="s">
        <v>84</v>
      </c>
      <c r="BK152" s="1" t="s">
        <v>84</v>
      </c>
      <c r="BL152" s="1" t="s">
        <v>84</v>
      </c>
      <c r="BM152" s="1" t="s">
        <v>84</v>
      </c>
      <c r="BN152" s="1" t="s">
        <v>84</v>
      </c>
      <c r="BO152" s="1" t="s">
        <v>84</v>
      </c>
      <c r="BP152" s="1" t="s">
        <v>84</v>
      </c>
      <c r="BQ152" s="1" t="s">
        <v>84</v>
      </c>
      <c r="BR152" s="1" t="s">
        <v>3406</v>
      </c>
      <c r="BS152" s="1" t="s">
        <v>3407</v>
      </c>
      <c r="BT152" s="1">
        <v>24</v>
      </c>
      <c r="BU152" s="1" t="s">
        <v>3408</v>
      </c>
      <c r="BV152" s="1">
        <v>5</v>
      </c>
      <c r="BW152" s="1" t="s">
        <v>84</v>
      </c>
      <c r="BX152" s="1" t="str">
        <f>HYPERLINK("https://nconnect.nicmar.ac.in/storage/profile/6a85c0c9b615f.png","Download")</f>
        <v>0</v>
      </c>
      <c r="BY152" s="1" t="s">
        <v>84</v>
      </c>
    </row>
    <row r="153" spans="1:77">
      <c r="A153" s="1" t="s">
        <v>151</v>
      </c>
      <c r="B153" s="1" t="s">
        <v>78</v>
      </c>
      <c r="C153" s="1" t="s">
        <v>3409</v>
      </c>
      <c r="D153" s="1" t="s">
        <v>3410</v>
      </c>
      <c r="E153" s="1" t="s">
        <v>3411</v>
      </c>
      <c r="F153" s="1" t="s">
        <v>3412</v>
      </c>
      <c r="G153" s="1" t="s">
        <v>3413</v>
      </c>
      <c r="H153" s="1" t="s">
        <v>84</v>
      </c>
      <c r="I153" s="3"/>
      <c r="J153" s="1" t="s">
        <v>85</v>
      </c>
      <c r="K153" s="1" t="s">
        <v>86</v>
      </c>
      <c r="L153" s="1" t="s">
        <v>3414</v>
      </c>
      <c r="M153" s="1" t="s">
        <v>3415</v>
      </c>
      <c r="N153" s="1">
        <v>9881574071</v>
      </c>
      <c r="O153" s="1" t="s">
        <v>159</v>
      </c>
      <c r="P153" s="1" t="s">
        <v>3416</v>
      </c>
      <c r="Q153" s="1" t="s">
        <v>91</v>
      </c>
      <c r="R153" s="1" t="s">
        <v>3417</v>
      </c>
      <c r="S153" s="1" t="s">
        <v>3418</v>
      </c>
      <c r="T153" s="1" t="s">
        <v>130</v>
      </c>
      <c r="U153" s="1">
        <v>375012413977</v>
      </c>
      <c r="V153" s="1" t="s">
        <v>3419</v>
      </c>
      <c r="W153" s="1">
        <v>9881903634</v>
      </c>
      <c r="X153" s="1" t="s">
        <v>3420</v>
      </c>
      <c r="Y153" s="1" t="s">
        <v>3421</v>
      </c>
      <c r="Z153" s="1">
        <v>9689135108</v>
      </c>
      <c r="AA153" s="1" t="s">
        <v>167</v>
      </c>
      <c r="AB153" s="1" t="s">
        <v>3422</v>
      </c>
      <c r="AC153" s="1" t="s">
        <v>138</v>
      </c>
      <c r="AD153" s="1" t="s">
        <v>101</v>
      </c>
      <c r="AE153" s="1" t="s">
        <v>3422</v>
      </c>
      <c r="AF153" s="1" t="s">
        <v>138</v>
      </c>
      <c r="AG153" s="1" t="s">
        <v>101</v>
      </c>
      <c r="AH153" s="1" t="s">
        <v>102</v>
      </c>
      <c r="AI153" s="1" t="s">
        <v>102</v>
      </c>
      <c r="AJ153" s="1" t="s">
        <v>3423</v>
      </c>
      <c r="AK153" s="1" t="s">
        <v>3424</v>
      </c>
      <c r="AL153" s="1" t="s">
        <v>597</v>
      </c>
      <c r="AM153" s="1" t="s">
        <v>527</v>
      </c>
      <c r="AN153" s="1">
        <v>77.6</v>
      </c>
      <c r="AO153" s="1" t="s">
        <v>84</v>
      </c>
      <c r="AP153" s="1" t="s">
        <v>3423</v>
      </c>
      <c r="AQ153" s="1" t="s">
        <v>3424</v>
      </c>
      <c r="AR153" s="1" t="s">
        <v>141</v>
      </c>
      <c r="AS153" s="1" t="s">
        <v>368</v>
      </c>
      <c r="AT153" s="1">
        <v>75</v>
      </c>
      <c r="AU153" s="1" t="s">
        <v>84</v>
      </c>
      <c r="AV153" s="1" t="s">
        <v>84</v>
      </c>
      <c r="AW153" s="1" t="s">
        <v>84</v>
      </c>
      <c r="AX153" s="1" t="s">
        <v>84</v>
      </c>
      <c r="AY153" s="1" t="s">
        <v>84</v>
      </c>
      <c r="AZ153" s="1" t="s">
        <v>84</v>
      </c>
      <c r="BA153" s="1" t="s">
        <v>84</v>
      </c>
      <c r="BB153" s="1" t="s">
        <v>3425</v>
      </c>
      <c r="BC153" s="1" t="s">
        <v>3426</v>
      </c>
      <c r="BD153" s="1" t="s">
        <v>113</v>
      </c>
      <c r="BE153" s="1" t="s">
        <v>3427</v>
      </c>
      <c r="BF153" s="1" t="s">
        <v>549</v>
      </c>
      <c r="BG153" s="1" t="s">
        <v>426</v>
      </c>
      <c r="BH153" s="1">
        <v>80.72</v>
      </c>
      <c r="BI153" s="1">
        <v>8.81</v>
      </c>
      <c r="BJ153" s="1" t="s">
        <v>84</v>
      </c>
      <c r="BK153" s="1" t="s">
        <v>84</v>
      </c>
      <c r="BL153" s="1" t="s">
        <v>84</v>
      </c>
      <c r="BM153" s="1" t="s">
        <v>84</v>
      </c>
      <c r="BN153" s="1" t="s">
        <v>84</v>
      </c>
      <c r="BO153" s="1" t="s">
        <v>84</v>
      </c>
      <c r="BP153" s="1" t="s">
        <v>84</v>
      </c>
      <c r="BQ153" s="1" t="s">
        <v>84</v>
      </c>
      <c r="BR153" s="1" t="s">
        <v>3428</v>
      </c>
      <c r="BS153" s="1" t="s">
        <v>3429</v>
      </c>
      <c r="BT153" s="1">
        <v>20</v>
      </c>
      <c r="BU153" s="1" t="s">
        <v>84</v>
      </c>
      <c r="BV153" s="1"/>
      <c r="BW153" s="1" t="s">
        <v>84</v>
      </c>
      <c r="BX153" s="1" t="str">
        <f>HYPERLINK("https://nconnect.nicmar.ac.in/storage/profile/6ac4b47073c1c.png","Download")</f>
        <v>0</v>
      </c>
      <c r="BY153" s="1" t="s">
        <v>84</v>
      </c>
    </row>
    <row r="154" spans="1:77">
      <c r="A154" s="1" t="s">
        <v>119</v>
      </c>
      <c r="B154" s="1" t="s">
        <v>78</v>
      </c>
      <c r="C154" s="1" t="s">
        <v>3430</v>
      </c>
      <c r="D154" s="1" t="s">
        <v>3431</v>
      </c>
      <c r="E154" s="1" t="s">
        <v>84</v>
      </c>
      <c r="F154" s="1" t="s">
        <v>3432</v>
      </c>
      <c r="G154" s="1" t="s">
        <v>3433</v>
      </c>
      <c r="H154" s="1" t="s">
        <v>84</v>
      </c>
      <c r="I154" s="3"/>
      <c r="J154" s="1" t="s">
        <v>85</v>
      </c>
      <c r="K154" s="1" t="s">
        <v>86</v>
      </c>
      <c r="L154" s="1" t="s">
        <v>3434</v>
      </c>
      <c r="M154" s="1" t="s">
        <v>3435</v>
      </c>
      <c r="N154" s="1">
        <v>8807742972</v>
      </c>
      <c r="O154" s="1" t="s">
        <v>89</v>
      </c>
      <c r="P154" s="1" t="s">
        <v>3436</v>
      </c>
      <c r="Q154" s="1" t="s">
        <v>91</v>
      </c>
      <c r="R154" s="1" t="s">
        <v>3437</v>
      </c>
      <c r="S154" s="1" t="s">
        <v>3438</v>
      </c>
      <c r="T154" s="1" t="s">
        <v>163</v>
      </c>
      <c r="U154" s="1" t="s">
        <v>3439</v>
      </c>
      <c r="V154" s="1" t="s">
        <v>3440</v>
      </c>
      <c r="W154" s="1">
        <v>9442637367</v>
      </c>
      <c r="X154" s="1" t="s">
        <v>3441</v>
      </c>
      <c r="Y154" s="1" t="s">
        <v>3442</v>
      </c>
      <c r="Z154" s="1">
        <v>8903437367</v>
      </c>
      <c r="AA154" s="1" t="s">
        <v>1001</v>
      </c>
      <c r="AB154" s="1" t="s">
        <v>3443</v>
      </c>
      <c r="AC154" s="1" t="s">
        <v>3039</v>
      </c>
      <c r="AD154" s="1" t="s">
        <v>644</v>
      </c>
      <c r="AE154" s="1" t="s">
        <v>3443</v>
      </c>
      <c r="AF154" s="1" t="s">
        <v>3039</v>
      </c>
      <c r="AG154" s="1" t="s">
        <v>644</v>
      </c>
      <c r="AH154" s="1" t="s">
        <v>102</v>
      </c>
      <c r="AI154" s="1" t="s">
        <v>102</v>
      </c>
      <c r="AJ154" s="1" t="s">
        <v>3444</v>
      </c>
      <c r="AK154" s="1" t="s">
        <v>3445</v>
      </c>
      <c r="AL154" s="1" t="s">
        <v>201</v>
      </c>
      <c r="AM154" s="1" t="s">
        <v>315</v>
      </c>
      <c r="AN154" s="1">
        <v>82.4</v>
      </c>
      <c r="AO154" s="1" t="s">
        <v>84</v>
      </c>
      <c r="AP154" s="1" t="s">
        <v>3444</v>
      </c>
      <c r="AQ154" s="1" t="s">
        <v>3445</v>
      </c>
      <c r="AR154" s="1" t="s">
        <v>256</v>
      </c>
      <c r="AS154" s="1" t="s">
        <v>319</v>
      </c>
      <c r="AT154" s="1">
        <v>87.83</v>
      </c>
      <c r="AU154" s="1" t="s">
        <v>84</v>
      </c>
      <c r="AV154" s="1" t="s">
        <v>84</v>
      </c>
      <c r="AW154" s="1" t="s">
        <v>84</v>
      </c>
      <c r="AX154" s="1" t="s">
        <v>84</v>
      </c>
      <c r="AY154" s="1" t="s">
        <v>84</v>
      </c>
      <c r="AZ154" s="1" t="s">
        <v>84</v>
      </c>
      <c r="BA154" s="1" t="s">
        <v>84</v>
      </c>
      <c r="BB154" s="1" t="s">
        <v>1026</v>
      </c>
      <c r="BC154" s="1" t="s">
        <v>3446</v>
      </c>
      <c r="BD154" s="1" t="s">
        <v>146</v>
      </c>
      <c r="BE154" s="1" t="s">
        <v>114</v>
      </c>
      <c r="BF154" s="1" t="s">
        <v>115</v>
      </c>
      <c r="BG154" s="1" t="s">
        <v>1268</v>
      </c>
      <c r="BH154" s="1">
        <v>76.4</v>
      </c>
      <c r="BI154" s="1">
        <v>7.64</v>
      </c>
      <c r="BJ154" s="1" t="s">
        <v>84</v>
      </c>
      <c r="BK154" s="1" t="s">
        <v>84</v>
      </c>
      <c r="BL154" s="1" t="s">
        <v>84</v>
      </c>
      <c r="BM154" s="1" t="s">
        <v>84</v>
      </c>
      <c r="BN154" s="1" t="s">
        <v>84</v>
      </c>
      <c r="BO154" s="1" t="s">
        <v>84</v>
      </c>
      <c r="BP154" s="1" t="s">
        <v>84</v>
      </c>
      <c r="BQ154" s="1" t="s">
        <v>84</v>
      </c>
      <c r="BR154" s="1" t="s">
        <v>3447</v>
      </c>
      <c r="BS154" s="1" t="s">
        <v>84</v>
      </c>
      <c r="BT154" s="1"/>
      <c r="BU154" s="1" t="s">
        <v>3448</v>
      </c>
      <c r="BV154" s="1">
        <v>4</v>
      </c>
      <c r="BW154" s="1" t="s">
        <v>3449</v>
      </c>
      <c r="BX154" s="1" t="str">
        <f>HYPERLINK("https://nconnect.nicmar.ac.in/storage/profile/6a8575b49d53c.png","Download")</f>
        <v>0</v>
      </c>
      <c r="BY154" s="1" t="s">
        <v>84</v>
      </c>
    </row>
    <row r="155" spans="1:77">
      <c r="A155" s="1" t="s">
        <v>119</v>
      </c>
      <c r="B155" s="1" t="s">
        <v>78</v>
      </c>
      <c r="C155" s="1" t="s">
        <v>3450</v>
      </c>
      <c r="D155" s="1" t="s">
        <v>3451</v>
      </c>
      <c r="E155" s="1" t="s">
        <v>1777</v>
      </c>
      <c r="F155" s="1" t="s">
        <v>3452</v>
      </c>
      <c r="G155" s="1" t="s">
        <v>3453</v>
      </c>
      <c r="H155" s="1" t="s">
        <v>84</v>
      </c>
      <c r="I155" s="3"/>
      <c r="J155" s="1" t="s">
        <v>85</v>
      </c>
      <c r="K155" s="1" t="s">
        <v>86</v>
      </c>
      <c r="L155" s="1" t="s">
        <v>3454</v>
      </c>
      <c r="M155" s="1" t="s">
        <v>3455</v>
      </c>
      <c r="N155" s="1">
        <v>8767422854</v>
      </c>
      <c r="O155" s="1" t="s">
        <v>89</v>
      </c>
      <c r="P155" s="1" t="s">
        <v>3456</v>
      </c>
      <c r="Q155" s="1" t="s">
        <v>91</v>
      </c>
      <c r="R155" s="1" t="s">
        <v>305</v>
      </c>
      <c r="S155" s="1" t="s">
        <v>3457</v>
      </c>
      <c r="T155" s="1" t="s">
        <v>94</v>
      </c>
      <c r="U155" s="1">
        <v>766291742276</v>
      </c>
      <c r="V155" s="1" t="s">
        <v>3458</v>
      </c>
      <c r="W155" s="1">
        <v>9763797585</v>
      </c>
      <c r="X155" s="1" t="s">
        <v>3459</v>
      </c>
      <c r="Y155" s="1" t="s">
        <v>3460</v>
      </c>
      <c r="Z155" s="1">
        <v>8308155535</v>
      </c>
      <c r="AA155" s="1" t="s">
        <v>134</v>
      </c>
      <c r="AB155" s="1" t="s">
        <v>3461</v>
      </c>
      <c r="AC155" s="1" t="s">
        <v>1242</v>
      </c>
      <c r="AD155" s="1" t="s">
        <v>101</v>
      </c>
      <c r="AE155" s="1" t="s">
        <v>3462</v>
      </c>
      <c r="AF155" s="1" t="s">
        <v>138</v>
      </c>
      <c r="AG155" s="1" t="s">
        <v>101</v>
      </c>
      <c r="AH155" s="1" t="s">
        <v>102</v>
      </c>
      <c r="AI155" s="1" t="s">
        <v>102</v>
      </c>
      <c r="AJ155" s="1" t="s">
        <v>3463</v>
      </c>
      <c r="AK155" s="1" t="s">
        <v>3464</v>
      </c>
      <c r="AL155" s="1" t="s">
        <v>199</v>
      </c>
      <c r="AM155" s="1" t="s">
        <v>106</v>
      </c>
      <c r="AN155" s="1">
        <v>84.2</v>
      </c>
      <c r="AO155" s="1" t="s">
        <v>84</v>
      </c>
      <c r="AP155" s="1" t="s">
        <v>3465</v>
      </c>
      <c r="AQ155" s="1" t="s">
        <v>3466</v>
      </c>
      <c r="AR155" s="1" t="s">
        <v>549</v>
      </c>
      <c r="AS155" s="1" t="s">
        <v>769</v>
      </c>
      <c r="AT155" s="1">
        <v>85.17</v>
      </c>
      <c r="AU155" s="1" t="s">
        <v>84</v>
      </c>
      <c r="AV155" s="1" t="s">
        <v>84</v>
      </c>
      <c r="AW155" s="1" t="s">
        <v>84</v>
      </c>
      <c r="AX155" s="1" t="s">
        <v>84</v>
      </c>
      <c r="AY155" s="1" t="s">
        <v>84</v>
      </c>
      <c r="AZ155" s="1" t="s">
        <v>84</v>
      </c>
      <c r="BA155" s="1" t="s">
        <v>84</v>
      </c>
      <c r="BB155" s="1" t="s">
        <v>1071</v>
      </c>
      <c r="BC155" s="1" t="s">
        <v>3467</v>
      </c>
      <c r="BD155" s="1" t="s">
        <v>113</v>
      </c>
      <c r="BE155" s="1" t="s">
        <v>114</v>
      </c>
      <c r="BF155" s="1" t="s">
        <v>552</v>
      </c>
      <c r="BG155" s="1" t="s">
        <v>1177</v>
      </c>
      <c r="BH155" s="1">
        <v>69</v>
      </c>
      <c r="BI155" s="1">
        <v>7.65</v>
      </c>
      <c r="BJ155" s="1" t="s">
        <v>84</v>
      </c>
      <c r="BK155" s="1" t="s">
        <v>84</v>
      </c>
      <c r="BL155" s="1" t="s">
        <v>84</v>
      </c>
      <c r="BM155" s="1" t="s">
        <v>84</v>
      </c>
      <c r="BN155" s="1" t="s">
        <v>84</v>
      </c>
      <c r="BO155" s="1" t="s">
        <v>84</v>
      </c>
      <c r="BP155" s="1" t="s">
        <v>84</v>
      </c>
      <c r="BQ155" s="1" t="s">
        <v>84</v>
      </c>
      <c r="BR155" s="1" t="s">
        <v>3468</v>
      </c>
      <c r="BS155" s="1" t="s">
        <v>84</v>
      </c>
      <c r="BT155" s="1"/>
      <c r="BU155" s="1" t="s">
        <v>84</v>
      </c>
      <c r="BV155" s="1"/>
      <c r="BW155" s="1" t="s">
        <v>84</v>
      </c>
      <c r="BX155" s="1" t="str">
        <f>HYPERLINK("https://nconnect.nicmar.ac.in/storage/profile/6a870929d4df6.png","Download")</f>
        <v>0</v>
      </c>
      <c r="BY155" s="1" t="s">
        <v>84</v>
      </c>
    </row>
    <row r="156" spans="1:77">
      <c r="A156" s="1" t="s">
        <v>119</v>
      </c>
      <c r="B156" s="1" t="s">
        <v>78</v>
      </c>
      <c r="C156" s="1" t="s">
        <v>3469</v>
      </c>
      <c r="D156" s="1" t="s">
        <v>3470</v>
      </c>
      <c r="E156" s="1" t="s">
        <v>84</v>
      </c>
      <c r="F156" s="1" t="s">
        <v>3471</v>
      </c>
      <c r="G156" s="1" t="s">
        <v>3472</v>
      </c>
      <c r="H156" s="1" t="s">
        <v>84</v>
      </c>
      <c r="I156" s="3"/>
      <c r="J156" s="1" t="s">
        <v>85</v>
      </c>
      <c r="K156" s="1" t="s">
        <v>86</v>
      </c>
      <c r="L156" s="1" t="s">
        <v>3473</v>
      </c>
      <c r="M156" s="1" t="s">
        <v>3474</v>
      </c>
      <c r="N156" s="1">
        <v>9048736603</v>
      </c>
      <c r="O156" s="1" t="s">
        <v>159</v>
      </c>
      <c r="P156" s="1" t="s">
        <v>3475</v>
      </c>
      <c r="Q156" s="1" t="s">
        <v>91</v>
      </c>
      <c r="R156" s="1" t="s">
        <v>3476</v>
      </c>
      <c r="S156" s="1" t="s">
        <v>3477</v>
      </c>
      <c r="T156" s="1" t="s">
        <v>163</v>
      </c>
      <c r="U156" s="1">
        <v>464607471451</v>
      </c>
      <c r="V156" s="1" t="s">
        <v>3478</v>
      </c>
      <c r="W156" s="1">
        <v>9961529112</v>
      </c>
      <c r="X156" s="1" t="s">
        <v>3479</v>
      </c>
      <c r="Y156" s="1" t="s">
        <v>3480</v>
      </c>
      <c r="Z156" s="1">
        <v>9072959259</v>
      </c>
      <c r="AA156" s="1" t="s">
        <v>3481</v>
      </c>
      <c r="AB156" s="1" t="s">
        <v>3482</v>
      </c>
      <c r="AC156" s="1" t="s">
        <v>3483</v>
      </c>
      <c r="AD156" s="1" t="s">
        <v>392</v>
      </c>
      <c r="AE156" s="1" t="s">
        <v>3482</v>
      </c>
      <c r="AF156" s="1" t="s">
        <v>3483</v>
      </c>
      <c r="AG156" s="1" t="s">
        <v>392</v>
      </c>
      <c r="AH156" s="1" t="s">
        <v>102</v>
      </c>
      <c r="AI156" s="1" t="s">
        <v>102</v>
      </c>
      <c r="AJ156" s="1" t="s">
        <v>3484</v>
      </c>
      <c r="AK156" s="1" t="s">
        <v>1730</v>
      </c>
      <c r="AL156" s="1" t="s">
        <v>598</v>
      </c>
      <c r="AM156" s="1" t="s">
        <v>106</v>
      </c>
      <c r="AN156" s="1">
        <v>95.6</v>
      </c>
      <c r="AO156" s="1" t="s">
        <v>84</v>
      </c>
      <c r="AP156" s="1" t="s">
        <v>3485</v>
      </c>
      <c r="AQ156" s="1" t="s">
        <v>3486</v>
      </c>
      <c r="AR156" s="1" t="s">
        <v>983</v>
      </c>
      <c r="AS156" s="1" t="s">
        <v>672</v>
      </c>
      <c r="AT156" s="1">
        <v>84.6</v>
      </c>
      <c r="AU156" s="1" t="s">
        <v>84</v>
      </c>
      <c r="AV156" s="1" t="s">
        <v>84</v>
      </c>
      <c r="AW156" s="1" t="s">
        <v>84</v>
      </c>
      <c r="AX156" s="1" t="s">
        <v>84</v>
      </c>
      <c r="AY156" s="1" t="s">
        <v>84</v>
      </c>
      <c r="AZ156" s="1" t="s">
        <v>84</v>
      </c>
      <c r="BA156" s="1" t="s">
        <v>84</v>
      </c>
      <c r="BB156" s="1" t="s">
        <v>3487</v>
      </c>
      <c r="BC156" s="1" t="s">
        <v>3488</v>
      </c>
      <c r="BD156" s="1" t="s">
        <v>113</v>
      </c>
      <c r="BE156" s="1" t="s">
        <v>114</v>
      </c>
      <c r="BF156" s="1" t="s">
        <v>147</v>
      </c>
      <c r="BG156" s="1" t="s">
        <v>236</v>
      </c>
      <c r="BH156" s="1">
        <v>70.2</v>
      </c>
      <c r="BI156" s="1">
        <v>7.02</v>
      </c>
      <c r="BJ156" s="1" t="s">
        <v>84</v>
      </c>
      <c r="BK156" s="1" t="s">
        <v>84</v>
      </c>
      <c r="BL156" s="1" t="s">
        <v>84</v>
      </c>
      <c r="BM156" s="1" t="s">
        <v>84</v>
      </c>
      <c r="BN156" s="1" t="s">
        <v>84</v>
      </c>
      <c r="BO156" s="1" t="s">
        <v>84</v>
      </c>
      <c r="BP156" s="1" t="s">
        <v>84</v>
      </c>
      <c r="BQ156" s="1" t="s">
        <v>84</v>
      </c>
      <c r="BR156" s="1" t="s">
        <v>3489</v>
      </c>
      <c r="BS156" s="1" t="s">
        <v>84</v>
      </c>
      <c r="BT156" s="1"/>
      <c r="BU156" s="1" t="s">
        <v>3490</v>
      </c>
      <c r="BV156" s="1">
        <v>1</v>
      </c>
      <c r="BW156" s="1" t="s">
        <v>84</v>
      </c>
      <c r="BX156" s="1" t="str">
        <f>HYPERLINK("https://nconnect.nicmar.ac.in/storage/profile/6a8711c075b8e.png","Download")</f>
        <v>0</v>
      </c>
      <c r="BY156" s="1" t="s">
        <v>84</v>
      </c>
    </row>
    <row r="157" spans="1:77">
      <c r="A157" s="1" t="s">
        <v>119</v>
      </c>
      <c r="B157" s="1" t="s">
        <v>78</v>
      </c>
      <c r="C157" s="1" t="s">
        <v>3491</v>
      </c>
      <c r="D157" s="1" t="s">
        <v>3492</v>
      </c>
      <c r="E157" s="1" t="s">
        <v>3493</v>
      </c>
      <c r="F157" s="1" t="s">
        <v>3494</v>
      </c>
      <c r="G157" s="1" t="s">
        <v>3495</v>
      </c>
      <c r="H157" s="1" t="s">
        <v>84</v>
      </c>
      <c r="I157" s="3"/>
      <c r="J157" s="1" t="s">
        <v>85</v>
      </c>
      <c r="K157" s="1" t="s">
        <v>86</v>
      </c>
      <c r="L157" s="1" t="s">
        <v>3496</v>
      </c>
      <c r="M157" s="1" t="s">
        <v>3497</v>
      </c>
      <c r="N157" s="1">
        <v>9850445036</v>
      </c>
      <c r="O157" s="1" t="s">
        <v>89</v>
      </c>
      <c r="P157" s="1" t="s">
        <v>3498</v>
      </c>
      <c r="Q157" s="1" t="s">
        <v>91</v>
      </c>
      <c r="R157" s="1" t="s">
        <v>3499</v>
      </c>
      <c r="S157" s="1" t="s">
        <v>3500</v>
      </c>
      <c r="T157" s="1" t="s">
        <v>94</v>
      </c>
      <c r="U157" s="1">
        <v>602975681754</v>
      </c>
      <c r="V157" s="1" t="s">
        <v>3501</v>
      </c>
      <c r="W157" s="1">
        <v>9850685036</v>
      </c>
      <c r="X157" s="1" t="s">
        <v>3502</v>
      </c>
      <c r="Y157" s="1" t="s">
        <v>3503</v>
      </c>
      <c r="Z157" s="1">
        <v>9850685036</v>
      </c>
      <c r="AA157" s="1" t="s">
        <v>134</v>
      </c>
      <c r="AB157" s="1" t="s">
        <v>3504</v>
      </c>
      <c r="AC157" s="1" t="s">
        <v>138</v>
      </c>
      <c r="AD157" s="1" t="s">
        <v>101</v>
      </c>
      <c r="AE157" s="1" t="s">
        <v>3504</v>
      </c>
      <c r="AF157" s="1" t="s">
        <v>138</v>
      </c>
      <c r="AG157" s="1" t="s">
        <v>101</v>
      </c>
      <c r="AH157" s="1" t="s">
        <v>102</v>
      </c>
      <c r="AI157" s="1" t="s">
        <v>102</v>
      </c>
      <c r="AJ157" s="1" t="s">
        <v>3495</v>
      </c>
      <c r="AK157" s="1" t="s">
        <v>3505</v>
      </c>
      <c r="AL157" s="1" t="s">
        <v>286</v>
      </c>
      <c r="AM157" s="1" t="s">
        <v>105</v>
      </c>
      <c r="AN157" s="1">
        <v>77.6</v>
      </c>
      <c r="AO157" s="1" t="s">
        <v>84</v>
      </c>
      <c r="AP157" s="1" t="s">
        <v>3506</v>
      </c>
      <c r="AQ157" s="1" t="s">
        <v>3505</v>
      </c>
      <c r="AR157" s="1" t="s">
        <v>501</v>
      </c>
      <c r="AS157" s="1" t="s">
        <v>202</v>
      </c>
      <c r="AT157" s="1">
        <v>67.54</v>
      </c>
      <c r="AU157" s="1" t="s">
        <v>84</v>
      </c>
      <c r="AV157" s="1" t="s">
        <v>84</v>
      </c>
      <c r="AW157" s="1" t="s">
        <v>84</v>
      </c>
      <c r="AX157" s="1" t="s">
        <v>84</v>
      </c>
      <c r="AY157" s="1" t="s">
        <v>84</v>
      </c>
      <c r="AZ157" s="1" t="s">
        <v>84</v>
      </c>
      <c r="BA157" s="1" t="s">
        <v>84</v>
      </c>
      <c r="BB157" s="1" t="s">
        <v>3507</v>
      </c>
      <c r="BC157" s="1" t="s">
        <v>3507</v>
      </c>
      <c r="BD157" s="1" t="s">
        <v>113</v>
      </c>
      <c r="BE157" s="1" t="s">
        <v>114</v>
      </c>
      <c r="BF157" s="1" t="s">
        <v>1394</v>
      </c>
      <c r="BG157" s="1" t="s">
        <v>505</v>
      </c>
      <c r="BH157" s="1">
        <v>80.3</v>
      </c>
      <c r="BI157" s="1">
        <v>8.78</v>
      </c>
      <c r="BJ157" s="1" t="s">
        <v>84</v>
      </c>
      <c r="BK157" s="1" t="s">
        <v>84</v>
      </c>
      <c r="BL157" s="1" t="s">
        <v>84</v>
      </c>
      <c r="BM157" s="1" t="s">
        <v>84</v>
      </c>
      <c r="BN157" s="1" t="s">
        <v>84</v>
      </c>
      <c r="BO157" s="1" t="s">
        <v>84</v>
      </c>
      <c r="BP157" s="1" t="s">
        <v>84</v>
      </c>
      <c r="BQ157" s="1" t="s">
        <v>84</v>
      </c>
      <c r="BR157" s="1" t="s">
        <v>3508</v>
      </c>
      <c r="BS157" s="1" t="s">
        <v>3509</v>
      </c>
      <c r="BT157" s="1">
        <v>24</v>
      </c>
      <c r="BU157" s="1" t="s">
        <v>3510</v>
      </c>
      <c r="BV157" s="1">
        <v>25</v>
      </c>
      <c r="BW157" s="1" t="s">
        <v>3511</v>
      </c>
      <c r="BX157" s="1" t="str">
        <f>HYPERLINK("https://nconnect.nicmar.ac.in/storage/profile/6a85f6e2a2939.png","Download")</f>
        <v>0</v>
      </c>
      <c r="BY157" s="1" t="s">
        <v>84</v>
      </c>
    </row>
    <row r="158" spans="1:77">
      <c r="A158" s="1" t="s">
        <v>119</v>
      </c>
      <c r="B158" s="1" t="s">
        <v>78</v>
      </c>
      <c r="C158" s="1" t="s">
        <v>3512</v>
      </c>
      <c r="D158" s="1" t="s">
        <v>3513</v>
      </c>
      <c r="E158" s="1" t="s">
        <v>3514</v>
      </c>
      <c r="F158" s="1" t="s">
        <v>3515</v>
      </c>
      <c r="G158" s="1" t="s">
        <v>3516</v>
      </c>
      <c r="H158" s="1" t="s">
        <v>84</v>
      </c>
      <c r="I158" s="3"/>
      <c r="J158" s="1" t="s">
        <v>85</v>
      </c>
      <c r="K158" s="1" t="s">
        <v>86</v>
      </c>
      <c r="L158" s="1" t="s">
        <v>3517</v>
      </c>
      <c r="M158" s="1" t="s">
        <v>3518</v>
      </c>
      <c r="N158" s="1">
        <v>9004255912</v>
      </c>
      <c r="O158" s="1" t="s">
        <v>159</v>
      </c>
      <c r="P158" s="1" t="s">
        <v>2732</v>
      </c>
      <c r="Q158" s="1" t="s">
        <v>91</v>
      </c>
      <c r="R158" s="1" t="s">
        <v>3519</v>
      </c>
      <c r="S158" s="1" t="s">
        <v>3520</v>
      </c>
      <c r="T158" s="1" t="s">
        <v>163</v>
      </c>
      <c r="U158" s="1">
        <v>324810122470</v>
      </c>
      <c r="V158" s="1" t="s">
        <v>3521</v>
      </c>
      <c r="W158" s="1">
        <v>9869175792</v>
      </c>
      <c r="X158" s="1" t="s">
        <v>2168</v>
      </c>
      <c r="Y158" s="1" t="s">
        <v>3522</v>
      </c>
      <c r="Z158" s="1">
        <v>9969167650</v>
      </c>
      <c r="AA158" s="1" t="s">
        <v>134</v>
      </c>
      <c r="AB158" s="1" t="s">
        <v>3523</v>
      </c>
      <c r="AC158" s="1" t="s">
        <v>472</v>
      </c>
      <c r="AD158" s="1" t="s">
        <v>101</v>
      </c>
      <c r="AE158" s="1" t="s">
        <v>3523</v>
      </c>
      <c r="AF158" s="1" t="s">
        <v>472</v>
      </c>
      <c r="AG158" s="1" t="s">
        <v>101</v>
      </c>
      <c r="AH158" s="1" t="s">
        <v>102</v>
      </c>
      <c r="AI158" s="1" t="s">
        <v>102</v>
      </c>
      <c r="AJ158" s="1" t="s">
        <v>3524</v>
      </c>
      <c r="AK158" s="1" t="s">
        <v>101</v>
      </c>
      <c r="AL158" s="1" t="s">
        <v>3525</v>
      </c>
      <c r="AM158" s="1" t="s">
        <v>395</v>
      </c>
      <c r="AN158" s="1">
        <v>90.4</v>
      </c>
      <c r="AO158" s="1">
        <v>9.04</v>
      </c>
      <c r="AP158" s="1" t="s">
        <v>3526</v>
      </c>
      <c r="AQ158" s="1" t="s">
        <v>101</v>
      </c>
      <c r="AR158" s="1" t="s">
        <v>201</v>
      </c>
      <c r="AS158" s="1" t="s">
        <v>672</v>
      </c>
      <c r="AT158" s="1">
        <v>93.8</v>
      </c>
      <c r="AU158" s="1">
        <v>9.38</v>
      </c>
      <c r="AV158" s="1" t="s">
        <v>84</v>
      </c>
      <c r="AW158" s="1" t="s">
        <v>84</v>
      </c>
      <c r="AX158" s="1" t="s">
        <v>84</v>
      </c>
      <c r="AY158" s="1" t="s">
        <v>84</v>
      </c>
      <c r="AZ158" s="1" t="s">
        <v>84</v>
      </c>
      <c r="BA158" s="1" t="s">
        <v>84</v>
      </c>
      <c r="BB158" s="1" t="s">
        <v>1308</v>
      </c>
      <c r="BC158" s="1" t="s">
        <v>3527</v>
      </c>
      <c r="BD158" s="1" t="s">
        <v>205</v>
      </c>
      <c r="BE158" s="1" t="s">
        <v>206</v>
      </c>
      <c r="BF158" s="1" t="s">
        <v>399</v>
      </c>
      <c r="BG158" s="1" t="s">
        <v>236</v>
      </c>
      <c r="BH158" s="1">
        <v>67.0</v>
      </c>
      <c r="BI158" s="1">
        <v>7.4</v>
      </c>
      <c r="BJ158" s="1" t="s">
        <v>84</v>
      </c>
      <c r="BK158" s="1" t="s">
        <v>84</v>
      </c>
      <c r="BL158" s="1" t="s">
        <v>84</v>
      </c>
      <c r="BM158" s="1" t="s">
        <v>84</v>
      </c>
      <c r="BN158" s="1" t="s">
        <v>84</v>
      </c>
      <c r="BO158" s="1" t="s">
        <v>84</v>
      </c>
      <c r="BP158" s="1" t="s">
        <v>84</v>
      </c>
      <c r="BQ158" s="1" t="s">
        <v>84</v>
      </c>
      <c r="BR158" s="1" t="s">
        <v>3528</v>
      </c>
      <c r="BS158" s="1" t="s">
        <v>84</v>
      </c>
      <c r="BT158" s="1"/>
      <c r="BU158" s="1" t="s">
        <v>3529</v>
      </c>
      <c r="BV158" s="1">
        <v>29</v>
      </c>
      <c r="BW158" s="1" t="s">
        <v>84</v>
      </c>
      <c r="BX158" s="1" t="str">
        <f>HYPERLINK("https://nconnect.nicmar.ac.in/storage/profile/6a860d8ead09e.png","Download")</f>
        <v>0</v>
      </c>
      <c r="BY158" s="1" t="s">
        <v>84</v>
      </c>
    </row>
    <row r="159" spans="1:77">
      <c r="A159" s="1" t="s">
        <v>119</v>
      </c>
      <c r="B159" s="1" t="s">
        <v>78</v>
      </c>
      <c r="C159" s="1" t="s">
        <v>3530</v>
      </c>
      <c r="D159" s="1" t="s">
        <v>3531</v>
      </c>
      <c r="E159" s="1" t="s">
        <v>3532</v>
      </c>
      <c r="F159" s="1" t="s">
        <v>1510</v>
      </c>
      <c r="G159" s="1" t="s">
        <v>3533</v>
      </c>
      <c r="H159" s="1" t="s">
        <v>84</v>
      </c>
      <c r="I159" s="3"/>
      <c r="J159" s="1" t="s">
        <v>85</v>
      </c>
      <c r="K159" s="1" t="s">
        <v>86</v>
      </c>
      <c r="L159" s="1" t="s">
        <v>3534</v>
      </c>
      <c r="M159" s="1" t="s">
        <v>3535</v>
      </c>
      <c r="N159" s="1">
        <v>8237856470</v>
      </c>
      <c r="O159" s="1" t="s">
        <v>159</v>
      </c>
      <c r="P159" s="1" t="s">
        <v>3536</v>
      </c>
      <c r="Q159" s="1" t="s">
        <v>91</v>
      </c>
      <c r="R159" s="1" t="s">
        <v>220</v>
      </c>
      <c r="S159" s="1" t="s">
        <v>3537</v>
      </c>
      <c r="T159" s="1" t="s">
        <v>130</v>
      </c>
      <c r="U159" s="1">
        <v>484206325611</v>
      </c>
      <c r="V159" s="1" t="s">
        <v>3538</v>
      </c>
      <c r="W159" s="1">
        <v>9021736448</v>
      </c>
      <c r="X159" s="1" t="s">
        <v>3539</v>
      </c>
      <c r="Y159" s="1" t="s">
        <v>3540</v>
      </c>
      <c r="Z159" s="1">
        <v>9370140225</v>
      </c>
      <c r="AA159" s="1" t="s">
        <v>3541</v>
      </c>
      <c r="AB159" s="1" t="s">
        <v>3542</v>
      </c>
      <c r="AC159" s="1" t="s">
        <v>136</v>
      </c>
      <c r="AD159" s="1" t="s">
        <v>101</v>
      </c>
      <c r="AE159" s="1" t="s">
        <v>3543</v>
      </c>
      <c r="AF159" s="1" t="s">
        <v>138</v>
      </c>
      <c r="AG159" s="1" t="s">
        <v>101</v>
      </c>
      <c r="AH159" s="1" t="s">
        <v>102</v>
      </c>
      <c r="AI159" s="1" t="s">
        <v>102</v>
      </c>
      <c r="AJ159" s="1" t="s">
        <v>3544</v>
      </c>
      <c r="AK159" s="1" t="s">
        <v>3545</v>
      </c>
      <c r="AL159" s="1" t="s">
        <v>201</v>
      </c>
      <c r="AM159" s="1" t="s">
        <v>109</v>
      </c>
      <c r="AN159" s="1">
        <v>93.4</v>
      </c>
      <c r="AO159" s="1" t="s">
        <v>84</v>
      </c>
      <c r="AP159" s="1" t="s">
        <v>3546</v>
      </c>
      <c r="AQ159" s="1" t="s">
        <v>3545</v>
      </c>
      <c r="AR159" s="1" t="s">
        <v>256</v>
      </c>
      <c r="AS159" s="1" t="s">
        <v>144</v>
      </c>
      <c r="AT159" s="1">
        <v>75.67</v>
      </c>
      <c r="AU159" s="1" t="s">
        <v>84</v>
      </c>
      <c r="AV159" s="1" t="s">
        <v>84</v>
      </c>
      <c r="AW159" s="1" t="s">
        <v>84</v>
      </c>
      <c r="AX159" s="1" t="s">
        <v>84</v>
      </c>
      <c r="AY159" s="1" t="s">
        <v>84</v>
      </c>
      <c r="AZ159" s="1" t="s">
        <v>84</v>
      </c>
      <c r="BA159" s="1" t="s">
        <v>84</v>
      </c>
      <c r="BB159" s="1" t="s">
        <v>3547</v>
      </c>
      <c r="BC159" s="1" t="s">
        <v>3548</v>
      </c>
      <c r="BD159" s="1" t="s">
        <v>113</v>
      </c>
      <c r="BE159" s="1" t="s">
        <v>114</v>
      </c>
      <c r="BF159" s="1" t="s">
        <v>147</v>
      </c>
      <c r="BG159" s="1" t="s">
        <v>888</v>
      </c>
      <c r="BH159" s="1">
        <v>71.3</v>
      </c>
      <c r="BI159" s="1">
        <v>7.63</v>
      </c>
      <c r="BJ159" s="1" t="s">
        <v>84</v>
      </c>
      <c r="BK159" s="1" t="s">
        <v>84</v>
      </c>
      <c r="BL159" s="1" t="s">
        <v>84</v>
      </c>
      <c r="BM159" s="1" t="s">
        <v>84</v>
      </c>
      <c r="BN159" s="1" t="s">
        <v>84</v>
      </c>
      <c r="BO159" s="1" t="s">
        <v>84</v>
      </c>
      <c r="BP159" s="1" t="s">
        <v>84</v>
      </c>
      <c r="BQ159" s="1" t="s">
        <v>84</v>
      </c>
      <c r="BR159" s="1" t="s">
        <v>3549</v>
      </c>
      <c r="BS159" s="1" t="s">
        <v>84</v>
      </c>
      <c r="BT159" s="1"/>
      <c r="BU159" s="1" t="s">
        <v>3550</v>
      </c>
      <c r="BV159" s="1">
        <v>19</v>
      </c>
      <c r="BW159" s="1" t="s">
        <v>3551</v>
      </c>
      <c r="BX159" s="1" t="str">
        <f>HYPERLINK("https://nconnect.nicmar.ac.in/storage/profile/6ac3321143397.png","Download")</f>
        <v>0</v>
      </c>
      <c r="BY159" s="1" t="s">
        <v>84</v>
      </c>
    </row>
    <row r="160" spans="1:77">
      <c r="A160" s="1" t="s">
        <v>119</v>
      </c>
      <c r="B160" s="1" t="s">
        <v>78</v>
      </c>
      <c r="C160" s="1" t="s">
        <v>3552</v>
      </c>
      <c r="D160" s="1" t="s">
        <v>3553</v>
      </c>
      <c r="E160" s="1" t="s">
        <v>84</v>
      </c>
      <c r="F160" s="1" t="s">
        <v>3554</v>
      </c>
      <c r="G160" s="1" t="s">
        <v>3555</v>
      </c>
      <c r="H160" s="1" t="s">
        <v>84</v>
      </c>
      <c r="I160" s="3"/>
      <c r="J160" s="1" t="s">
        <v>85</v>
      </c>
      <c r="K160" s="1" t="s">
        <v>86</v>
      </c>
      <c r="L160" s="1" t="s">
        <v>3556</v>
      </c>
      <c r="M160" s="1" t="s">
        <v>3557</v>
      </c>
      <c r="N160" s="1">
        <v>9205031217</v>
      </c>
      <c r="O160" s="1" t="s">
        <v>89</v>
      </c>
      <c r="P160" s="1" t="s">
        <v>3558</v>
      </c>
      <c r="Q160" s="1" t="s">
        <v>91</v>
      </c>
      <c r="R160" s="1" t="s">
        <v>516</v>
      </c>
      <c r="S160" s="1" t="s">
        <v>3559</v>
      </c>
      <c r="T160" s="1" t="s">
        <v>130</v>
      </c>
      <c r="U160" s="1">
        <v>385020974330</v>
      </c>
      <c r="V160" s="1" t="s">
        <v>3560</v>
      </c>
      <c r="W160" s="1">
        <v>9971815812</v>
      </c>
      <c r="X160" s="1" t="s">
        <v>494</v>
      </c>
      <c r="Y160" s="1" t="s">
        <v>3561</v>
      </c>
      <c r="Z160" s="1">
        <v>9910793483</v>
      </c>
      <c r="AA160" s="1" t="s">
        <v>3562</v>
      </c>
      <c r="AB160" s="1" t="s">
        <v>3563</v>
      </c>
      <c r="AC160" s="1" t="s">
        <v>3564</v>
      </c>
      <c r="AD160" s="1" t="s">
        <v>499</v>
      </c>
      <c r="AE160" s="1" t="s">
        <v>84</v>
      </c>
      <c r="AF160" s="1" t="s">
        <v>84</v>
      </c>
      <c r="AG160" s="1" t="s">
        <v>84</v>
      </c>
      <c r="AH160" s="1" t="s">
        <v>102</v>
      </c>
      <c r="AI160" s="1" t="s">
        <v>102</v>
      </c>
      <c r="AJ160" s="1" t="s">
        <v>3565</v>
      </c>
      <c r="AK160" s="1" t="s">
        <v>3566</v>
      </c>
      <c r="AL160" s="1" t="s">
        <v>501</v>
      </c>
      <c r="AM160" s="1" t="s">
        <v>395</v>
      </c>
      <c r="AN160" s="1">
        <v>88.2</v>
      </c>
      <c r="AO160" s="1" t="s">
        <v>84</v>
      </c>
      <c r="AP160" s="1" t="s">
        <v>3565</v>
      </c>
      <c r="AQ160" s="1" t="s">
        <v>3566</v>
      </c>
      <c r="AR160" s="1" t="s">
        <v>315</v>
      </c>
      <c r="AS160" s="1" t="s">
        <v>110</v>
      </c>
      <c r="AT160" s="1">
        <v>85</v>
      </c>
      <c r="AU160" s="1" t="s">
        <v>84</v>
      </c>
      <c r="AV160" s="1" t="s">
        <v>84</v>
      </c>
      <c r="AW160" s="1" t="s">
        <v>84</v>
      </c>
      <c r="AX160" s="1" t="s">
        <v>84</v>
      </c>
      <c r="AY160" s="1" t="s">
        <v>84</v>
      </c>
      <c r="AZ160" s="1" t="s">
        <v>84</v>
      </c>
      <c r="BA160" s="1" t="s">
        <v>84</v>
      </c>
      <c r="BB160" s="1" t="s">
        <v>502</v>
      </c>
      <c r="BC160" s="1" t="s">
        <v>3567</v>
      </c>
      <c r="BD160" s="1" t="s">
        <v>205</v>
      </c>
      <c r="BE160" s="1" t="s">
        <v>206</v>
      </c>
      <c r="BF160" s="1" t="s">
        <v>316</v>
      </c>
      <c r="BG160" s="1" t="s">
        <v>236</v>
      </c>
      <c r="BH160" s="1">
        <v>88.7</v>
      </c>
      <c r="BI160" s="1">
        <v>8.87</v>
      </c>
      <c r="BJ160" s="1" t="s">
        <v>84</v>
      </c>
      <c r="BK160" s="1" t="s">
        <v>84</v>
      </c>
      <c r="BL160" s="1" t="s">
        <v>84</v>
      </c>
      <c r="BM160" s="1" t="s">
        <v>84</v>
      </c>
      <c r="BN160" s="1" t="s">
        <v>84</v>
      </c>
      <c r="BO160" s="1" t="s">
        <v>84</v>
      </c>
      <c r="BP160" s="1" t="s">
        <v>84</v>
      </c>
      <c r="BQ160" s="1" t="s">
        <v>84</v>
      </c>
      <c r="BR160" s="1" t="s">
        <v>3568</v>
      </c>
      <c r="BS160" s="1" t="s">
        <v>84</v>
      </c>
      <c r="BT160" s="1"/>
      <c r="BU160" s="1" t="s">
        <v>3569</v>
      </c>
      <c r="BV160" s="1">
        <v>18</v>
      </c>
      <c r="BW160" s="1" t="s">
        <v>84</v>
      </c>
      <c r="BX160" s="1" t="str">
        <f>HYPERLINK("https://nconnect.nicmar.ac.in/storage/profile/6a874daaae0e2.png","Download")</f>
        <v>0</v>
      </c>
      <c r="BY160" s="1" t="s">
        <v>84</v>
      </c>
    </row>
    <row r="161" spans="1:77">
      <c r="A161" s="1" t="s">
        <v>119</v>
      </c>
      <c r="B161" s="1" t="s">
        <v>78</v>
      </c>
      <c r="C161" s="1" t="s">
        <v>3570</v>
      </c>
      <c r="D161" s="1" t="s">
        <v>3571</v>
      </c>
      <c r="E161" s="1" t="s">
        <v>3572</v>
      </c>
      <c r="F161" s="1" t="s">
        <v>3573</v>
      </c>
      <c r="G161" s="1" t="s">
        <v>3574</v>
      </c>
      <c r="H161" s="1" t="s">
        <v>84</v>
      </c>
      <c r="I161" s="3"/>
      <c r="J161" s="1" t="s">
        <v>85</v>
      </c>
      <c r="K161" s="1" t="s">
        <v>86</v>
      </c>
      <c r="L161" s="1" t="s">
        <v>3575</v>
      </c>
      <c r="M161" s="1" t="s">
        <v>3576</v>
      </c>
      <c r="N161" s="1">
        <v>9029256454</v>
      </c>
      <c r="O161" s="1" t="s">
        <v>89</v>
      </c>
      <c r="P161" s="1" t="s">
        <v>3577</v>
      </c>
      <c r="Q161" s="1" t="s">
        <v>91</v>
      </c>
      <c r="R161" s="1" t="s">
        <v>1907</v>
      </c>
      <c r="S161" s="1" t="s">
        <v>3578</v>
      </c>
      <c r="T161" s="1" t="s">
        <v>163</v>
      </c>
      <c r="U161" s="1">
        <v>428809291548</v>
      </c>
      <c r="V161" s="1" t="s">
        <v>3579</v>
      </c>
      <c r="W161" s="1">
        <v>9819246805</v>
      </c>
      <c r="X161" s="1" t="s">
        <v>2655</v>
      </c>
      <c r="Y161" s="1" t="s">
        <v>3580</v>
      </c>
      <c r="Z161" s="1">
        <v>9833359459</v>
      </c>
      <c r="AA161" s="1" t="s">
        <v>521</v>
      </c>
      <c r="AB161" s="1" t="s">
        <v>3581</v>
      </c>
      <c r="AC161" s="1" t="s">
        <v>1434</v>
      </c>
      <c r="AD161" s="1" t="s">
        <v>101</v>
      </c>
      <c r="AE161" s="1" t="s">
        <v>3581</v>
      </c>
      <c r="AF161" s="1" t="s">
        <v>1434</v>
      </c>
      <c r="AG161" s="1" t="s">
        <v>101</v>
      </c>
      <c r="AH161" s="1" t="s">
        <v>102</v>
      </c>
      <c r="AI161" s="1" t="s">
        <v>102</v>
      </c>
      <c r="AJ161" s="1" t="s">
        <v>3582</v>
      </c>
      <c r="AK161" s="1" t="s">
        <v>2411</v>
      </c>
      <c r="AL161" s="1" t="s">
        <v>198</v>
      </c>
      <c r="AM161" s="1" t="s">
        <v>199</v>
      </c>
      <c r="AN161" s="1">
        <v>92</v>
      </c>
      <c r="AO161" s="1" t="s">
        <v>84</v>
      </c>
      <c r="AP161" s="1" t="s">
        <v>3583</v>
      </c>
      <c r="AQ161" s="1" t="s">
        <v>3584</v>
      </c>
      <c r="AR161" s="1" t="s">
        <v>201</v>
      </c>
      <c r="AS161" s="1" t="s">
        <v>549</v>
      </c>
      <c r="AT161" s="1">
        <v>77.54</v>
      </c>
      <c r="AU161" s="1" t="s">
        <v>84</v>
      </c>
      <c r="AV161" s="1" t="s">
        <v>84</v>
      </c>
      <c r="AW161" s="1" t="s">
        <v>84</v>
      </c>
      <c r="AX161" s="1" t="s">
        <v>84</v>
      </c>
      <c r="AY161" s="1" t="s">
        <v>84</v>
      </c>
      <c r="AZ161" s="1" t="s">
        <v>84</v>
      </c>
      <c r="BA161" s="1" t="s">
        <v>84</v>
      </c>
      <c r="BB161" s="1" t="s">
        <v>574</v>
      </c>
      <c r="BC161" s="1" t="s">
        <v>1370</v>
      </c>
      <c r="BD161" s="1" t="s">
        <v>113</v>
      </c>
      <c r="BE161" s="1" t="s">
        <v>114</v>
      </c>
      <c r="BF161" s="1" t="s">
        <v>549</v>
      </c>
      <c r="BG161" s="1" t="s">
        <v>480</v>
      </c>
      <c r="BH161" s="1">
        <v>69</v>
      </c>
      <c r="BI161" s="1">
        <v>7.65</v>
      </c>
      <c r="BJ161" s="1" t="s">
        <v>84</v>
      </c>
      <c r="BK161" s="1" t="s">
        <v>84</v>
      </c>
      <c r="BL161" s="1" t="s">
        <v>84</v>
      </c>
      <c r="BM161" s="1" t="s">
        <v>84</v>
      </c>
      <c r="BN161" s="1" t="s">
        <v>84</v>
      </c>
      <c r="BO161" s="1" t="s">
        <v>84</v>
      </c>
      <c r="BP161" s="1" t="s">
        <v>84</v>
      </c>
      <c r="BQ161" s="1" t="s">
        <v>84</v>
      </c>
      <c r="BR161" s="1" t="s">
        <v>3585</v>
      </c>
      <c r="BS161" s="1" t="s">
        <v>3586</v>
      </c>
      <c r="BT161" s="1">
        <v>25</v>
      </c>
      <c r="BU161" s="1" t="s">
        <v>3587</v>
      </c>
      <c r="BV161" s="1">
        <v>2</v>
      </c>
      <c r="BW161" s="1" t="s">
        <v>84</v>
      </c>
      <c r="BX161" s="1" t="str">
        <f>HYPERLINK("https://nconnect.nicmar.ac.in/storage/profile/6a87f9d8a3496.png","Download")</f>
        <v>0</v>
      </c>
      <c r="BY161" s="1" t="s">
        <v>84</v>
      </c>
    </row>
    <row r="162" spans="1:77">
      <c r="A162" s="1" t="s">
        <v>119</v>
      </c>
      <c r="B162" s="1" t="s">
        <v>78</v>
      </c>
      <c r="C162" s="1" t="s">
        <v>3588</v>
      </c>
      <c r="D162" s="1" t="s">
        <v>1841</v>
      </c>
      <c r="E162" s="1" t="s">
        <v>84</v>
      </c>
      <c r="F162" s="1" t="s">
        <v>3589</v>
      </c>
      <c r="G162" s="1" t="s">
        <v>3590</v>
      </c>
      <c r="H162" s="1" t="s">
        <v>84</v>
      </c>
      <c r="I162" s="3"/>
      <c r="J162" s="1" t="s">
        <v>85</v>
      </c>
      <c r="K162" s="1" t="s">
        <v>86</v>
      </c>
      <c r="L162" s="1" t="s">
        <v>3591</v>
      </c>
      <c r="M162" s="1" t="s">
        <v>3592</v>
      </c>
      <c r="N162" s="1">
        <v>9891013687</v>
      </c>
      <c r="O162" s="1" t="s">
        <v>159</v>
      </c>
      <c r="P162" s="1" t="s">
        <v>3593</v>
      </c>
      <c r="Q162" s="1" t="s">
        <v>91</v>
      </c>
      <c r="R162" s="1" t="s">
        <v>3594</v>
      </c>
      <c r="S162" s="1" t="s">
        <v>3595</v>
      </c>
      <c r="T162" s="1" t="s">
        <v>163</v>
      </c>
      <c r="U162" s="1">
        <v>356406264888</v>
      </c>
      <c r="V162" s="1" t="s">
        <v>3596</v>
      </c>
      <c r="W162" s="1">
        <v>9212708574</v>
      </c>
      <c r="X162" s="1" t="s">
        <v>494</v>
      </c>
      <c r="Y162" s="1" t="s">
        <v>3597</v>
      </c>
      <c r="Z162" s="1">
        <v>9213938515</v>
      </c>
      <c r="AA162" s="1" t="s">
        <v>3562</v>
      </c>
      <c r="AB162" s="1" t="s">
        <v>3598</v>
      </c>
      <c r="AC162" s="1" t="s">
        <v>3599</v>
      </c>
      <c r="AD162" s="1" t="s">
        <v>1127</v>
      </c>
      <c r="AE162" s="1" t="s">
        <v>3598</v>
      </c>
      <c r="AF162" s="1" t="s">
        <v>3599</v>
      </c>
      <c r="AG162" s="1" t="s">
        <v>1127</v>
      </c>
      <c r="AH162" s="1" t="s">
        <v>102</v>
      </c>
      <c r="AI162" s="1" t="s">
        <v>102</v>
      </c>
      <c r="AJ162" s="1" t="s">
        <v>3600</v>
      </c>
      <c r="AK162" s="1" t="s">
        <v>3566</v>
      </c>
      <c r="AL162" s="1" t="s">
        <v>501</v>
      </c>
      <c r="AM162" s="1" t="s">
        <v>141</v>
      </c>
      <c r="AN162" s="1">
        <v>92.8</v>
      </c>
      <c r="AO162" s="1" t="s">
        <v>84</v>
      </c>
      <c r="AP162" s="1" t="s">
        <v>3600</v>
      </c>
      <c r="AQ162" s="1" t="s">
        <v>3566</v>
      </c>
      <c r="AR162" s="1" t="s">
        <v>315</v>
      </c>
      <c r="AS162" s="1" t="s">
        <v>370</v>
      </c>
      <c r="AT162" s="1">
        <v>92</v>
      </c>
      <c r="AU162" s="1" t="s">
        <v>84</v>
      </c>
      <c r="AV162" s="1" t="s">
        <v>84</v>
      </c>
      <c r="AW162" s="1" t="s">
        <v>84</v>
      </c>
      <c r="AX162" s="1" t="s">
        <v>84</v>
      </c>
      <c r="AY162" s="1" t="s">
        <v>84</v>
      </c>
      <c r="AZ162" s="1" t="s">
        <v>84</v>
      </c>
      <c r="BA162" s="1" t="s">
        <v>84</v>
      </c>
      <c r="BB162" s="1" t="s">
        <v>502</v>
      </c>
      <c r="BC162" s="1" t="s">
        <v>3567</v>
      </c>
      <c r="BD162" s="1" t="s">
        <v>205</v>
      </c>
      <c r="BE162" s="1" t="s">
        <v>206</v>
      </c>
      <c r="BF162" s="1" t="s">
        <v>316</v>
      </c>
      <c r="BG162" s="1" t="s">
        <v>236</v>
      </c>
      <c r="BH162" s="1">
        <v>90.3</v>
      </c>
      <c r="BI162" s="1" t="s">
        <v>84</v>
      </c>
      <c r="BJ162" s="1" t="s">
        <v>84</v>
      </c>
      <c r="BK162" s="1" t="s">
        <v>84</v>
      </c>
      <c r="BL162" s="1" t="s">
        <v>84</v>
      </c>
      <c r="BM162" s="1" t="s">
        <v>84</v>
      </c>
      <c r="BN162" s="1" t="s">
        <v>84</v>
      </c>
      <c r="BO162" s="1" t="s">
        <v>84</v>
      </c>
      <c r="BP162" s="1" t="s">
        <v>84</v>
      </c>
      <c r="BQ162" s="1" t="s">
        <v>84</v>
      </c>
      <c r="BR162" s="1" t="s">
        <v>3601</v>
      </c>
      <c r="BS162" s="1" t="s">
        <v>84</v>
      </c>
      <c r="BT162" s="1"/>
      <c r="BU162" s="1" t="s">
        <v>3602</v>
      </c>
      <c r="BV162" s="1">
        <v>16</v>
      </c>
      <c r="BW162" s="1" t="s">
        <v>3603</v>
      </c>
      <c r="BX162" s="1" t="str">
        <f>HYPERLINK("https://nconnect.nicmar.ac.in/storage/profile/6a87457f8f0bc.png","Download")</f>
        <v>0</v>
      </c>
      <c r="BY162" s="1" t="s">
        <v>84</v>
      </c>
    </row>
    <row r="163" spans="1:77">
      <c r="A163" s="1" t="s">
        <v>351</v>
      </c>
      <c r="B163" s="1" t="s">
        <v>78</v>
      </c>
      <c r="C163" s="1" t="s">
        <v>3604</v>
      </c>
      <c r="D163" s="1" t="s">
        <v>3605</v>
      </c>
      <c r="E163" s="1" t="s">
        <v>3606</v>
      </c>
      <c r="F163" s="1" t="s">
        <v>3607</v>
      </c>
      <c r="G163" s="1" t="s">
        <v>3608</v>
      </c>
      <c r="H163" s="1" t="s">
        <v>84</v>
      </c>
      <c r="I163" s="3"/>
      <c r="J163" s="1" t="s">
        <v>85</v>
      </c>
      <c r="K163" s="1" t="s">
        <v>86</v>
      </c>
      <c r="L163" s="1" t="s">
        <v>3609</v>
      </c>
      <c r="M163" s="1" t="s">
        <v>3610</v>
      </c>
      <c r="N163" s="1">
        <v>9823229144</v>
      </c>
      <c r="O163" s="1" t="s">
        <v>159</v>
      </c>
      <c r="P163" s="1" t="s">
        <v>3611</v>
      </c>
      <c r="Q163" s="1" t="s">
        <v>91</v>
      </c>
      <c r="R163" s="1" t="s">
        <v>3612</v>
      </c>
      <c r="S163" s="1" t="s">
        <v>3613</v>
      </c>
      <c r="T163" s="1" t="s">
        <v>163</v>
      </c>
      <c r="U163" s="1">
        <v>267109474651</v>
      </c>
      <c r="V163" s="1" t="s">
        <v>3614</v>
      </c>
      <c r="W163" s="1">
        <v>9823226022</v>
      </c>
      <c r="X163" s="1" t="s">
        <v>3615</v>
      </c>
      <c r="Y163" s="1" t="s">
        <v>3616</v>
      </c>
      <c r="Z163" s="1">
        <v>8308443255</v>
      </c>
      <c r="AA163" s="1" t="s">
        <v>3617</v>
      </c>
      <c r="AB163" s="1" t="s">
        <v>3618</v>
      </c>
      <c r="AC163" s="1" t="s">
        <v>3381</v>
      </c>
      <c r="AD163" s="1" t="s">
        <v>101</v>
      </c>
      <c r="AE163" s="1" t="s">
        <v>3618</v>
      </c>
      <c r="AF163" s="1" t="s">
        <v>3381</v>
      </c>
      <c r="AG163" s="1" t="s">
        <v>101</v>
      </c>
      <c r="AH163" s="1" t="s">
        <v>102</v>
      </c>
      <c r="AI163" s="1" t="s">
        <v>102</v>
      </c>
      <c r="AJ163" s="1" t="s">
        <v>3619</v>
      </c>
      <c r="AK163" s="1" t="s">
        <v>101</v>
      </c>
      <c r="AL163" s="1" t="s">
        <v>201</v>
      </c>
      <c r="AM163" s="1" t="s">
        <v>109</v>
      </c>
      <c r="AN163" s="1">
        <v>92.6</v>
      </c>
      <c r="AO163" s="1" t="s">
        <v>84</v>
      </c>
      <c r="AP163" s="1" t="s">
        <v>84</v>
      </c>
      <c r="AQ163" s="1" t="s">
        <v>84</v>
      </c>
      <c r="AR163" s="1" t="s">
        <v>84</v>
      </c>
      <c r="AS163" s="1" t="s">
        <v>84</v>
      </c>
      <c r="AT163" s="1" t="s">
        <v>84</v>
      </c>
      <c r="AU163" s="1" t="s">
        <v>84</v>
      </c>
      <c r="AV163" s="1" t="s">
        <v>3620</v>
      </c>
      <c r="AW163" s="1" t="s">
        <v>3621</v>
      </c>
      <c r="AX163" s="1" t="s">
        <v>549</v>
      </c>
      <c r="AY163" s="1" t="s">
        <v>320</v>
      </c>
      <c r="AZ163" s="1">
        <v>90.32</v>
      </c>
      <c r="BA163" s="1" t="s">
        <v>84</v>
      </c>
      <c r="BB163" s="1" t="s">
        <v>3622</v>
      </c>
      <c r="BC163" s="1" t="s">
        <v>3623</v>
      </c>
      <c r="BD163" s="1" t="s">
        <v>113</v>
      </c>
      <c r="BE163" s="1" t="s">
        <v>3427</v>
      </c>
      <c r="BF163" s="1" t="s">
        <v>232</v>
      </c>
      <c r="BG163" s="1" t="s">
        <v>675</v>
      </c>
      <c r="BH163" s="1">
        <v>79.28</v>
      </c>
      <c r="BI163" s="1">
        <v>8.69</v>
      </c>
      <c r="BJ163" s="1" t="s">
        <v>84</v>
      </c>
      <c r="BK163" s="1" t="s">
        <v>84</v>
      </c>
      <c r="BL163" s="1" t="s">
        <v>84</v>
      </c>
      <c r="BM163" s="1" t="s">
        <v>84</v>
      </c>
      <c r="BN163" s="1" t="s">
        <v>84</v>
      </c>
      <c r="BO163" s="1" t="s">
        <v>84</v>
      </c>
      <c r="BP163" s="1" t="s">
        <v>84</v>
      </c>
      <c r="BQ163" s="1" t="s">
        <v>84</v>
      </c>
      <c r="BR163" s="1" t="s">
        <v>3624</v>
      </c>
      <c r="BS163" s="1" t="s">
        <v>84</v>
      </c>
      <c r="BT163" s="1"/>
      <c r="BU163" s="1" t="s">
        <v>3625</v>
      </c>
      <c r="BV163" s="1">
        <v>8</v>
      </c>
      <c r="BW163" s="1" t="s">
        <v>84</v>
      </c>
      <c r="BX163" s="1" t="str">
        <f>HYPERLINK("https://nconnect.nicmar.ac.in/storage/profile/6aaa349f86e6b.png","Download")</f>
        <v>0</v>
      </c>
      <c r="BY163" s="1" t="s">
        <v>84</v>
      </c>
    </row>
    <row r="164" spans="1:77">
      <c r="A164" s="1" t="s">
        <v>151</v>
      </c>
      <c r="B164" s="1" t="s">
        <v>78</v>
      </c>
      <c r="C164" s="1" t="s">
        <v>3626</v>
      </c>
      <c r="D164" s="1" t="s">
        <v>3627</v>
      </c>
      <c r="E164" s="1" t="s">
        <v>3628</v>
      </c>
      <c r="F164" s="1" t="s">
        <v>3629</v>
      </c>
      <c r="G164" s="1" t="s">
        <v>3630</v>
      </c>
      <c r="H164" s="1" t="s">
        <v>84</v>
      </c>
      <c r="I164" s="3"/>
      <c r="J164" s="1" t="s">
        <v>85</v>
      </c>
      <c r="K164" s="1" t="s">
        <v>86</v>
      </c>
      <c r="L164" s="1" t="s">
        <v>3631</v>
      </c>
      <c r="M164" s="1" t="s">
        <v>3632</v>
      </c>
      <c r="N164" s="1">
        <v>9890810923</v>
      </c>
      <c r="O164" s="1" t="s">
        <v>89</v>
      </c>
      <c r="P164" s="1" t="s">
        <v>3633</v>
      </c>
      <c r="Q164" s="1" t="s">
        <v>91</v>
      </c>
      <c r="R164" s="1" t="s">
        <v>3634</v>
      </c>
      <c r="S164" s="1" t="s">
        <v>3635</v>
      </c>
      <c r="T164" s="1" t="s">
        <v>130</v>
      </c>
      <c r="U164" s="1">
        <v>794513855837</v>
      </c>
      <c r="V164" s="1" t="s">
        <v>3636</v>
      </c>
      <c r="W164" s="1">
        <v>9689461875</v>
      </c>
      <c r="X164" s="1" t="s">
        <v>3637</v>
      </c>
      <c r="Y164" s="1" t="s">
        <v>3638</v>
      </c>
      <c r="Z164" s="1">
        <v>9689571847</v>
      </c>
      <c r="AA164" s="1" t="s">
        <v>134</v>
      </c>
      <c r="AB164" s="1" t="s">
        <v>3639</v>
      </c>
      <c r="AC164" s="1" t="s">
        <v>1434</v>
      </c>
      <c r="AD164" s="1" t="s">
        <v>101</v>
      </c>
      <c r="AE164" s="1" t="s">
        <v>3639</v>
      </c>
      <c r="AF164" s="1" t="s">
        <v>1434</v>
      </c>
      <c r="AG164" s="1" t="s">
        <v>101</v>
      </c>
      <c r="AH164" s="1" t="s">
        <v>102</v>
      </c>
      <c r="AI164" s="1" t="s">
        <v>102</v>
      </c>
      <c r="AJ164" s="1" t="s">
        <v>3640</v>
      </c>
      <c r="AK164" s="1" t="s">
        <v>3641</v>
      </c>
      <c r="AL164" s="1" t="s">
        <v>420</v>
      </c>
      <c r="AM164" s="1" t="s">
        <v>286</v>
      </c>
      <c r="AN164" s="1">
        <v>76.8</v>
      </c>
      <c r="AO164" s="1" t="s">
        <v>84</v>
      </c>
      <c r="AP164" s="1" t="s">
        <v>3642</v>
      </c>
      <c r="AQ164" s="1" t="s">
        <v>3641</v>
      </c>
      <c r="AR164" s="1" t="s">
        <v>199</v>
      </c>
      <c r="AS164" s="1" t="s">
        <v>477</v>
      </c>
      <c r="AT164" s="1">
        <v>71.85</v>
      </c>
      <c r="AU164" s="1" t="s">
        <v>84</v>
      </c>
      <c r="AV164" s="1" t="s">
        <v>84</v>
      </c>
      <c r="AW164" s="1" t="s">
        <v>84</v>
      </c>
      <c r="AX164" s="1" t="s">
        <v>84</v>
      </c>
      <c r="AY164" s="1" t="s">
        <v>84</v>
      </c>
      <c r="AZ164" s="1" t="s">
        <v>84</v>
      </c>
      <c r="BA164" s="1" t="s">
        <v>84</v>
      </c>
      <c r="BB164" s="1" t="s">
        <v>625</v>
      </c>
      <c r="BC164" s="1" t="s">
        <v>3643</v>
      </c>
      <c r="BD164" s="1" t="s">
        <v>146</v>
      </c>
      <c r="BE164" s="1" t="s">
        <v>114</v>
      </c>
      <c r="BF164" s="1" t="s">
        <v>425</v>
      </c>
      <c r="BG164" s="1" t="s">
        <v>320</v>
      </c>
      <c r="BH164" s="1">
        <v>77.11</v>
      </c>
      <c r="BI164" s="1">
        <v>8.74</v>
      </c>
      <c r="BJ164" s="1" t="s">
        <v>84</v>
      </c>
      <c r="BK164" s="1" t="s">
        <v>84</v>
      </c>
      <c r="BL164" s="1" t="s">
        <v>84</v>
      </c>
      <c r="BM164" s="1" t="s">
        <v>84</v>
      </c>
      <c r="BN164" s="1" t="s">
        <v>84</v>
      </c>
      <c r="BO164" s="1" t="s">
        <v>84</v>
      </c>
      <c r="BP164" s="1" t="s">
        <v>84</v>
      </c>
      <c r="BQ164" s="1" t="s">
        <v>84</v>
      </c>
      <c r="BR164" s="1" t="s">
        <v>3644</v>
      </c>
      <c r="BS164" s="1" t="s">
        <v>3645</v>
      </c>
      <c r="BT164" s="1">
        <v>11</v>
      </c>
      <c r="BU164" s="1" t="s">
        <v>84</v>
      </c>
      <c r="BV164" s="1"/>
      <c r="BW164" s="1" t="s">
        <v>3646</v>
      </c>
      <c r="BX164" s="1" t="str">
        <f>HYPERLINK("https://nconnect.nicmar.ac.in/storage/profile/6a8438d68de33.png","Download")</f>
        <v>0</v>
      </c>
      <c r="BY164" s="1" t="s">
        <v>84</v>
      </c>
    </row>
    <row r="165" spans="1:77">
      <c r="A165" s="1" t="s">
        <v>119</v>
      </c>
      <c r="B165" s="1" t="s">
        <v>78</v>
      </c>
      <c r="C165" s="1" t="s">
        <v>3647</v>
      </c>
      <c r="D165" s="1" t="s">
        <v>3648</v>
      </c>
      <c r="E165" s="1" t="s">
        <v>3649</v>
      </c>
      <c r="F165" s="1" t="s">
        <v>3650</v>
      </c>
      <c r="G165" s="1" t="s">
        <v>3651</v>
      </c>
      <c r="H165" s="1" t="s">
        <v>84</v>
      </c>
      <c r="I165" s="3"/>
      <c r="J165" s="1" t="s">
        <v>85</v>
      </c>
      <c r="K165" s="1" t="s">
        <v>86</v>
      </c>
      <c r="L165" s="1" t="s">
        <v>3652</v>
      </c>
      <c r="M165" s="1" t="s">
        <v>3653</v>
      </c>
      <c r="N165" s="1">
        <v>9912583599</v>
      </c>
      <c r="O165" s="1" t="s">
        <v>89</v>
      </c>
      <c r="P165" s="1" t="s">
        <v>3654</v>
      </c>
      <c r="Q165" s="1" t="s">
        <v>91</v>
      </c>
      <c r="R165" s="1" t="s">
        <v>3655</v>
      </c>
      <c r="S165" s="1" t="s">
        <v>3656</v>
      </c>
      <c r="T165" s="1" t="s">
        <v>190</v>
      </c>
      <c r="U165" s="1">
        <v>708147656407</v>
      </c>
      <c r="V165" s="1" t="s">
        <v>3657</v>
      </c>
      <c r="W165" s="1">
        <v>9703120023</v>
      </c>
      <c r="X165" s="1" t="s">
        <v>3658</v>
      </c>
      <c r="Y165" s="1" t="s">
        <v>3659</v>
      </c>
      <c r="Z165" s="1">
        <v>9492304369</v>
      </c>
      <c r="AA165" s="1" t="s">
        <v>950</v>
      </c>
      <c r="AB165" s="1" t="s">
        <v>3660</v>
      </c>
      <c r="AC165" s="1" t="s">
        <v>3661</v>
      </c>
      <c r="AD165" s="1" t="s">
        <v>594</v>
      </c>
      <c r="AE165" s="1" t="s">
        <v>3660</v>
      </c>
      <c r="AF165" s="1" t="s">
        <v>3661</v>
      </c>
      <c r="AG165" s="1" t="s">
        <v>594</v>
      </c>
      <c r="AH165" s="1" t="s">
        <v>102</v>
      </c>
      <c r="AI165" s="1" t="s">
        <v>102</v>
      </c>
      <c r="AJ165" s="1" t="s">
        <v>3662</v>
      </c>
      <c r="AK165" s="1" t="s">
        <v>3663</v>
      </c>
      <c r="AL165" s="1" t="s">
        <v>342</v>
      </c>
      <c r="AM165" s="1" t="s">
        <v>597</v>
      </c>
      <c r="AN165" s="1">
        <v>100</v>
      </c>
      <c r="AO165" s="1">
        <v>10</v>
      </c>
      <c r="AP165" s="1" t="s">
        <v>3664</v>
      </c>
      <c r="AQ165" s="1" t="s">
        <v>3665</v>
      </c>
      <c r="AR165" s="1" t="s">
        <v>198</v>
      </c>
      <c r="AS165" s="1" t="s">
        <v>141</v>
      </c>
      <c r="AT165" s="1">
        <v>95.9</v>
      </c>
      <c r="AU165" s="1">
        <v>9.88</v>
      </c>
      <c r="AV165" s="1" t="s">
        <v>84</v>
      </c>
      <c r="AW165" s="1" t="s">
        <v>84</v>
      </c>
      <c r="AX165" s="1" t="s">
        <v>84</v>
      </c>
      <c r="AY165" s="1" t="s">
        <v>84</v>
      </c>
      <c r="AZ165" s="1" t="s">
        <v>84</v>
      </c>
      <c r="BA165" s="1" t="s">
        <v>84</v>
      </c>
      <c r="BB165" s="1" t="s">
        <v>2361</v>
      </c>
      <c r="BC165" s="1" t="s">
        <v>3666</v>
      </c>
      <c r="BD165" s="1" t="s">
        <v>113</v>
      </c>
      <c r="BE165" s="1" t="s">
        <v>114</v>
      </c>
      <c r="BF165" s="1" t="s">
        <v>201</v>
      </c>
      <c r="BG165" s="1" t="s">
        <v>320</v>
      </c>
      <c r="BH165" s="1">
        <v>74.4</v>
      </c>
      <c r="BI165" s="1">
        <v>8.19</v>
      </c>
      <c r="BJ165" s="1" t="s">
        <v>84</v>
      </c>
      <c r="BK165" s="1" t="s">
        <v>84</v>
      </c>
      <c r="BL165" s="1" t="s">
        <v>84</v>
      </c>
      <c r="BM165" s="1" t="s">
        <v>84</v>
      </c>
      <c r="BN165" s="1" t="s">
        <v>84</v>
      </c>
      <c r="BO165" s="1" t="s">
        <v>84</v>
      </c>
      <c r="BP165" s="1" t="s">
        <v>84</v>
      </c>
      <c r="BQ165" s="1" t="s">
        <v>84</v>
      </c>
      <c r="BR165" s="1" t="s">
        <v>3667</v>
      </c>
      <c r="BS165" s="1" t="s">
        <v>3668</v>
      </c>
      <c r="BT165" s="1">
        <v>25</v>
      </c>
      <c r="BU165" s="1" t="s">
        <v>84</v>
      </c>
      <c r="BV165" s="1"/>
      <c r="BW165" s="1" t="s">
        <v>963</v>
      </c>
      <c r="BX165" s="1" t="str">
        <f>HYPERLINK("https://nconnect.nicmar.ac.in/storage/profile/6a85f3a80a675.png","Download")</f>
        <v>0</v>
      </c>
      <c r="BY165" s="1" t="s">
        <v>84</v>
      </c>
    </row>
    <row r="166" spans="1:77">
      <c r="A166" s="1" t="s">
        <v>119</v>
      </c>
      <c r="B166" s="1" t="s">
        <v>78</v>
      </c>
      <c r="C166" s="1" t="s">
        <v>3669</v>
      </c>
      <c r="D166" s="1" t="s">
        <v>3670</v>
      </c>
      <c r="E166" s="1" t="s">
        <v>3671</v>
      </c>
      <c r="F166" s="1" t="s">
        <v>3672</v>
      </c>
      <c r="G166" s="1" t="s">
        <v>3673</v>
      </c>
      <c r="H166" s="1" t="s">
        <v>84</v>
      </c>
      <c r="I166" s="3"/>
      <c r="J166" s="1" t="s">
        <v>85</v>
      </c>
      <c r="K166" s="1" t="s">
        <v>86</v>
      </c>
      <c r="L166" s="1" t="s">
        <v>3674</v>
      </c>
      <c r="M166" s="1" t="s">
        <v>3675</v>
      </c>
      <c r="N166" s="1">
        <v>8805253565</v>
      </c>
      <c r="O166" s="1" t="s">
        <v>89</v>
      </c>
      <c r="P166" s="1" t="s">
        <v>3676</v>
      </c>
      <c r="Q166" s="1" t="s">
        <v>91</v>
      </c>
      <c r="R166" s="1" t="s">
        <v>3677</v>
      </c>
      <c r="S166" s="1" t="s">
        <v>3678</v>
      </c>
      <c r="T166" s="1" t="s">
        <v>190</v>
      </c>
      <c r="U166" s="1">
        <v>652916875982</v>
      </c>
      <c r="V166" s="1" t="s">
        <v>3679</v>
      </c>
      <c r="W166" s="1">
        <v>7066620113</v>
      </c>
      <c r="X166" s="1" t="s">
        <v>3680</v>
      </c>
      <c r="Y166" s="1" t="s">
        <v>3681</v>
      </c>
      <c r="Z166" s="1">
        <v>9420758113</v>
      </c>
      <c r="AA166" s="1" t="s">
        <v>134</v>
      </c>
      <c r="AB166" s="1" t="s">
        <v>3682</v>
      </c>
      <c r="AC166" s="1" t="s">
        <v>569</v>
      </c>
      <c r="AD166" s="1" t="s">
        <v>101</v>
      </c>
      <c r="AE166" s="1" t="s">
        <v>3683</v>
      </c>
      <c r="AF166" s="1" t="s">
        <v>569</v>
      </c>
      <c r="AG166" s="1" t="s">
        <v>101</v>
      </c>
      <c r="AH166" s="1" t="s">
        <v>102</v>
      </c>
      <c r="AI166" s="1" t="s">
        <v>102</v>
      </c>
      <c r="AJ166" s="1" t="s">
        <v>3684</v>
      </c>
      <c r="AK166" s="1" t="s">
        <v>3685</v>
      </c>
      <c r="AL166" s="1" t="s">
        <v>341</v>
      </c>
      <c r="AM166" s="1" t="s">
        <v>285</v>
      </c>
      <c r="AN166" s="1">
        <v>83</v>
      </c>
      <c r="AO166" s="1" t="s">
        <v>84</v>
      </c>
      <c r="AP166" s="1" t="s">
        <v>84</v>
      </c>
      <c r="AQ166" s="1" t="s">
        <v>84</v>
      </c>
      <c r="AR166" s="1" t="s">
        <v>84</v>
      </c>
      <c r="AS166" s="1" t="s">
        <v>84</v>
      </c>
      <c r="AT166" s="1" t="s">
        <v>84</v>
      </c>
      <c r="AU166" s="1" t="s">
        <v>84</v>
      </c>
      <c r="AV166" s="1" t="s">
        <v>3686</v>
      </c>
      <c r="AW166" s="1" t="s">
        <v>3687</v>
      </c>
      <c r="AX166" s="1" t="s">
        <v>526</v>
      </c>
      <c r="AY166" s="1" t="s">
        <v>201</v>
      </c>
      <c r="AZ166" s="1">
        <v>74.3</v>
      </c>
      <c r="BA166" s="1" t="s">
        <v>84</v>
      </c>
      <c r="BB166" s="1" t="s">
        <v>3688</v>
      </c>
      <c r="BC166" s="1" t="s">
        <v>3689</v>
      </c>
      <c r="BD166" s="1" t="s">
        <v>146</v>
      </c>
      <c r="BE166" s="1" t="s">
        <v>114</v>
      </c>
      <c r="BF166" s="1" t="s">
        <v>425</v>
      </c>
      <c r="BG166" s="1" t="s">
        <v>115</v>
      </c>
      <c r="BH166" s="1">
        <v>79.6</v>
      </c>
      <c r="BI166" s="1">
        <v>8.98</v>
      </c>
      <c r="BJ166" s="1" t="s">
        <v>84</v>
      </c>
      <c r="BK166" s="1" t="s">
        <v>84</v>
      </c>
      <c r="BL166" s="1" t="s">
        <v>84</v>
      </c>
      <c r="BM166" s="1" t="s">
        <v>84</v>
      </c>
      <c r="BN166" s="1" t="s">
        <v>84</v>
      </c>
      <c r="BO166" s="1" t="s">
        <v>84</v>
      </c>
      <c r="BP166" s="1" t="s">
        <v>84</v>
      </c>
      <c r="BQ166" s="1" t="s">
        <v>84</v>
      </c>
      <c r="BR166" s="1" t="s">
        <v>3690</v>
      </c>
      <c r="BS166" s="1" t="s">
        <v>3691</v>
      </c>
      <c r="BT166" s="1">
        <v>37</v>
      </c>
      <c r="BU166" s="1" t="s">
        <v>84</v>
      </c>
      <c r="BV166" s="1"/>
      <c r="BW166" s="1" t="s">
        <v>3690</v>
      </c>
      <c r="BX166" s="1" t="str">
        <f>HYPERLINK("https://nconnect.nicmar.ac.in/storage/profile/6a86dd213ebb2.png","Download")</f>
        <v>0</v>
      </c>
      <c r="BY166" s="1" t="s">
        <v>84</v>
      </c>
    </row>
    <row r="167" spans="1:77">
      <c r="A167" s="1" t="s">
        <v>119</v>
      </c>
      <c r="B167" s="1" t="s">
        <v>78</v>
      </c>
      <c r="C167" s="1" t="s">
        <v>3692</v>
      </c>
      <c r="D167" s="1" t="s">
        <v>3693</v>
      </c>
      <c r="E167" s="1" t="s">
        <v>84</v>
      </c>
      <c r="F167" s="1" t="s">
        <v>3694</v>
      </c>
      <c r="G167" s="1" t="s">
        <v>3695</v>
      </c>
      <c r="H167" s="1" t="s">
        <v>84</v>
      </c>
      <c r="I167" s="3"/>
      <c r="J167" s="1" t="s">
        <v>85</v>
      </c>
      <c r="K167" s="1" t="s">
        <v>86</v>
      </c>
      <c r="L167" s="1" t="s">
        <v>3696</v>
      </c>
      <c r="M167" s="1" t="s">
        <v>3697</v>
      </c>
      <c r="N167" s="1">
        <v>9749686247</v>
      </c>
      <c r="O167" s="1" t="s">
        <v>89</v>
      </c>
      <c r="P167" s="1" t="s">
        <v>3698</v>
      </c>
      <c r="Q167" s="1" t="s">
        <v>91</v>
      </c>
      <c r="R167" s="1" t="s">
        <v>3152</v>
      </c>
      <c r="S167" s="1" t="s">
        <v>3699</v>
      </c>
      <c r="T167" s="1" t="s">
        <v>130</v>
      </c>
      <c r="U167" s="1">
        <v>297052585331</v>
      </c>
      <c r="V167" s="1" t="s">
        <v>3700</v>
      </c>
      <c r="W167" s="1">
        <v>7602158773</v>
      </c>
      <c r="X167" s="1" t="s">
        <v>3701</v>
      </c>
      <c r="Y167" s="1" t="s">
        <v>3702</v>
      </c>
      <c r="Z167" s="1">
        <v>7047762551</v>
      </c>
      <c r="AA167" s="1" t="s">
        <v>3703</v>
      </c>
      <c r="AB167" s="1" t="s">
        <v>3704</v>
      </c>
      <c r="AC167" s="1" t="s">
        <v>3705</v>
      </c>
      <c r="AD167" s="1" t="s">
        <v>2055</v>
      </c>
      <c r="AE167" s="1" t="s">
        <v>3704</v>
      </c>
      <c r="AF167" s="1" t="s">
        <v>3705</v>
      </c>
      <c r="AG167" s="1" t="s">
        <v>2055</v>
      </c>
      <c r="AH167" s="1" t="s">
        <v>102</v>
      </c>
      <c r="AI167" s="1" t="s">
        <v>102</v>
      </c>
      <c r="AJ167" s="1" t="s">
        <v>3706</v>
      </c>
      <c r="AK167" s="1" t="s">
        <v>3707</v>
      </c>
      <c r="AL167" s="1" t="s">
        <v>715</v>
      </c>
      <c r="AM167" s="1" t="s">
        <v>447</v>
      </c>
      <c r="AN167" s="1">
        <v>84.85</v>
      </c>
      <c r="AO167" s="1" t="s">
        <v>84</v>
      </c>
      <c r="AP167" s="1" t="s">
        <v>3706</v>
      </c>
      <c r="AQ167" s="1" t="s">
        <v>3708</v>
      </c>
      <c r="AR167" s="1" t="s">
        <v>627</v>
      </c>
      <c r="AS167" s="1" t="s">
        <v>172</v>
      </c>
      <c r="AT167" s="1">
        <v>82.6</v>
      </c>
      <c r="AU167" s="1" t="s">
        <v>84</v>
      </c>
      <c r="AV167" s="1" t="s">
        <v>84</v>
      </c>
      <c r="AW167" s="1" t="s">
        <v>84</v>
      </c>
      <c r="AX167" s="1" t="s">
        <v>84</v>
      </c>
      <c r="AY167" s="1" t="s">
        <v>84</v>
      </c>
      <c r="AZ167" s="1" t="s">
        <v>84</v>
      </c>
      <c r="BA167" s="1" t="s">
        <v>84</v>
      </c>
      <c r="BB167" s="1" t="s">
        <v>3709</v>
      </c>
      <c r="BC167" s="1" t="s">
        <v>3710</v>
      </c>
      <c r="BD167" s="1" t="s">
        <v>113</v>
      </c>
      <c r="BE167" s="1" t="s">
        <v>114</v>
      </c>
      <c r="BF167" s="1" t="s">
        <v>172</v>
      </c>
      <c r="BG167" s="1" t="s">
        <v>720</v>
      </c>
      <c r="BH167" s="1">
        <v>80.2</v>
      </c>
      <c r="BI167" s="1">
        <v>8.77</v>
      </c>
      <c r="BJ167" s="1" t="s">
        <v>84</v>
      </c>
      <c r="BK167" s="1" t="s">
        <v>84</v>
      </c>
      <c r="BL167" s="1" t="s">
        <v>84</v>
      </c>
      <c r="BM167" s="1" t="s">
        <v>84</v>
      </c>
      <c r="BN167" s="1" t="s">
        <v>84</v>
      </c>
      <c r="BO167" s="1" t="s">
        <v>84</v>
      </c>
      <c r="BP167" s="1" t="s">
        <v>84</v>
      </c>
      <c r="BQ167" s="1" t="s">
        <v>84</v>
      </c>
      <c r="BR167" s="1" t="s">
        <v>3711</v>
      </c>
      <c r="BS167" s="1" t="s">
        <v>3712</v>
      </c>
      <c r="BT167" s="1">
        <v>13</v>
      </c>
      <c r="BU167" s="1" t="s">
        <v>3713</v>
      </c>
      <c r="BV167" s="1">
        <v>4</v>
      </c>
      <c r="BW167" s="1" t="s">
        <v>3714</v>
      </c>
      <c r="BX167" s="1" t="str">
        <f>HYPERLINK("https://nconnect.nicmar.ac.in/storage/profile/6ac3c6bdb3e88.png","Download")</f>
        <v>0</v>
      </c>
      <c r="BY167" s="1" t="s">
        <v>84</v>
      </c>
    </row>
    <row r="168" spans="1:77">
      <c r="A168" s="1" t="s">
        <v>119</v>
      </c>
      <c r="B168" s="1" t="s">
        <v>78</v>
      </c>
      <c r="C168" s="1" t="s">
        <v>3715</v>
      </c>
      <c r="D168" s="1" t="s">
        <v>3716</v>
      </c>
      <c r="E168" s="1" t="s">
        <v>3717</v>
      </c>
      <c r="F168" s="1" t="s">
        <v>3718</v>
      </c>
      <c r="G168" s="1" t="s">
        <v>3719</v>
      </c>
      <c r="H168" s="1" t="s">
        <v>84</v>
      </c>
      <c r="I168" s="3"/>
      <c r="J168" s="1" t="s">
        <v>85</v>
      </c>
      <c r="K168" s="1" t="s">
        <v>86</v>
      </c>
      <c r="L168" s="1" t="s">
        <v>3720</v>
      </c>
      <c r="M168" s="1" t="s">
        <v>3721</v>
      </c>
      <c r="N168" s="1">
        <v>9309057487</v>
      </c>
      <c r="O168" s="1" t="s">
        <v>89</v>
      </c>
      <c r="P168" s="1" t="s">
        <v>3722</v>
      </c>
      <c r="Q168" s="1" t="s">
        <v>91</v>
      </c>
      <c r="R168" s="1" t="s">
        <v>128</v>
      </c>
      <c r="S168" s="1" t="s">
        <v>3723</v>
      </c>
      <c r="T168" s="1" t="s">
        <v>163</v>
      </c>
      <c r="U168" s="1">
        <v>221924755675</v>
      </c>
      <c r="V168" s="1" t="s">
        <v>3724</v>
      </c>
      <c r="W168" s="1">
        <v>9822423962</v>
      </c>
      <c r="X168" s="1" t="s">
        <v>494</v>
      </c>
      <c r="Y168" s="1" t="s">
        <v>3725</v>
      </c>
      <c r="Z168" s="1">
        <v>9604083516</v>
      </c>
      <c r="AA168" s="1" t="s">
        <v>98</v>
      </c>
      <c r="AB168" s="1" t="s">
        <v>3726</v>
      </c>
      <c r="AC168" s="1" t="s">
        <v>136</v>
      </c>
      <c r="AD168" s="1" t="s">
        <v>101</v>
      </c>
      <c r="AE168" s="1" t="s">
        <v>3726</v>
      </c>
      <c r="AF168" s="1" t="s">
        <v>136</v>
      </c>
      <c r="AG168" s="1" t="s">
        <v>101</v>
      </c>
      <c r="AH168" s="1" t="s">
        <v>102</v>
      </c>
      <c r="AI168" s="1" t="s">
        <v>102</v>
      </c>
      <c r="AJ168" s="1" t="s">
        <v>3727</v>
      </c>
      <c r="AK168" s="1" t="s">
        <v>3728</v>
      </c>
      <c r="AL168" s="1" t="s">
        <v>501</v>
      </c>
      <c r="AM168" s="1" t="s">
        <v>395</v>
      </c>
      <c r="AN168" s="1">
        <v>83.16</v>
      </c>
      <c r="AO168" s="1" t="s">
        <v>84</v>
      </c>
      <c r="AP168" s="1" t="s">
        <v>3729</v>
      </c>
      <c r="AQ168" s="1" t="s">
        <v>737</v>
      </c>
      <c r="AR168" s="1" t="s">
        <v>549</v>
      </c>
      <c r="AS168" s="1" t="s">
        <v>672</v>
      </c>
      <c r="AT168" s="1">
        <v>92.5</v>
      </c>
      <c r="AU168" s="1" t="s">
        <v>84</v>
      </c>
      <c r="AV168" s="1" t="s">
        <v>84</v>
      </c>
      <c r="AW168" s="1" t="s">
        <v>84</v>
      </c>
      <c r="AX168" s="1" t="s">
        <v>84</v>
      </c>
      <c r="AY168" s="1" t="s">
        <v>84</v>
      </c>
      <c r="AZ168" s="1" t="s">
        <v>84</v>
      </c>
      <c r="BA168" s="1" t="s">
        <v>84</v>
      </c>
      <c r="BB168" s="1" t="s">
        <v>3730</v>
      </c>
      <c r="BC168" s="1" t="s">
        <v>3731</v>
      </c>
      <c r="BD168" s="1" t="s">
        <v>113</v>
      </c>
      <c r="BE168" s="1" t="s">
        <v>114</v>
      </c>
      <c r="BF168" s="1" t="s">
        <v>2130</v>
      </c>
      <c r="BG168" s="1" t="s">
        <v>1051</v>
      </c>
      <c r="BH168" s="1">
        <v>85</v>
      </c>
      <c r="BI168" s="1">
        <v>9</v>
      </c>
      <c r="BJ168" s="1" t="s">
        <v>84</v>
      </c>
      <c r="BK168" s="1" t="s">
        <v>84</v>
      </c>
      <c r="BL168" s="1" t="s">
        <v>84</v>
      </c>
      <c r="BM168" s="1" t="s">
        <v>84</v>
      </c>
      <c r="BN168" s="1" t="s">
        <v>84</v>
      </c>
      <c r="BO168" s="1" t="s">
        <v>84</v>
      </c>
      <c r="BP168" s="1" t="s">
        <v>84</v>
      </c>
      <c r="BQ168" s="1" t="s">
        <v>84</v>
      </c>
      <c r="BR168" s="1" t="s">
        <v>3489</v>
      </c>
      <c r="BS168" s="1" t="s">
        <v>84</v>
      </c>
      <c r="BT168" s="1"/>
      <c r="BU168" s="1" t="s">
        <v>84</v>
      </c>
      <c r="BV168" s="1"/>
      <c r="BW168" s="1" t="s">
        <v>84</v>
      </c>
      <c r="BX168" s="1" t="str">
        <f>HYPERLINK("https://nconnect.nicmar.ac.in/storage/profile/6a85ec4fbb4e8.png","Download")</f>
        <v>0</v>
      </c>
      <c r="BY168" s="1" t="s">
        <v>84</v>
      </c>
    </row>
    <row r="169" spans="1:77">
      <c r="A169" s="1" t="s">
        <v>119</v>
      </c>
      <c r="B169" s="1" t="s">
        <v>78</v>
      </c>
      <c r="C169" s="1" t="s">
        <v>3732</v>
      </c>
      <c r="D169" s="1" t="s">
        <v>3733</v>
      </c>
      <c r="E169" s="1" t="s">
        <v>84</v>
      </c>
      <c r="F169" s="1" t="s">
        <v>3734</v>
      </c>
      <c r="G169" s="1" t="s">
        <v>3735</v>
      </c>
      <c r="H169" s="1" t="s">
        <v>84</v>
      </c>
      <c r="I169" s="3"/>
      <c r="J169" s="1" t="s">
        <v>85</v>
      </c>
      <c r="K169" s="1" t="s">
        <v>86</v>
      </c>
      <c r="L169" s="1" t="s">
        <v>3736</v>
      </c>
      <c r="M169" s="1" t="s">
        <v>3737</v>
      </c>
      <c r="N169" s="1">
        <v>8805587323</v>
      </c>
      <c r="O169" s="1" t="s">
        <v>89</v>
      </c>
      <c r="P169" s="1" t="s">
        <v>3738</v>
      </c>
      <c r="Q169" s="1" t="s">
        <v>91</v>
      </c>
      <c r="R169" s="1" t="s">
        <v>2187</v>
      </c>
      <c r="S169" s="1" t="s">
        <v>3739</v>
      </c>
      <c r="T169" s="1" t="s">
        <v>190</v>
      </c>
      <c r="U169" s="1">
        <v>439456076936</v>
      </c>
      <c r="V169" s="1" t="s">
        <v>3740</v>
      </c>
      <c r="W169" s="1">
        <v>9423523387</v>
      </c>
      <c r="X169" s="1" t="s">
        <v>3741</v>
      </c>
      <c r="Y169" s="1" t="s">
        <v>3742</v>
      </c>
      <c r="Z169" s="1">
        <v>9423523387</v>
      </c>
      <c r="AA169" s="1" t="s">
        <v>98</v>
      </c>
      <c r="AB169" s="1" t="s">
        <v>3743</v>
      </c>
      <c r="AC169" s="1" t="s">
        <v>138</v>
      </c>
      <c r="AD169" s="1" t="s">
        <v>101</v>
      </c>
      <c r="AE169" s="1" t="s">
        <v>3743</v>
      </c>
      <c r="AF169" s="1" t="s">
        <v>138</v>
      </c>
      <c r="AG169" s="1" t="s">
        <v>101</v>
      </c>
      <c r="AH169" s="1" t="s">
        <v>102</v>
      </c>
      <c r="AI169" s="1" t="s">
        <v>102</v>
      </c>
      <c r="AJ169" s="1" t="s">
        <v>3744</v>
      </c>
      <c r="AK169" s="1" t="s">
        <v>3745</v>
      </c>
      <c r="AL169" s="1" t="s">
        <v>342</v>
      </c>
      <c r="AM169" s="1" t="s">
        <v>198</v>
      </c>
      <c r="AN169" s="1">
        <v>90</v>
      </c>
      <c r="AO169" s="1">
        <v>9.8</v>
      </c>
      <c r="AP169" s="1" t="s">
        <v>84</v>
      </c>
      <c r="AQ169" s="1" t="s">
        <v>84</v>
      </c>
      <c r="AR169" s="1" t="s">
        <v>84</v>
      </c>
      <c r="AS169" s="1" t="s">
        <v>84</v>
      </c>
      <c r="AT169" s="1" t="s">
        <v>84</v>
      </c>
      <c r="AU169" s="1" t="s">
        <v>84</v>
      </c>
      <c r="AV169" s="1" t="s">
        <v>3746</v>
      </c>
      <c r="AW169" s="1" t="s">
        <v>3384</v>
      </c>
      <c r="AX169" s="1" t="s">
        <v>3747</v>
      </c>
      <c r="AY169" s="1" t="s">
        <v>576</v>
      </c>
      <c r="AZ169" s="1">
        <v>93.47</v>
      </c>
      <c r="BA169" s="1" t="s">
        <v>84</v>
      </c>
      <c r="BB169" s="1" t="s">
        <v>3748</v>
      </c>
      <c r="BC169" s="1" t="s">
        <v>3749</v>
      </c>
      <c r="BD169" s="1" t="s">
        <v>146</v>
      </c>
      <c r="BE169" s="1" t="s">
        <v>114</v>
      </c>
      <c r="BF169" s="1" t="s">
        <v>935</v>
      </c>
      <c r="BG169" s="1" t="s">
        <v>888</v>
      </c>
      <c r="BH169" s="1">
        <v>76.88</v>
      </c>
      <c r="BI169" s="1">
        <v>8.49</v>
      </c>
      <c r="BJ169" s="1" t="s">
        <v>84</v>
      </c>
      <c r="BK169" s="1" t="s">
        <v>84</v>
      </c>
      <c r="BL169" s="1" t="s">
        <v>84</v>
      </c>
      <c r="BM169" s="1" t="s">
        <v>84</v>
      </c>
      <c r="BN169" s="1" t="s">
        <v>84</v>
      </c>
      <c r="BO169" s="1" t="s">
        <v>84</v>
      </c>
      <c r="BP169" s="1" t="s">
        <v>84</v>
      </c>
      <c r="BQ169" s="1" t="s">
        <v>84</v>
      </c>
      <c r="BR169" s="1" t="s">
        <v>3750</v>
      </c>
      <c r="BS169" s="1" t="s">
        <v>3751</v>
      </c>
      <c r="BT169" s="1">
        <v>22</v>
      </c>
      <c r="BU169" s="1" t="s">
        <v>3752</v>
      </c>
      <c r="BV169" s="1">
        <v>8</v>
      </c>
      <c r="BW169" s="1" t="s">
        <v>84</v>
      </c>
      <c r="BX169" s="1" t="str">
        <f>HYPERLINK("https://nconnect.nicmar.ac.in/storage/profile/6a8735484b307.png","Download")</f>
        <v>0</v>
      </c>
      <c r="BY169" s="1" t="s">
        <v>84</v>
      </c>
    </row>
    <row r="170" spans="1:77">
      <c r="A170" s="1" t="s">
        <v>151</v>
      </c>
      <c r="B170" s="1" t="s">
        <v>78</v>
      </c>
      <c r="C170" s="1" t="s">
        <v>3753</v>
      </c>
      <c r="D170" s="1" t="s">
        <v>3754</v>
      </c>
      <c r="E170" s="1" t="s">
        <v>968</v>
      </c>
      <c r="F170" s="1" t="s">
        <v>3755</v>
      </c>
      <c r="G170" s="1" t="s">
        <v>3756</v>
      </c>
      <c r="H170" s="1" t="s">
        <v>84</v>
      </c>
      <c r="I170" s="3"/>
      <c r="J170" s="1" t="s">
        <v>85</v>
      </c>
      <c r="K170" s="1" t="s">
        <v>86</v>
      </c>
      <c r="L170" s="1" t="s">
        <v>3757</v>
      </c>
      <c r="M170" s="1" t="s">
        <v>3758</v>
      </c>
      <c r="N170" s="1">
        <v>8378992906</v>
      </c>
      <c r="O170" s="1" t="s">
        <v>159</v>
      </c>
      <c r="P170" s="1" t="s">
        <v>3759</v>
      </c>
      <c r="Q170" s="1" t="s">
        <v>91</v>
      </c>
      <c r="R170" s="1" t="s">
        <v>465</v>
      </c>
      <c r="S170" s="1" t="s">
        <v>3760</v>
      </c>
      <c r="T170" s="1" t="s">
        <v>130</v>
      </c>
      <c r="U170" s="1">
        <v>976465659942</v>
      </c>
      <c r="V170" s="1" t="s">
        <v>3761</v>
      </c>
      <c r="W170" s="1">
        <v>9850666652</v>
      </c>
      <c r="X170" s="1" t="s">
        <v>441</v>
      </c>
      <c r="Y170" s="1" t="s">
        <v>3762</v>
      </c>
      <c r="Z170" s="1">
        <v>9850826663</v>
      </c>
      <c r="AA170" s="1" t="s">
        <v>441</v>
      </c>
      <c r="AB170" s="1" t="s">
        <v>3763</v>
      </c>
      <c r="AC170" s="1" t="s">
        <v>138</v>
      </c>
      <c r="AD170" s="1" t="s">
        <v>101</v>
      </c>
      <c r="AE170" s="1" t="s">
        <v>3763</v>
      </c>
      <c r="AF170" s="1" t="s">
        <v>138</v>
      </c>
      <c r="AG170" s="1" t="s">
        <v>101</v>
      </c>
      <c r="AH170" s="1" t="s">
        <v>102</v>
      </c>
      <c r="AI170" s="1" t="s">
        <v>102</v>
      </c>
      <c r="AJ170" s="1" t="s">
        <v>3764</v>
      </c>
      <c r="AK170" s="1" t="s">
        <v>3765</v>
      </c>
      <c r="AL170" s="1" t="s">
        <v>420</v>
      </c>
      <c r="AM170" s="1" t="s">
        <v>106</v>
      </c>
      <c r="AN170" s="1">
        <v>95.8</v>
      </c>
      <c r="AO170" s="1" t="s">
        <v>84</v>
      </c>
      <c r="AP170" s="1" t="s">
        <v>3766</v>
      </c>
      <c r="AQ170" s="1" t="s">
        <v>3767</v>
      </c>
      <c r="AR170" s="1" t="s">
        <v>172</v>
      </c>
      <c r="AS170" s="1" t="s">
        <v>769</v>
      </c>
      <c r="AT170" s="1">
        <v>94.33</v>
      </c>
      <c r="AU170" s="1" t="s">
        <v>84</v>
      </c>
      <c r="AV170" s="1" t="s">
        <v>84</v>
      </c>
      <c r="AW170" s="1" t="s">
        <v>84</v>
      </c>
      <c r="AX170" s="1" t="s">
        <v>84</v>
      </c>
      <c r="AY170" s="1" t="s">
        <v>84</v>
      </c>
      <c r="AZ170" s="1" t="s">
        <v>84</v>
      </c>
      <c r="BA170" s="1" t="s">
        <v>84</v>
      </c>
      <c r="BB170" s="1" t="s">
        <v>1071</v>
      </c>
      <c r="BC170" s="1" t="s">
        <v>3768</v>
      </c>
      <c r="BD170" s="1" t="s">
        <v>205</v>
      </c>
      <c r="BE170" s="1" t="s">
        <v>206</v>
      </c>
      <c r="BF170" s="1" t="s">
        <v>110</v>
      </c>
      <c r="BG170" s="1" t="s">
        <v>236</v>
      </c>
      <c r="BH170" s="1">
        <v>72.71</v>
      </c>
      <c r="BI170" s="1">
        <v>8.17</v>
      </c>
      <c r="BJ170" s="1" t="s">
        <v>84</v>
      </c>
      <c r="BK170" s="1" t="s">
        <v>84</v>
      </c>
      <c r="BL170" s="1" t="s">
        <v>84</v>
      </c>
      <c r="BM170" s="1" t="s">
        <v>84</v>
      </c>
      <c r="BN170" s="1" t="s">
        <v>84</v>
      </c>
      <c r="BO170" s="1" t="s">
        <v>84</v>
      </c>
      <c r="BP170" s="1" t="s">
        <v>84</v>
      </c>
      <c r="BQ170" s="1" t="s">
        <v>84</v>
      </c>
      <c r="BR170" s="1" t="s">
        <v>3769</v>
      </c>
      <c r="BS170" s="1" t="s">
        <v>84</v>
      </c>
      <c r="BT170" s="1"/>
      <c r="BU170" s="1" t="s">
        <v>3770</v>
      </c>
      <c r="BV170" s="1">
        <v>23</v>
      </c>
      <c r="BW170" s="1" t="s">
        <v>84</v>
      </c>
      <c r="BX170" s="1" t="str">
        <f>HYPERLINK("https://nconnect.nicmar.ac.in/storage/profile/6a85e4460accd.png","Download")</f>
        <v>0</v>
      </c>
      <c r="BY170" s="1" t="s">
        <v>84</v>
      </c>
    </row>
    <row r="171" spans="1:77">
      <c r="A171" s="1" t="s">
        <v>119</v>
      </c>
      <c r="B171" s="1" t="s">
        <v>78</v>
      </c>
      <c r="C171" s="1" t="s">
        <v>3771</v>
      </c>
      <c r="D171" s="1" t="s">
        <v>3772</v>
      </c>
      <c r="E171" s="1" t="s">
        <v>3773</v>
      </c>
      <c r="F171" s="1" t="s">
        <v>3774</v>
      </c>
      <c r="G171" s="1" t="s">
        <v>3775</v>
      </c>
      <c r="H171" s="1" t="s">
        <v>84</v>
      </c>
      <c r="I171" s="3"/>
      <c r="J171" s="1" t="s">
        <v>85</v>
      </c>
      <c r="K171" s="1" t="s">
        <v>86</v>
      </c>
      <c r="L171" s="1" t="s">
        <v>3776</v>
      </c>
      <c r="M171" s="1" t="s">
        <v>3776</v>
      </c>
      <c r="N171" s="1">
        <v>8208997241</v>
      </c>
      <c r="O171" s="1" t="s">
        <v>89</v>
      </c>
      <c r="P171" s="1" t="s">
        <v>3777</v>
      </c>
      <c r="Q171" s="1" t="s">
        <v>91</v>
      </c>
      <c r="R171" s="1" t="s">
        <v>3778</v>
      </c>
      <c r="S171" s="1" t="s">
        <v>3779</v>
      </c>
      <c r="T171" s="1" t="s">
        <v>94</v>
      </c>
      <c r="U171" s="1">
        <v>842992067517</v>
      </c>
      <c r="V171" s="1" t="s">
        <v>3780</v>
      </c>
      <c r="W171" s="1">
        <v>9011863222</v>
      </c>
      <c r="X171" s="1" t="s">
        <v>223</v>
      </c>
      <c r="Y171" s="1" t="s">
        <v>3781</v>
      </c>
      <c r="Z171" s="1">
        <v>9011863222</v>
      </c>
      <c r="AA171" s="1" t="s">
        <v>1302</v>
      </c>
      <c r="AB171" s="1" t="s">
        <v>3782</v>
      </c>
      <c r="AC171" s="1" t="s">
        <v>3783</v>
      </c>
      <c r="AD171" s="1" t="s">
        <v>101</v>
      </c>
      <c r="AE171" s="1" t="s">
        <v>3784</v>
      </c>
      <c r="AF171" s="1" t="s">
        <v>138</v>
      </c>
      <c r="AG171" s="1" t="s">
        <v>101</v>
      </c>
      <c r="AH171" s="1" t="s">
        <v>102</v>
      </c>
      <c r="AI171" s="1" t="s">
        <v>102</v>
      </c>
      <c r="AJ171" s="1" t="s">
        <v>3785</v>
      </c>
      <c r="AK171" s="1" t="s">
        <v>3786</v>
      </c>
      <c r="AL171" s="1" t="s">
        <v>3787</v>
      </c>
      <c r="AM171" s="1" t="s">
        <v>198</v>
      </c>
      <c r="AN171" s="1">
        <v>80</v>
      </c>
      <c r="AO171" s="1" t="s">
        <v>84</v>
      </c>
      <c r="AP171" s="1" t="s">
        <v>84</v>
      </c>
      <c r="AQ171" s="1" t="s">
        <v>84</v>
      </c>
      <c r="AR171" s="1" t="s">
        <v>84</v>
      </c>
      <c r="AS171" s="1" t="s">
        <v>84</v>
      </c>
      <c r="AT171" s="1" t="s">
        <v>84</v>
      </c>
      <c r="AU171" s="1" t="s">
        <v>84</v>
      </c>
      <c r="AV171" s="1" t="s">
        <v>1369</v>
      </c>
      <c r="AW171" s="1" t="s">
        <v>3788</v>
      </c>
      <c r="AX171" s="1" t="s">
        <v>958</v>
      </c>
      <c r="AY171" s="1" t="s">
        <v>2107</v>
      </c>
      <c r="AZ171" s="1">
        <v>89.84</v>
      </c>
      <c r="BA171" s="1" t="s">
        <v>84</v>
      </c>
      <c r="BB171" s="1" t="s">
        <v>1071</v>
      </c>
      <c r="BC171" s="1" t="s">
        <v>3789</v>
      </c>
      <c r="BD171" s="1" t="s">
        <v>146</v>
      </c>
      <c r="BE171" s="1" t="s">
        <v>114</v>
      </c>
      <c r="BF171" s="1" t="s">
        <v>817</v>
      </c>
      <c r="BG171" s="1" t="s">
        <v>3790</v>
      </c>
      <c r="BH171" s="1">
        <v>79.66</v>
      </c>
      <c r="BI171" s="1">
        <v>8.39</v>
      </c>
      <c r="BJ171" s="1" t="s">
        <v>84</v>
      </c>
      <c r="BK171" s="1" t="s">
        <v>84</v>
      </c>
      <c r="BL171" s="1" t="s">
        <v>84</v>
      </c>
      <c r="BM171" s="1" t="s">
        <v>84</v>
      </c>
      <c r="BN171" s="1" t="s">
        <v>84</v>
      </c>
      <c r="BO171" s="1" t="s">
        <v>84</v>
      </c>
      <c r="BP171" s="1" t="s">
        <v>84</v>
      </c>
      <c r="BQ171" s="1" t="s">
        <v>84</v>
      </c>
      <c r="BR171" s="1" t="s">
        <v>3791</v>
      </c>
      <c r="BS171" s="1" t="s">
        <v>3792</v>
      </c>
      <c r="BT171" s="1">
        <v>24</v>
      </c>
      <c r="BU171" s="1" t="s">
        <v>3793</v>
      </c>
      <c r="BV171" s="1">
        <v>10</v>
      </c>
      <c r="BW171" s="1" t="s">
        <v>3209</v>
      </c>
      <c r="BX171" s="1" t="str">
        <f>HYPERLINK("https://nconnect.nicmar.ac.in/storage/profile/6a85fe2ddbfc9.png","Download")</f>
        <v>0</v>
      </c>
      <c r="BY171" s="1" t="s">
        <v>84</v>
      </c>
    </row>
    <row r="172" spans="1:77">
      <c r="A172" s="1" t="s">
        <v>119</v>
      </c>
      <c r="B172" s="1" t="s">
        <v>78</v>
      </c>
      <c r="C172" s="1" t="s">
        <v>3794</v>
      </c>
      <c r="D172" s="1" t="s">
        <v>3795</v>
      </c>
      <c r="E172" s="1" t="s">
        <v>84</v>
      </c>
      <c r="F172" s="1" t="s">
        <v>3796</v>
      </c>
      <c r="G172" s="1" t="s">
        <v>3797</v>
      </c>
      <c r="H172" s="1" t="s">
        <v>84</v>
      </c>
      <c r="I172" s="3"/>
      <c r="J172" s="1" t="s">
        <v>85</v>
      </c>
      <c r="K172" s="1" t="s">
        <v>86</v>
      </c>
      <c r="L172" s="1" t="s">
        <v>3798</v>
      </c>
      <c r="M172" s="1" t="s">
        <v>3799</v>
      </c>
      <c r="N172" s="1">
        <v>8967553396</v>
      </c>
      <c r="O172" s="1" t="s">
        <v>89</v>
      </c>
      <c r="P172" s="1" t="s">
        <v>3800</v>
      </c>
      <c r="Q172" s="1" t="s">
        <v>91</v>
      </c>
      <c r="R172" s="1" t="s">
        <v>3801</v>
      </c>
      <c r="S172" s="1" t="s">
        <v>3802</v>
      </c>
      <c r="T172" s="1" t="s">
        <v>163</v>
      </c>
      <c r="U172" s="1">
        <v>984184494319</v>
      </c>
      <c r="V172" s="1" t="s">
        <v>3803</v>
      </c>
      <c r="W172" s="1">
        <v>9933383233</v>
      </c>
      <c r="X172" s="1" t="s">
        <v>948</v>
      </c>
      <c r="Y172" s="1" t="s">
        <v>3804</v>
      </c>
      <c r="Z172" s="1">
        <v>7063527794</v>
      </c>
      <c r="AA172" s="1" t="s">
        <v>1192</v>
      </c>
      <c r="AB172" s="1" t="s">
        <v>3805</v>
      </c>
      <c r="AC172" s="1" t="s">
        <v>3705</v>
      </c>
      <c r="AD172" s="1" t="s">
        <v>2055</v>
      </c>
      <c r="AE172" s="1" t="s">
        <v>3805</v>
      </c>
      <c r="AF172" s="1" t="s">
        <v>3705</v>
      </c>
      <c r="AG172" s="1" t="s">
        <v>2055</v>
      </c>
      <c r="AH172" s="1" t="s">
        <v>102</v>
      </c>
      <c r="AI172" s="1" t="s">
        <v>102</v>
      </c>
      <c r="AJ172" s="1" t="s">
        <v>3806</v>
      </c>
      <c r="AK172" s="1" t="s">
        <v>3807</v>
      </c>
      <c r="AL172" s="1" t="s">
        <v>3808</v>
      </c>
      <c r="AM172" s="1" t="s">
        <v>954</v>
      </c>
      <c r="AN172" s="1">
        <v>75.28</v>
      </c>
      <c r="AO172" s="1" t="s">
        <v>84</v>
      </c>
      <c r="AP172" s="1" t="s">
        <v>3806</v>
      </c>
      <c r="AQ172" s="1" t="s">
        <v>3809</v>
      </c>
      <c r="AR172" s="1" t="s">
        <v>281</v>
      </c>
      <c r="AS172" s="1" t="s">
        <v>715</v>
      </c>
      <c r="AT172" s="1">
        <v>71.4</v>
      </c>
      <c r="AU172" s="1" t="s">
        <v>84</v>
      </c>
      <c r="AV172" s="1" t="s">
        <v>3686</v>
      </c>
      <c r="AW172" s="1" t="s">
        <v>3810</v>
      </c>
      <c r="AX172" s="1" t="s">
        <v>3811</v>
      </c>
      <c r="AY172" s="1" t="s">
        <v>425</v>
      </c>
      <c r="AZ172" s="1">
        <v>68.2</v>
      </c>
      <c r="BA172" s="1" t="s">
        <v>84</v>
      </c>
      <c r="BB172" s="1" t="s">
        <v>3812</v>
      </c>
      <c r="BC172" s="1" t="s">
        <v>3813</v>
      </c>
      <c r="BD172" s="1" t="s">
        <v>113</v>
      </c>
      <c r="BE172" s="1" t="s">
        <v>114</v>
      </c>
      <c r="BF172" s="1" t="s">
        <v>425</v>
      </c>
      <c r="BG172" s="1" t="s">
        <v>935</v>
      </c>
      <c r="BH172" s="1">
        <v>76</v>
      </c>
      <c r="BI172" s="1">
        <v>8.35</v>
      </c>
      <c r="BJ172" s="1" t="s">
        <v>84</v>
      </c>
      <c r="BK172" s="1" t="s">
        <v>84</v>
      </c>
      <c r="BL172" s="1" t="s">
        <v>84</v>
      </c>
      <c r="BM172" s="1" t="s">
        <v>84</v>
      </c>
      <c r="BN172" s="1" t="s">
        <v>84</v>
      </c>
      <c r="BO172" s="1" t="s">
        <v>84</v>
      </c>
      <c r="BP172" s="1" t="s">
        <v>84</v>
      </c>
      <c r="BQ172" s="1" t="s">
        <v>84</v>
      </c>
      <c r="BR172" s="1" t="s">
        <v>3814</v>
      </c>
      <c r="BS172" s="1" t="s">
        <v>3815</v>
      </c>
      <c r="BT172" s="1">
        <v>33</v>
      </c>
      <c r="BU172" s="1" t="s">
        <v>3816</v>
      </c>
      <c r="BV172" s="1">
        <v>8</v>
      </c>
      <c r="BW172" s="1" t="s">
        <v>3817</v>
      </c>
      <c r="BX172" s="1" t="str">
        <f>HYPERLINK("https://nconnect.nicmar.ac.in/storage/profile/6abe2320eda3e.png","Download")</f>
        <v>0</v>
      </c>
      <c r="BY172" s="1" t="s">
        <v>84</v>
      </c>
    </row>
    <row r="173" spans="1:77">
      <c r="A173" s="1" t="s">
        <v>119</v>
      </c>
      <c r="B173" s="1" t="s">
        <v>78</v>
      </c>
      <c r="C173" s="1" t="s">
        <v>3818</v>
      </c>
      <c r="D173" s="1" t="s">
        <v>3819</v>
      </c>
      <c r="E173" s="1" t="s">
        <v>84</v>
      </c>
      <c r="F173" s="1" t="s">
        <v>3820</v>
      </c>
      <c r="G173" s="1" t="s">
        <v>3821</v>
      </c>
      <c r="H173" s="1" t="s">
        <v>84</v>
      </c>
      <c r="I173" s="3"/>
      <c r="J173" s="1" t="s">
        <v>85</v>
      </c>
      <c r="K173" s="1" t="s">
        <v>86</v>
      </c>
      <c r="L173" s="1" t="s">
        <v>3822</v>
      </c>
      <c r="M173" s="1" t="s">
        <v>3823</v>
      </c>
      <c r="N173" s="1">
        <v>9360423206</v>
      </c>
      <c r="O173" s="1" t="s">
        <v>89</v>
      </c>
      <c r="P173" s="1" t="s">
        <v>3824</v>
      </c>
      <c r="Q173" s="1" t="s">
        <v>91</v>
      </c>
      <c r="R173" s="1" t="s">
        <v>3437</v>
      </c>
      <c r="S173" s="1" t="s">
        <v>3825</v>
      </c>
      <c r="T173" s="1" t="s">
        <v>190</v>
      </c>
      <c r="U173" s="1">
        <v>482581143618</v>
      </c>
      <c r="V173" s="1" t="s">
        <v>3826</v>
      </c>
      <c r="W173" s="1">
        <v>9384743534</v>
      </c>
      <c r="X173" s="1" t="s">
        <v>334</v>
      </c>
      <c r="Y173" s="1" t="s">
        <v>3827</v>
      </c>
      <c r="Z173" s="1">
        <v>9566548714</v>
      </c>
      <c r="AA173" s="1" t="s">
        <v>275</v>
      </c>
      <c r="AB173" s="1" t="s">
        <v>3828</v>
      </c>
      <c r="AC173" s="1" t="s">
        <v>3829</v>
      </c>
      <c r="AD173" s="1" t="s">
        <v>644</v>
      </c>
      <c r="AE173" s="1" t="s">
        <v>3828</v>
      </c>
      <c r="AF173" s="1" t="s">
        <v>3829</v>
      </c>
      <c r="AG173" s="1" t="s">
        <v>644</v>
      </c>
      <c r="AH173" s="1" t="s">
        <v>102</v>
      </c>
      <c r="AI173" s="1" t="s">
        <v>102</v>
      </c>
      <c r="AJ173" s="1" t="s">
        <v>3830</v>
      </c>
      <c r="AK173" s="1" t="s">
        <v>3831</v>
      </c>
      <c r="AL173" s="1" t="s">
        <v>201</v>
      </c>
      <c r="AM173" s="1" t="s">
        <v>549</v>
      </c>
      <c r="AN173" s="1">
        <v>89.4</v>
      </c>
      <c r="AO173" s="1" t="s">
        <v>84</v>
      </c>
      <c r="AP173" s="1" t="s">
        <v>3830</v>
      </c>
      <c r="AQ173" s="1" t="s">
        <v>3831</v>
      </c>
      <c r="AR173" s="1" t="s">
        <v>256</v>
      </c>
      <c r="AS173" s="1" t="s">
        <v>347</v>
      </c>
      <c r="AT173" s="1">
        <v>86.2</v>
      </c>
      <c r="AU173" s="1" t="s">
        <v>84</v>
      </c>
      <c r="AV173" s="1" t="s">
        <v>84</v>
      </c>
      <c r="AW173" s="1" t="s">
        <v>84</v>
      </c>
      <c r="AX173" s="1" t="s">
        <v>84</v>
      </c>
      <c r="AY173" s="1" t="s">
        <v>84</v>
      </c>
      <c r="AZ173" s="1" t="s">
        <v>84</v>
      </c>
      <c r="BA173" s="1" t="s">
        <v>84</v>
      </c>
      <c r="BB173" s="1" t="s">
        <v>1026</v>
      </c>
      <c r="BC173" s="1" t="s">
        <v>3832</v>
      </c>
      <c r="BD173" s="1" t="s">
        <v>146</v>
      </c>
      <c r="BE173" s="1" t="s">
        <v>114</v>
      </c>
      <c r="BF173" s="1" t="s">
        <v>259</v>
      </c>
      <c r="BG173" s="1" t="s">
        <v>236</v>
      </c>
      <c r="BH173" s="1">
        <v>81.5</v>
      </c>
      <c r="BI173" s="1">
        <v>8.15</v>
      </c>
      <c r="BJ173" s="1" t="s">
        <v>84</v>
      </c>
      <c r="BK173" s="1" t="s">
        <v>84</v>
      </c>
      <c r="BL173" s="1" t="s">
        <v>84</v>
      </c>
      <c r="BM173" s="1" t="s">
        <v>84</v>
      </c>
      <c r="BN173" s="1" t="s">
        <v>84</v>
      </c>
      <c r="BO173" s="1" t="s">
        <v>84</v>
      </c>
      <c r="BP173" s="1" t="s">
        <v>84</v>
      </c>
      <c r="BQ173" s="1" t="s">
        <v>84</v>
      </c>
      <c r="BR173" s="1" t="s">
        <v>3833</v>
      </c>
      <c r="BS173" s="1" t="s">
        <v>84</v>
      </c>
      <c r="BT173" s="1"/>
      <c r="BU173" s="1" t="s">
        <v>3834</v>
      </c>
      <c r="BV173" s="1">
        <v>93</v>
      </c>
      <c r="BW173" s="1" t="s">
        <v>3835</v>
      </c>
      <c r="BX173" s="1" t="str">
        <f>HYPERLINK("https://nconnect.nicmar.ac.in/storage/profile/6a870e60c701d.png","Download")</f>
        <v>0</v>
      </c>
      <c r="BY173" s="1" t="s">
        <v>84</v>
      </c>
    </row>
    <row r="174" spans="1:77">
      <c r="A174" s="1" t="s">
        <v>151</v>
      </c>
      <c r="B174" s="1" t="s">
        <v>78</v>
      </c>
      <c r="C174" s="1" t="s">
        <v>3836</v>
      </c>
      <c r="D174" s="1" t="s">
        <v>3837</v>
      </c>
      <c r="E174" s="1" t="s">
        <v>84</v>
      </c>
      <c r="F174" s="1" t="s">
        <v>3838</v>
      </c>
      <c r="G174" s="1" t="s">
        <v>3839</v>
      </c>
      <c r="H174" s="1" t="s">
        <v>84</v>
      </c>
      <c r="I174" s="3"/>
      <c r="J174" s="1" t="s">
        <v>85</v>
      </c>
      <c r="K174" s="1" t="s">
        <v>86</v>
      </c>
      <c r="L174" s="1" t="s">
        <v>3840</v>
      </c>
      <c r="M174" s="1" t="s">
        <v>3841</v>
      </c>
      <c r="N174" s="1">
        <v>7014951718</v>
      </c>
      <c r="O174" s="1" t="s">
        <v>89</v>
      </c>
      <c r="P174" s="1" t="s">
        <v>3842</v>
      </c>
      <c r="Q174" s="1" t="s">
        <v>91</v>
      </c>
      <c r="R174" s="1" t="s">
        <v>3843</v>
      </c>
      <c r="S174" s="1" t="s">
        <v>3844</v>
      </c>
      <c r="T174" s="1" t="s">
        <v>163</v>
      </c>
      <c r="U174" s="1">
        <v>8808457773723</v>
      </c>
      <c r="V174" s="1" t="s">
        <v>3845</v>
      </c>
      <c r="W174" s="1">
        <v>8005532322</v>
      </c>
      <c r="X174" s="1" t="s">
        <v>3846</v>
      </c>
      <c r="Y174" s="1" t="s">
        <v>3847</v>
      </c>
      <c r="Z174" s="1">
        <v>9461841347</v>
      </c>
      <c r="AA174" s="1" t="s">
        <v>3848</v>
      </c>
      <c r="AB174" s="1" t="s">
        <v>3849</v>
      </c>
      <c r="AC174" s="1" t="s">
        <v>3850</v>
      </c>
      <c r="AD174" s="1" t="s">
        <v>1583</v>
      </c>
      <c r="AE174" s="1" t="s">
        <v>3849</v>
      </c>
      <c r="AF174" s="1" t="s">
        <v>3850</v>
      </c>
      <c r="AG174" s="1" t="s">
        <v>1583</v>
      </c>
      <c r="AH174" s="1" t="s">
        <v>102</v>
      </c>
      <c r="AI174" s="1" t="s">
        <v>102</v>
      </c>
      <c r="AJ174" s="1" t="s">
        <v>3851</v>
      </c>
      <c r="AK174" s="1" t="s">
        <v>3852</v>
      </c>
      <c r="AL174" s="1" t="s">
        <v>3853</v>
      </c>
      <c r="AM174" s="1" t="s">
        <v>341</v>
      </c>
      <c r="AN174" s="1">
        <v>70.3</v>
      </c>
      <c r="AO174" s="1">
        <v>7.4</v>
      </c>
      <c r="AP174" s="1" t="s">
        <v>3854</v>
      </c>
      <c r="AQ174" s="1" t="s">
        <v>3855</v>
      </c>
      <c r="AR174" s="1" t="s">
        <v>342</v>
      </c>
      <c r="AS174" s="1" t="s">
        <v>198</v>
      </c>
      <c r="AT174" s="1">
        <v>67.8</v>
      </c>
      <c r="AU174" s="1" t="s">
        <v>84</v>
      </c>
      <c r="AV174" s="1" t="s">
        <v>84</v>
      </c>
      <c r="AW174" s="1" t="s">
        <v>84</v>
      </c>
      <c r="AX174" s="1" t="s">
        <v>84</v>
      </c>
      <c r="AY174" s="1" t="s">
        <v>84</v>
      </c>
      <c r="AZ174" s="1" t="s">
        <v>84</v>
      </c>
      <c r="BA174" s="1" t="s">
        <v>84</v>
      </c>
      <c r="BB174" s="1" t="s">
        <v>3856</v>
      </c>
      <c r="BC174" s="1" t="s">
        <v>3857</v>
      </c>
      <c r="BD174" s="1" t="s">
        <v>113</v>
      </c>
      <c r="BE174" s="1" t="s">
        <v>114</v>
      </c>
      <c r="BF174" s="1" t="s">
        <v>958</v>
      </c>
      <c r="BG174" s="1" t="s">
        <v>399</v>
      </c>
      <c r="BH174" s="1">
        <v>65.26</v>
      </c>
      <c r="BI174" s="1" t="s">
        <v>84</v>
      </c>
      <c r="BJ174" s="1" t="s">
        <v>84</v>
      </c>
      <c r="BK174" s="1" t="s">
        <v>84</v>
      </c>
      <c r="BL174" s="1" t="s">
        <v>84</v>
      </c>
      <c r="BM174" s="1" t="s">
        <v>84</v>
      </c>
      <c r="BN174" s="1" t="s">
        <v>84</v>
      </c>
      <c r="BO174" s="1" t="s">
        <v>84</v>
      </c>
      <c r="BP174" s="1" t="s">
        <v>84</v>
      </c>
      <c r="BQ174" s="1" t="s">
        <v>84</v>
      </c>
      <c r="BR174" s="1" t="s">
        <v>3858</v>
      </c>
      <c r="BS174" s="1" t="s">
        <v>3859</v>
      </c>
      <c r="BT174" s="1">
        <v>37</v>
      </c>
      <c r="BU174" s="1" t="s">
        <v>3860</v>
      </c>
      <c r="BV174" s="1">
        <v>14</v>
      </c>
      <c r="BW174" s="1" t="s">
        <v>3861</v>
      </c>
      <c r="BX174" s="1" t="str">
        <f>HYPERLINK("https://nconnect.nicmar.ac.in/storage/profile/6abbb7c34d6f2.png","Download")</f>
        <v>0</v>
      </c>
      <c r="BY174" s="1" t="s">
        <v>84</v>
      </c>
    </row>
    <row r="175" spans="1:77">
      <c r="A175" s="1" t="s">
        <v>151</v>
      </c>
      <c r="B175" s="1" t="s">
        <v>78</v>
      </c>
      <c r="C175" s="1" t="s">
        <v>3862</v>
      </c>
      <c r="D175" s="1" t="s">
        <v>3008</v>
      </c>
      <c r="E175" s="1" t="s">
        <v>3863</v>
      </c>
      <c r="F175" s="1" t="s">
        <v>3864</v>
      </c>
      <c r="G175" s="1" t="s">
        <v>3865</v>
      </c>
      <c r="H175" s="1" t="s">
        <v>84</v>
      </c>
      <c r="I175" s="3"/>
      <c r="J175" s="1" t="s">
        <v>85</v>
      </c>
      <c r="K175" s="1" t="s">
        <v>86</v>
      </c>
      <c r="L175" s="1" t="s">
        <v>3866</v>
      </c>
      <c r="M175" s="1" t="s">
        <v>3867</v>
      </c>
      <c r="N175" s="1">
        <v>9860258260</v>
      </c>
      <c r="O175" s="1" t="s">
        <v>89</v>
      </c>
      <c r="P175" s="1" t="s">
        <v>3868</v>
      </c>
      <c r="Q175" s="1" t="s">
        <v>91</v>
      </c>
      <c r="R175" s="1" t="s">
        <v>3869</v>
      </c>
      <c r="S175" s="1" t="s">
        <v>3870</v>
      </c>
      <c r="T175" s="1" t="s">
        <v>163</v>
      </c>
      <c r="U175" s="1">
        <v>475653929972</v>
      </c>
      <c r="V175" s="1" t="s">
        <v>3863</v>
      </c>
      <c r="W175" s="1">
        <v>9503121822</v>
      </c>
      <c r="X175" s="1" t="s">
        <v>3680</v>
      </c>
      <c r="Y175" s="1" t="s">
        <v>3871</v>
      </c>
      <c r="Z175" s="1">
        <v>9763878098</v>
      </c>
      <c r="AA175" s="1" t="s">
        <v>134</v>
      </c>
      <c r="AB175" s="1" t="s">
        <v>3872</v>
      </c>
      <c r="AC175" s="1" t="s">
        <v>879</v>
      </c>
      <c r="AD175" s="1" t="s">
        <v>101</v>
      </c>
      <c r="AE175" s="1" t="s">
        <v>3872</v>
      </c>
      <c r="AF175" s="1" t="s">
        <v>879</v>
      </c>
      <c r="AG175" s="1" t="s">
        <v>101</v>
      </c>
      <c r="AH175" s="1" t="s">
        <v>102</v>
      </c>
      <c r="AI175" s="1" t="s">
        <v>102</v>
      </c>
      <c r="AJ175" s="1" t="s">
        <v>3873</v>
      </c>
      <c r="AK175" s="1" t="s">
        <v>3874</v>
      </c>
      <c r="AL175" s="1" t="s">
        <v>199</v>
      </c>
      <c r="AM175" s="1" t="s">
        <v>201</v>
      </c>
      <c r="AN175" s="1">
        <v>84</v>
      </c>
      <c r="AO175" s="1" t="s">
        <v>84</v>
      </c>
      <c r="AP175" s="1" t="s">
        <v>84</v>
      </c>
      <c r="AQ175" s="1" t="s">
        <v>84</v>
      </c>
      <c r="AR175" s="1" t="s">
        <v>84</v>
      </c>
      <c r="AS175" s="1" t="s">
        <v>84</v>
      </c>
      <c r="AT175" s="1" t="s">
        <v>84</v>
      </c>
      <c r="AU175" s="1" t="s">
        <v>84</v>
      </c>
      <c r="AV175" s="1" t="s">
        <v>114</v>
      </c>
      <c r="AW175" s="1" t="s">
        <v>3875</v>
      </c>
      <c r="AX175" s="1" t="s">
        <v>425</v>
      </c>
      <c r="AY175" s="1" t="s">
        <v>290</v>
      </c>
      <c r="AZ175" s="1">
        <v>88.74</v>
      </c>
      <c r="BA175" s="1">
        <v>8.87</v>
      </c>
      <c r="BB175" s="1" t="s">
        <v>1071</v>
      </c>
      <c r="BC175" s="1" t="s">
        <v>3876</v>
      </c>
      <c r="BD175" s="1" t="s">
        <v>146</v>
      </c>
      <c r="BE175" s="1" t="s">
        <v>114</v>
      </c>
      <c r="BF175" s="1" t="s">
        <v>347</v>
      </c>
      <c r="BG175" s="1" t="s">
        <v>1051</v>
      </c>
      <c r="BH175" s="1">
        <v>76.44</v>
      </c>
      <c r="BI175" s="1">
        <v>8.37</v>
      </c>
      <c r="BJ175" s="1" t="s">
        <v>84</v>
      </c>
      <c r="BK175" s="1" t="s">
        <v>84</v>
      </c>
      <c r="BL175" s="1" t="s">
        <v>84</v>
      </c>
      <c r="BM175" s="1" t="s">
        <v>84</v>
      </c>
      <c r="BN175" s="1" t="s">
        <v>84</v>
      </c>
      <c r="BO175" s="1" t="s">
        <v>84</v>
      </c>
      <c r="BP175" s="1" t="s">
        <v>84</v>
      </c>
      <c r="BQ175" s="1" t="s">
        <v>84</v>
      </c>
      <c r="BR175" s="1" t="s">
        <v>864</v>
      </c>
      <c r="BS175" s="1" t="s">
        <v>3877</v>
      </c>
      <c r="BT175" s="1">
        <v>12</v>
      </c>
      <c r="BU175" s="1" t="s">
        <v>3878</v>
      </c>
      <c r="BV175" s="1">
        <v>4</v>
      </c>
      <c r="BW175" s="1" t="s">
        <v>84</v>
      </c>
      <c r="BX175" s="1" t="str">
        <f>HYPERLINK("https://nconnect.nicmar.ac.in/storage/profile/6a849eb9dede4.png","Download")</f>
        <v>0</v>
      </c>
      <c r="BY175" s="1" t="s">
        <v>84</v>
      </c>
    </row>
    <row r="176" spans="1:77">
      <c r="A176" s="1" t="s">
        <v>119</v>
      </c>
      <c r="B176" s="1" t="s">
        <v>78</v>
      </c>
      <c r="C176" s="1" t="s">
        <v>3879</v>
      </c>
      <c r="D176" s="1" t="s">
        <v>3880</v>
      </c>
      <c r="E176" s="1" t="s">
        <v>84</v>
      </c>
      <c r="F176" s="1" t="s">
        <v>3881</v>
      </c>
      <c r="G176" s="1" t="s">
        <v>3882</v>
      </c>
      <c r="H176" s="1" t="s">
        <v>84</v>
      </c>
      <c r="I176" s="3"/>
      <c r="J176" s="1" t="s">
        <v>85</v>
      </c>
      <c r="K176" s="1" t="s">
        <v>86</v>
      </c>
      <c r="L176" s="1" t="s">
        <v>3883</v>
      </c>
      <c r="M176" s="1" t="s">
        <v>3884</v>
      </c>
      <c r="N176" s="1">
        <v>9043933256</v>
      </c>
      <c r="O176" s="1" t="s">
        <v>159</v>
      </c>
      <c r="P176" s="1" t="s">
        <v>3885</v>
      </c>
      <c r="Q176" s="1" t="s">
        <v>91</v>
      </c>
      <c r="R176" s="1" t="s">
        <v>3886</v>
      </c>
      <c r="S176" s="1" t="s">
        <v>3887</v>
      </c>
      <c r="T176" s="1" t="s">
        <v>190</v>
      </c>
      <c r="U176" s="1">
        <v>844672006939</v>
      </c>
      <c r="V176" s="1" t="s">
        <v>3888</v>
      </c>
      <c r="W176" s="1">
        <v>9840048082</v>
      </c>
      <c r="X176" s="1" t="s">
        <v>96</v>
      </c>
      <c r="Y176" s="1" t="s">
        <v>3889</v>
      </c>
      <c r="Z176" s="1">
        <v>9840887848</v>
      </c>
      <c r="AA176" s="1" t="s">
        <v>1323</v>
      </c>
      <c r="AB176" s="1" t="s">
        <v>3890</v>
      </c>
      <c r="AC176" s="1" t="s">
        <v>1477</v>
      </c>
      <c r="AD176" s="1" t="s">
        <v>644</v>
      </c>
      <c r="AE176" s="1" t="s">
        <v>3891</v>
      </c>
      <c r="AF176" s="1" t="s">
        <v>1477</v>
      </c>
      <c r="AG176" s="1" t="s">
        <v>644</v>
      </c>
      <c r="AH176" s="1" t="s">
        <v>102</v>
      </c>
      <c r="AI176" s="1" t="s">
        <v>102</v>
      </c>
      <c r="AJ176" s="1" t="s">
        <v>3892</v>
      </c>
      <c r="AK176" s="1" t="s">
        <v>1730</v>
      </c>
      <c r="AL176" s="1" t="s">
        <v>201</v>
      </c>
      <c r="AM176" s="1" t="s">
        <v>983</v>
      </c>
      <c r="AN176" s="1">
        <v>94.4</v>
      </c>
      <c r="AO176" s="1" t="s">
        <v>84</v>
      </c>
      <c r="AP176" s="1" t="s">
        <v>3892</v>
      </c>
      <c r="AQ176" s="1" t="s">
        <v>1730</v>
      </c>
      <c r="AR176" s="1" t="s">
        <v>256</v>
      </c>
      <c r="AS176" s="1" t="s">
        <v>1090</v>
      </c>
      <c r="AT176" s="1">
        <v>95.0</v>
      </c>
      <c r="AU176" s="1" t="s">
        <v>84</v>
      </c>
      <c r="AV176" s="1" t="s">
        <v>84</v>
      </c>
      <c r="AW176" s="1" t="s">
        <v>84</v>
      </c>
      <c r="AX176" s="1" t="s">
        <v>84</v>
      </c>
      <c r="AY176" s="1" t="s">
        <v>84</v>
      </c>
      <c r="AZ176" s="1" t="s">
        <v>84</v>
      </c>
      <c r="BA176" s="1" t="s">
        <v>84</v>
      </c>
      <c r="BB176" s="1" t="s">
        <v>1026</v>
      </c>
      <c r="BC176" s="1" t="s">
        <v>3893</v>
      </c>
      <c r="BD176" s="1" t="s">
        <v>146</v>
      </c>
      <c r="BE176" s="1" t="s">
        <v>114</v>
      </c>
      <c r="BF176" s="1" t="s">
        <v>147</v>
      </c>
      <c r="BG176" s="1" t="s">
        <v>1268</v>
      </c>
      <c r="BH176" s="1">
        <v>85.1</v>
      </c>
      <c r="BI176" s="1">
        <v>8.51</v>
      </c>
      <c r="BJ176" s="1" t="s">
        <v>84</v>
      </c>
      <c r="BK176" s="1" t="s">
        <v>84</v>
      </c>
      <c r="BL176" s="1" t="s">
        <v>84</v>
      </c>
      <c r="BM176" s="1" t="s">
        <v>84</v>
      </c>
      <c r="BN176" s="1" t="s">
        <v>84</v>
      </c>
      <c r="BO176" s="1" t="s">
        <v>84</v>
      </c>
      <c r="BP176" s="1" t="s">
        <v>84</v>
      </c>
      <c r="BQ176" s="1" t="s">
        <v>84</v>
      </c>
      <c r="BR176" s="1" t="s">
        <v>3894</v>
      </c>
      <c r="BS176" s="1" t="s">
        <v>84</v>
      </c>
      <c r="BT176" s="1"/>
      <c r="BU176" s="1" t="s">
        <v>3895</v>
      </c>
      <c r="BV176" s="1">
        <v>9</v>
      </c>
      <c r="BW176" s="1" t="s">
        <v>3896</v>
      </c>
      <c r="BX176" s="1" t="str">
        <f>HYPERLINK("https://nconnect.nicmar.ac.in/storage/profile/6a869c126f7bf.png","Download")</f>
        <v>0</v>
      </c>
      <c r="BY176" s="1" t="s">
        <v>84</v>
      </c>
    </row>
    <row r="177" spans="1:77">
      <c r="A177" s="1" t="s">
        <v>119</v>
      </c>
      <c r="B177" s="1" t="s">
        <v>78</v>
      </c>
      <c r="C177" s="1" t="s">
        <v>3897</v>
      </c>
      <c r="D177" s="1" t="s">
        <v>3898</v>
      </c>
      <c r="E177" s="1" t="s">
        <v>84</v>
      </c>
      <c r="F177" s="1" t="s">
        <v>776</v>
      </c>
      <c r="G177" s="1" t="s">
        <v>3899</v>
      </c>
      <c r="H177" s="1" t="s">
        <v>84</v>
      </c>
      <c r="I177" s="3"/>
      <c r="J177" s="1" t="s">
        <v>85</v>
      </c>
      <c r="K177" s="1" t="s">
        <v>86</v>
      </c>
      <c r="L177" s="1" t="s">
        <v>3900</v>
      </c>
      <c r="M177" s="1" t="s">
        <v>3901</v>
      </c>
      <c r="N177" s="1">
        <v>7904545981</v>
      </c>
      <c r="O177" s="1" t="s">
        <v>89</v>
      </c>
      <c r="P177" s="1" t="s">
        <v>3902</v>
      </c>
      <c r="Q177" s="1" t="s">
        <v>91</v>
      </c>
      <c r="R177" s="1" t="s">
        <v>3903</v>
      </c>
      <c r="S177" s="1" t="s">
        <v>3904</v>
      </c>
      <c r="T177" s="1" t="s">
        <v>163</v>
      </c>
      <c r="U177" s="1">
        <v>800969352452</v>
      </c>
      <c r="V177" s="1" t="s">
        <v>3905</v>
      </c>
      <c r="W177" s="1">
        <v>9443377887</v>
      </c>
      <c r="X177" s="1" t="s">
        <v>785</v>
      </c>
      <c r="Y177" s="1" t="s">
        <v>3906</v>
      </c>
      <c r="Z177" s="1">
        <v>9443798637</v>
      </c>
      <c r="AA177" s="1" t="s">
        <v>3907</v>
      </c>
      <c r="AB177" s="1" t="s">
        <v>3908</v>
      </c>
      <c r="AC177" s="1" t="s">
        <v>3909</v>
      </c>
      <c r="AD177" s="1" t="s">
        <v>644</v>
      </c>
      <c r="AE177" s="1" t="s">
        <v>3908</v>
      </c>
      <c r="AF177" s="1" t="s">
        <v>3909</v>
      </c>
      <c r="AG177" s="1" t="s">
        <v>644</v>
      </c>
      <c r="AH177" s="1" t="s">
        <v>102</v>
      </c>
      <c r="AI177" s="1" t="s">
        <v>102</v>
      </c>
      <c r="AJ177" s="1" t="s">
        <v>3910</v>
      </c>
      <c r="AK177" s="1" t="s">
        <v>3911</v>
      </c>
      <c r="AL177" s="1" t="s">
        <v>201</v>
      </c>
      <c r="AM177" s="1" t="s">
        <v>315</v>
      </c>
      <c r="AN177" s="1">
        <v>74</v>
      </c>
      <c r="AO177" s="1">
        <v>7.4</v>
      </c>
      <c r="AP177" s="1" t="s">
        <v>3910</v>
      </c>
      <c r="AQ177" s="1" t="s">
        <v>3911</v>
      </c>
      <c r="AR177" s="1" t="s">
        <v>110</v>
      </c>
      <c r="AS177" s="1" t="s">
        <v>347</v>
      </c>
      <c r="AT177" s="1">
        <v>72.83</v>
      </c>
      <c r="AU177" s="1">
        <v>7.28</v>
      </c>
      <c r="AV177" s="1" t="s">
        <v>84</v>
      </c>
      <c r="AW177" s="1" t="s">
        <v>84</v>
      </c>
      <c r="AX177" s="1" t="s">
        <v>84</v>
      </c>
      <c r="AY177" s="1" t="s">
        <v>84</v>
      </c>
      <c r="AZ177" s="1" t="s">
        <v>84</v>
      </c>
      <c r="BA177" s="1" t="s">
        <v>84</v>
      </c>
      <c r="BB177" s="1" t="s">
        <v>649</v>
      </c>
      <c r="BC177" s="1" t="s">
        <v>3893</v>
      </c>
      <c r="BD177" s="1" t="s">
        <v>146</v>
      </c>
      <c r="BE177" s="1" t="s">
        <v>114</v>
      </c>
      <c r="BF177" s="1" t="s">
        <v>147</v>
      </c>
      <c r="BG177" s="1" t="s">
        <v>1268</v>
      </c>
      <c r="BH177" s="1">
        <v>75.5</v>
      </c>
      <c r="BI177" s="1">
        <v>7.55</v>
      </c>
      <c r="BJ177" s="1" t="s">
        <v>84</v>
      </c>
      <c r="BK177" s="1" t="s">
        <v>84</v>
      </c>
      <c r="BL177" s="1" t="s">
        <v>84</v>
      </c>
      <c r="BM177" s="1" t="s">
        <v>84</v>
      </c>
      <c r="BN177" s="1" t="s">
        <v>84</v>
      </c>
      <c r="BO177" s="1" t="s">
        <v>84</v>
      </c>
      <c r="BP177" s="1" t="s">
        <v>84</v>
      </c>
      <c r="BQ177" s="1" t="s">
        <v>84</v>
      </c>
      <c r="BR177" s="1" t="s">
        <v>3912</v>
      </c>
      <c r="BS177" s="1" t="s">
        <v>84</v>
      </c>
      <c r="BT177" s="1"/>
      <c r="BU177" s="1" t="s">
        <v>3913</v>
      </c>
      <c r="BV177" s="1">
        <v>8</v>
      </c>
      <c r="BW177" s="1" t="s">
        <v>3914</v>
      </c>
      <c r="BX177" s="1" t="str">
        <f>HYPERLINK("https://nconnect.nicmar.ac.in/storage/profile/6a867c835da40.png","Download")</f>
        <v>0</v>
      </c>
      <c r="BY177" s="1" t="s">
        <v>84</v>
      </c>
    </row>
    <row r="178" spans="1:77">
      <c r="A178" s="1" t="s">
        <v>119</v>
      </c>
      <c r="B178" s="1" t="s">
        <v>78</v>
      </c>
      <c r="C178" s="1" t="s">
        <v>3915</v>
      </c>
      <c r="D178" s="1" t="s">
        <v>3916</v>
      </c>
      <c r="E178" s="1" t="s">
        <v>3917</v>
      </c>
      <c r="F178" s="1" t="s">
        <v>3918</v>
      </c>
      <c r="G178" s="1" t="s">
        <v>3919</v>
      </c>
      <c r="H178" s="1" t="s">
        <v>84</v>
      </c>
      <c r="I178" s="3"/>
      <c r="J178" s="1" t="s">
        <v>85</v>
      </c>
      <c r="K178" s="1" t="s">
        <v>86</v>
      </c>
      <c r="L178" s="1" t="s">
        <v>3920</v>
      </c>
      <c r="M178" s="1" t="s">
        <v>3921</v>
      </c>
      <c r="N178" s="1">
        <v>8491863563</v>
      </c>
      <c r="O178" s="1" t="s">
        <v>89</v>
      </c>
      <c r="P178" s="1" t="s">
        <v>3922</v>
      </c>
      <c r="Q178" s="1" t="s">
        <v>91</v>
      </c>
      <c r="R178" s="1" t="s">
        <v>3923</v>
      </c>
      <c r="S178" s="1" t="s">
        <v>3924</v>
      </c>
      <c r="T178" s="1" t="s">
        <v>163</v>
      </c>
      <c r="U178" s="1" t="s">
        <v>3925</v>
      </c>
      <c r="V178" s="1" t="s">
        <v>3926</v>
      </c>
      <c r="W178" s="1">
        <v>9419138323</v>
      </c>
      <c r="X178" s="1" t="s">
        <v>3927</v>
      </c>
      <c r="Y178" s="1" t="s">
        <v>3928</v>
      </c>
      <c r="Z178" s="1">
        <v>9419179331</v>
      </c>
      <c r="AA178" s="1" t="s">
        <v>98</v>
      </c>
      <c r="AB178" s="1" t="s">
        <v>3929</v>
      </c>
      <c r="AC178" s="1" t="s">
        <v>3930</v>
      </c>
      <c r="AD178" s="1" t="s">
        <v>3931</v>
      </c>
      <c r="AE178" s="1" t="s">
        <v>3929</v>
      </c>
      <c r="AF178" s="1" t="s">
        <v>3930</v>
      </c>
      <c r="AG178" s="1" t="s">
        <v>3931</v>
      </c>
      <c r="AH178" s="1" t="s">
        <v>102</v>
      </c>
      <c r="AI178" s="1" t="s">
        <v>102</v>
      </c>
      <c r="AJ178" s="1" t="s">
        <v>3932</v>
      </c>
      <c r="AK178" s="1" t="s">
        <v>3933</v>
      </c>
      <c r="AL178" s="1" t="s">
        <v>597</v>
      </c>
      <c r="AM178" s="1" t="s">
        <v>598</v>
      </c>
      <c r="AN178" s="1">
        <v>75.5</v>
      </c>
      <c r="AO178" s="1" t="s">
        <v>84</v>
      </c>
      <c r="AP178" s="1" t="s">
        <v>3932</v>
      </c>
      <c r="AQ178" s="1" t="s">
        <v>3933</v>
      </c>
      <c r="AR178" s="1" t="s">
        <v>141</v>
      </c>
      <c r="AS178" s="1" t="s">
        <v>549</v>
      </c>
      <c r="AT178" s="1">
        <v>72.83</v>
      </c>
      <c r="AU178" s="1" t="s">
        <v>84</v>
      </c>
      <c r="AV178" s="1" t="s">
        <v>84</v>
      </c>
      <c r="AW178" s="1" t="s">
        <v>84</v>
      </c>
      <c r="AX178" s="1" t="s">
        <v>84</v>
      </c>
      <c r="AY178" s="1" t="s">
        <v>84</v>
      </c>
      <c r="AZ178" s="1" t="s">
        <v>84</v>
      </c>
      <c r="BA178" s="1" t="s">
        <v>84</v>
      </c>
      <c r="BB178" s="1" t="s">
        <v>3934</v>
      </c>
      <c r="BC178" s="1" t="s">
        <v>3935</v>
      </c>
      <c r="BD178" s="1" t="s">
        <v>113</v>
      </c>
      <c r="BE178" s="1" t="s">
        <v>114</v>
      </c>
      <c r="BF178" s="1" t="s">
        <v>2107</v>
      </c>
      <c r="BG178" s="1" t="s">
        <v>505</v>
      </c>
      <c r="BH178" s="1">
        <v>79.4</v>
      </c>
      <c r="BI178" s="1">
        <v>7.94</v>
      </c>
      <c r="BJ178" s="1" t="s">
        <v>84</v>
      </c>
      <c r="BK178" s="1" t="s">
        <v>84</v>
      </c>
      <c r="BL178" s="1" t="s">
        <v>84</v>
      </c>
      <c r="BM178" s="1" t="s">
        <v>84</v>
      </c>
      <c r="BN178" s="1" t="s">
        <v>84</v>
      </c>
      <c r="BO178" s="1" t="s">
        <v>84</v>
      </c>
      <c r="BP178" s="1" t="s">
        <v>84</v>
      </c>
      <c r="BQ178" s="1" t="s">
        <v>84</v>
      </c>
      <c r="BR178" s="1" t="s">
        <v>3936</v>
      </c>
      <c r="BS178" s="1" t="s">
        <v>3937</v>
      </c>
      <c r="BT178" s="1">
        <v>24</v>
      </c>
      <c r="BU178" s="1" t="s">
        <v>3938</v>
      </c>
      <c r="BV178" s="1">
        <v>7</v>
      </c>
      <c r="BW178" s="1" t="s">
        <v>3939</v>
      </c>
      <c r="BX178" s="1" t="str">
        <f>HYPERLINK("https://nconnect.nicmar.ac.in/storage/profile/6a859845c38be.png","Download")</f>
        <v>0</v>
      </c>
      <c r="BY178" s="1" t="s">
        <v>84</v>
      </c>
    </row>
    <row r="179" spans="1:77">
      <c r="A179" s="1" t="s">
        <v>119</v>
      </c>
      <c r="B179" s="1" t="s">
        <v>78</v>
      </c>
      <c r="C179" s="1" t="s">
        <v>3940</v>
      </c>
      <c r="D179" s="1" t="s">
        <v>3941</v>
      </c>
      <c r="E179" s="1" t="s">
        <v>2727</v>
      </c>
      <c r="F179" s="1" t="s">
        <v>3942</v>
      </c>
      <c r="G179" s="1" t="s">
        <v>3943</v>
      </c>
      <c r="H179" s="1" t="s">
        <v>84</v>
      </c>
      <c r="I179" s="3"/>
      <c r="J179" s="1" t="s">
        <v>85</v>
      </c>
      <c r="K179" s="1" t="s">
        <v>86</v>
      </c>
      <c r="L179" s="1" t="s">
        <v>3944</v>
      </c>
      <c r="M179" s="1" t="s">
        <v>3945</v>
      </c>
      <c r="N179" s="1">
        <v>7028686364</v>
      </c>
      <c r="O179" s="1" t="s">
        <v>89</v>
      </c>
      <c r="P179" s="1" t="s">
        <v>3946</v>
      </c>
      <c r="Q179" s="1" t="s">
        <v>91</v>
      </c>
      <c r="R179" s="1" t="s">
        <v>3947</v>
      </c>
      <c r="S179" s="1" t="s">
        <v>3948</v>
      </c>
      <c r="T179" s="1" t="s">
        <v>163</v>
      </c>
      <c r="U179" s="1" t="s">
        <v>3949</v>
      </c>
      <c r="V179" s="1" t="s">
        <v>2727</v>
      </c>
      <c r="W179" s="1">
        <v>9960871916</v>
      </c>
      <c r="X179" s="1" t="s">
        <v>3950</v>
      </c>
      <c r="Y179" s="1" t="s">
        <v>3951</v>
      </c>
      <c r="Z179" s="1">
        <v>8087845098</v>
      </c>
      <c r="AA179" s="1" t="s">
        <v>1323</v>
      </c>
      <c r="AB179" s="1" t="s">
        <v>3952</v>
      </c>
      <c r="AC179" s="1" t="s">
        <v>1520</v>
      </c>
      <c r="AD179" s="1" t="s">
        <v>101</v>
      </c>
      <c r="AE179" s="1" t="s">
        <v>3952</v>
      </c>
      <c r="AF179" s="1" t="s">
        <v>1520</v>
      </c>
      <c r="AG179" s="1" t="s">
        <v>101</v>
      </c>
      <c r="AH179" s="1" t="s">
        <v>102</v>
      </c>
      <c r="AI179" s="1" t="s">
        <v>102</v>
      </c>
      <c r="AJ179" s="1" t="s">
        <v>3953</v>
      </c>
      <c r="AK179" s="1" t="s">
        <v>2896</v>
      </c>
      <c r="AL179" s="1" t="s">
        <v>199</v>
      </c>
      <c r="AM179" s="1" t="s">
        <v>106</v>
      </c>
      <c r="AN179" s="1">
        <v>96</v>
      </c>
      <c r="AO179" s="1" t="s">
        <v>84</v>
      </c>
      <c r="AP179" s="1" t="s">
        <v>3954</v>
      </c>
      <c r="AQ179" s="1" t="s">
        <v>2896</v>
      </c>
      <c r="AR179" s="1" t="s">
        <v>549</v>
      </c>
      <c r="AS179" s="1" t="s">
        <v>672</v>
      </c>
      <c r="AT179" s="1">
        <v>91</v>
      </c>
      <c r="AU179" s="1" t="s">
        <v>84</v>
      </c>
      <c r="AV179" s="1" t="s">
        <v>84</v>
      </c>
      <c r="AW179" s="1" t="s">
        <v>84</v>
      </c>
      <c r="AX179" s="1" t="s">
        <v>84</v>
      </c>
      <c r="AY179" s="1" t="s">
        <v>84</v>
      </c>
      <c r="AZ179" s="1" t="s">
        <v>84</v>
      </c>
      <c r="BA179" s="1" t="s">
        <v>84</v>
      </c>
      <c r="BB179" s="1" t="s">
        <v>3955</v>
      </c>
      <c r="BC179" s="1" t="s">
        <v>3956</v>
      </c>
      <c r="BD179" s="1" t="s">
        <v>205</v>
      </c>
      <c r="BE179" s="1" t="s">
        <v>206</v>
      </c>
      <c r="BF179" s="1" t="s">
        <v>552</v>
      </c>
      <c r="BG179" s="1" t="s">
        <v>675</v>
      </c>
      <c r="BH179" s="1">
        <v>90</v>
      </c>
      <c r="BI179" s="1">
        <v>9</v>
      </c>
      <c r="BJ179" s="1" t="s">
        <v>84</v>
      </c>
      <c r="BK179" s="1" t="s">
        <v>84</v>
      </c>
      <c r="BL179" s="1" t="s">
        <v>84</v>
      </c>
      <c r="BM179" s="1" t="s">
        <v>84</v>
      </c>
      <c r="BN179" s="1" t="s">
        <v>84</v>
      </c>
      <c r="BO179" s="1" t="s">
        <v>84</v>
      </c>
      <c r="BP179" s="1" t="s">
        <v>84</v>
      </c>
      <c r="BQ179" s="1" t="s">
        <v>84</v>
      </c>
      <c r="BR179" s="1" t="s">
        <v>3957</v>
      </c>
      <c r="BS179" s="1" t="s">
        <v>84</v>
      </c>
      <c r="BT179" s="1"/>
      <c r="BU179" s="1" t="s">
        <v>3958</v>
      </c>
      <c r="BV179" s="1">
        <v>19</v>
      </c>
      <c r="BW179" s="1" t="s">
        <v>3959</v>
      </c>
      <c r="BX179" s="1" t="str">
        <f>HYPERLINK("https://nconnect.nicmar.ac.in/storage/profile/6a85a87d2ba6d.png","Download")</f>
        <v>0</v>
      </c>
      <c r="BY179" s="1" t="s">
        <v>84</v>
      </c>
    </row>
    <row r="180" spans="1:77">
      <c r="A180" s="1" t="s">
        <v>151</v>
      </c>
      <c r="B180" s="1" t="s">
        <v>78</v>
      </c>
      <c r="C180" s="1" t="s">
        <v>3960</v>
      </c>
      <c r="D180" s="1" t="s">
        <v>1487</v>
      </c>
      <c r="E180" s="1" t="s">
        <v>3961</v>
      </c>
      <c r="F180" s="1" t="s">
        <v>3962</v>
      </c>
      <c r="G180" s="1" t="s">
        <v>3963</v>
      </c>
      <c r="H180" s="1" t="s">
        <v>84</v>
      </c>
      <c r="I180" s="3"/>
      <c r="J180" s="1" t="s">
        <v>85</v>
      </c>
      <c r="K180" s="1" t="s">
        <v>86</v>
      </c>
      <c r="L180" s="1" t="s">
        <v>3964</v>
      </c>
      <c r="M180" s="1" t="s">
        <v>3965</v>
      </c>
      <c r="N180" s="1">
        <v>9438647484</v>
      </c>
      <c r="O180" s="1" t="s">
        <v>159</v>
      </c>
      <c r="P180" s="1" t="s">
        <v>3966</v>
      </c>
      <c r="Q180" s="1" t="s">
        <v>91</v>
      </c>
      <c r="R180" s="1" t="s">
        <v>3967</v>
      </c>
      <c r="S180" s="1" t="s">
        <v>3968</v>
      </c>
      <c r="T180" s="1" t="s">
        <v>190</v>
      </c>
      <c r="U180" s="1">
        <v>931350849661</v>
      </c>
      <c r="V180" s="1" t="s">
        <v>3969</v>
      </c>
      <c r="W180" s="1">
        <v>9938509592</v>
      </c>
      <c r="X180" s="1" t="s">
        <v>3970</v>
      </c>
      <c r="Y180" s="1" t="s">
        <v>3971</v>
      </c>
      <c r="Z180" s="1">
        <v>8917684804</v>
      </c>
      <c r="AA180" s="1" t="s">
        <v>275</v>
      </c>
      <c r="AB180" s="1" t="s">
        <v>3972</v>
      </c>
      <c r="AC180" s="1" t="s">
        <v>3973</v>
      </c>
      <c r="AD180" s="1" t="s">
        <v>3974</v>
      </c>
      <c r="AE180" s="1" t="s">
        <v>3975</v>
      </c>
      <c r="AF180" s="1" t="s">
        <v>3973</v>
      </c>
      <c r="AG180" s="1" t="s">
        <v>3974</v>
      </c>
      <c r="AH180" s="1" t="s">
        <v>102</v>
      </c>
      <c r="AI180" s="1" t="s">
        <v>102</v>
      </c>
      <c r="AJ180" s="1" t="s">
        <v>3976</v>
      </c>
      <c r="AK180" s="1" t="s">
        <v>3977</v>
      </c>
      <c r="AL180" s="1" t="s">
        <v>958</v>
      </c>
      <c r="AM180" s="1" t="s">
        <v>199</v>
      </c>
      <c r="AN180" s="1">
        <v>89.5</v>
      </c>
      <c r="AO180" s="1" t="s">
        <v>84</v>
      </c>
      <c r="AP180" s="1" t="s">
        <v>3978</v>
      </c>
      <c r="AQ180" s="1" t="s">
        <v>3979</v>
      </c>
      <c r="AR180" s="1" t="s">
        <v>201</v>
      </c>
      <c r="AS180" s="1" t="s">
        <v>885</v>
      </c>
      <c r="AT180" s="1">
        <v>92.17</v>
      </c>
      <c r="AU180" s="1" t="s">
        <v>84</v>
      </c>
      <c r="AV180" s="1" t="s">
        <v>84</v>
      </c>
      <c r="AW180" s="1" t="s">
        <v>84</v>
      </c>
      <c r="AX180" s="1" t="s">
        <v>84</v>
      </c>
      <c r="AY180" s="1" t="s">
        <v>84</v>
      </c>
      <c r="AZ180" s="1" t="s">
        <v>84</v>
      </c>
      <c r="BA180" s="1" t="s">
        <v>84</v>
      </c>
      <c r="BB180" s="1" t="s">
        <v>3980</v>
      </c>
      <c r="BC180" s="1" t="s">
        <v>3981</v>
      </c>
      <c r="BD180" s="1" t="s">
        <v>205</v>
      </c>
      <c r="BE180" s="1" t="s">
        <v>206</v>
      </c>
      <c r="BF180" s="1" t="s">
        <v>885</v>
      </c>
      <c r="BG180" s="1" t="s">
        <v>1051</v>
      </c>
      <c r="BH180" s="1">
        <v>68.4</v>
      </c>
      <c r="BI180" s="1">
        <v>7.34</v>
      </c>
      <c r="BJ180" s="1" t="s">
        <v>84</v>
      </c>
      <c r="BK180" s="1" t="s">
        <v>84</v>
      </c>
      <c r="BL180" s="1" t="s">
        <v>84</v>
      </c>
      <c r="BM180" s="1" t="s">
        <v>84</v>
      </c>
      <c r="BN180" s="1" t="s">
        <v>84</v>
      </c>
      <c r="BO180" s="1" t="s">
        <v>84</v>
      </c>
      <c r="BP180" s="1" t="s">
        <v>84</v>
      </c>
      <c r="BQ180" s="1" t="s">
        <v>84</v>
      </c>
      <c r="BR180" s="1" t="s">
        <v>3982</v>
      </c>
      <c r="BS180" s="1" t="s">
        <v>3983</v>
      </c>
      <c r="BT180" s="1">
        <v>12</v>
      </c>
      <c r="BU180" s="1" t="s">
        <v>84</v>
      </c>
      <c r="BV180" s="1"/>
      <c r="BW180" s="1" t="s">
        <v>84</v>
      </c>
      <c r="BX180" s="1" t="str">
        <f>HYPERLINK("https://nconnect.nicmar.ac.in/storage/profile/6a85e26fe1c50.png","Download")</f>
        <v>0</v>
      </c>
      <c r="BY180" s="1" t="s">
        <v>84</v>
      </c>
    </row>
    <row r="181" spans="1:77">
      <c r="A181" s="1" t="s">
        <v>119</v>
      </c>
      <c r="B181" s="1" t="s">
        <v>78</v>
      </c>
      <c r="C181" s="1" t="s">
        <v>3984</v>
      </c>
      <c r="D181" s="1" t="s">
        <v>3985</v>
      </c>
      <c r="E181" s="1" t="s">
        <v>1183</v>
      </c>
      <c r="F181" s="1" t="s">
        <v>3986</v>
      </c>
      <c r="G181" s="1" t="s">
        <v>3987</v>
      </c>
      <c r="H181" s="1" t="s">
        <v>84</v>
      </c>
      <c r="I181" s="3"/>
      <c r="J181" s="1" t="s">
        <v>85</v>
      </c>
      <c r="K181" s="1" t="s">
        <v>86</v>
      </c>
      <c r="L181" s="1" t="s">
        <v>3988</v>
      </c>
      <c r="M181" s="1" t="s">
        <v>3989</v>
      </c>
      <c r="N181" s="1">
        <v>7570900000</v>
      </c>
      <c r="O181" s="1" t="s">
        <v>89</v>
      </c>
      <c r="P181" s="1" t="s">
        <v>3698</v>
      </c>
      <c r="Q181" s="1" t="s">
        <v>91</v>
      </c>
      <c r="R181" s="1" t="s">
        <v>3238</v>
      </c>
      <c r="S181" s="1" t="s">
        <v>3990</v>
      </c>
      <c r="T181" s="1" t="s">
        <v>190</v>
      </c>
      <c r="U181" s="1">
        <v>669372683341</v>
      </c>
      <c r="V181" s="1" t="s">
        <v>3991</v>
      </c>
      <c r="W181" s="1">
        <v>9919858585</v>
      </c>
      <c r="X181" s="1" t="s">
        <v>3992</v>
      </c>
      <c r="Y181" s="1" t="s">
        <v>3993</v>
      </c>
      <c r="Z181" s="1">
        <v>7651872482</v>
      </c>
      <c r="AA181" s="1" t="s">
        <v>2759</v>
      </c>
      <c r="AB181" s="1" t="s">
        <v>3994</v>
      </c>
      <c r="AC181" s="1" t="s">
        <v>1728</v>
      </c>
      <c r="AD181" s="1" t="s">
        <v>1127</v>
      </c>
      <c r="AE181" s="1" t="s">
        <v>3994</v>
      </c>
      <c r="AF181" s="1" t="s">
        <v>1728</v>
      </c>
      <c r="AG181" s="1" t="s">
        <v>1127</v>
      </c>
      <c r="AH181" s="1" t="s">
        <v>102</v>
      </c>
      <c r="AI181" s="1" t="s">
        <v>102</v>
      </c>
      <c r="AJ181" s="1" t="s">
        <v>3995</v>
      </c>
      <c r="AK181" s="1" t="s">
        <v>3996</v>
      </c>
      <c r="AL181" s="1" t="s">
        <v>420</v>
      </c>
      <c r="AM181" s="1" t="s">
        <v>198</v>
      </c>
      <c r="AN181" s="1">
        <v>85.5</v>
      </c>
      <c r="AO181" s="1">
        <v>9</v>
      </c>
      <c r="AP181" s="1" t="s">
        <v>3995</v>
      </c>
      <c r="AQ181" s="1" t="s">
        <v>3996</v>
      </c>
      <c r="AR181" s="1" t="s">
        <v>598</v>
      </c>
      <c r="AS181" s="1" t="s">
        <v>201</v>
      </c>
      <c r="AT181" s="1">
        <v>73.2</v>
      </c>
      <c r="AU181" s="1">
        <v>7.7</v>
      </c>
      <c r="AV181" s="1" t="s">
        <v>84</v>
      </c>
      <c r="AW181" s="1" t="s">
        <v>84</v>
      </c>
      <c r="AX181" s="1" t="s">
        <v>84</v>
      </c>
      <c r="AY181" s="1" t="s">
        <v>84</v>
      </c>
      <c r="AZ181" s="1" t="s">
        <v>84</v>
      </c>
      <c r="BA181" s="1" t="s">
        <v>84</v>
      </c>
      <c r="BB181" s="1" t="s">
        <v>3997</v>
      </c>
      <c r="BC181" s="1" t="s">
        <v>3998</v>
      </c>
      <c r="BD181" s="1" t="s">
        <v>113</v>
      </c>
      <c r="BE181" s="1" t="s">
        <v>114</v>
      </c>
      <c r="BF181" s="1" t="s">
        <v>172</v>
      </c>
      <c r="BG181" s="1" t="s">
        <v>720</v>
      </c>
      <c r="BH181" s="1">
        <v>67</v>
      </c>
      <c r="BI181" s="1">
        <v>6.7</v>
      </c>
      <c r="BJ181" s="1" t="s">
        <v>84</v>
      </c>
      <c r="BK181" s="1" t="s">
        <v>84</v>
      </c>
      <c r="BL181" s="1" t="s">
        <v>84</v>
      </c>
      <c r="BM181" s="1" t="s">
        <v>84</v>
      </c>
      <c r="BN181" s="1" t="s">
        <v>84</v>
      </c>
      <c r="BO181" s="1" t="s">
        <v>84</v>
      </c>
      <c r="BP181" s="1" t="s">
        <v>84</v>
      </c>
      <c r="BQ181" s="1" t="s">
        <v>84</v>
      </c>
      <c r="BR181" s="1" t="s">
        <v>3999</v>
      </c>
      <c r="BS181" s="1" t="s">
        <v>4000</v>
      </c>
      <c r="BT181" s="1">
        <v>19</v>
      </c>
      <c r="BU181" s="1" t="s">
        <v>84</v>
      </c>
      <c r="BV181" s="1"/>
      <c r="BW181" s="1" t="s">
        <v>84</v>
      </c>
      <c r="BX181" s="1" t="str">
        <f>HYPERLINK("https://nconnect.nicmar.ac.in/storage/profile/6ac46ec879e24.png","Download")</f>
        <v>0</v>
      </c>
      <c r="BY181" s="1" t="s">
        <v>84</v>
      </c>
    </row>
    <row r="182" spans="1:77">
      <c r="A182" s="1" t="s">
        <v>119</v>
      </c>
      <c r="B182" s="1" t="s">
        <v>78</v>
      </c>
      <c r="C182" s="1" t="s">
        <v>4001</v>
      </c>
      <c r="D182" s="1" t="s">
        <v>4002</v>
      </c>
      <c r="E182" s="1" t="s">
        <v>84</v>
      </c>
      <c r="F182" s="1" t="s">
        <v>3432</v>
      </c>
      <c r="G182" s="1" t="s">
        <v>4003</v>
      </c>
      <c r="H182" s="1" t="s">
        <v>84</v>
      </c>
      <c r="I182" s="3"/>
      <c r="J182" s="1" t="s">
        <v>85</v>
      </c>
      <c r="K182" s="1" t="s">
        <v>86</v>
      </c>
      <c r="L182" s="1" t="s">
        <v>4004</v>
      </c>
      <c r="M182" s="1" t="s">
        <v>4005</v>
      </c>
      <c r="N182" s="1">
        <v>9500376232</v>
      </c>
      <c r="O182" s="1" t="s">
        <v>159</v>
      </c>
      <c r="P182" s="1" t="s">
        <v>4006</v>
      </c>
      <c r="Q182" s="1" t="s">
        <v>91</v>
      </c>
      <c r="R182" s="1" t="s">
        <v>4007</v>
      </c>
      <c r="S182" s="1" t="s">
        <v>4008</v>
      </c>
      <c r="T182" s="1" t="s">
        <v>163</v>
      </c>
      <c r="U182" s="1">
        <v>602772459580</v>
      </c>
      <c r="V182" s="1" t="s">
        <v>4009</v>
      </c>
      <c r="W182" s="1">
        <v>9629848109</v>
      </c>
      <c r="X182" s="1" t="s">
        <v>309</v>
      </c>
      <c r="Y182" s="1" t="s">
        <v>4010</v>
      </c>
      <c r="Z182" s="1">
        <v>8489369059</v>
      </c>
      <c r="AA182" s="1" t="s">
        <v>1260</v>
      </c>
      <c r="AB182" s="1" t="s">
        <v>4011</v>
      </c>
      <c r="AC182" s="1" t="s">
        <v>4012</v>
      </c>
      <c r="AD182" s="1" t="s">
        <v>644</v>
      </c>
      <c r="AE182" s="1" t="s">
        <v>4011</v>
      </c>
      <c r="AF182" s="1" t="s">
        <v>4012</v>
      </c>
      <c r="AG182" s="1" t="s">
        <v>644</v>
      </c>
      <c r="AH182" s="1" t="s">
        <v>102</v>
      </c>
      <c r="AI182" s="1" t="s">
        <v>102</v>
      </c>
      <c r="AJ182" s="1" t="s">
        <v>4013</v>
      </c>
      <c r="AK182" s="1" t="s">
        <v>4014</v>
      </c>
      <c r="AL182" s="1" t="s">
        <v>199</v>
      </c>
      <c r="AM182" s="1" t="s">
        <v>106</v>
      </c>
      <c r="AN182" s="1">
        <v>85</v>
      </c>
      <c r="AO182" s="1" t="s">
        <v>84</v>
      </c>
      <c r="AP182" s="1" t="s">
        <v>4015</v>
      </c>
      <c r="AQ182" s="1" t="s">
        <v>4014</v>
      </c>
      <c r="AR182" s="1" t="s">
        <v>549</v>
      </c>
      <c r="AS182" s="1" t="s">
        <v>672</v>
      </c>
      <c r="AT182" s="1">
        <v>85.63</v>
      </c>
      <c r="AU182" s="1" t="s">
        <v>84</v>
      </c>
      <c r="AV182" s="1" t="s">
        <v>84</v>
      </c>
      <c r="AW182" s="1" t="s">
        <v>84</v>
      </c>
      <c r="AX182" s="1" t="s">
        <v>84</v>
      </c>
      <c r="AY182" s="1" t="s">
        <v>84</v>
      </c>
      <c r="AZ182" s="1" t="s">
        <v>84</v>
      </c>
      <c r="BA182" s="1" t="s">
        <v>84</v>
      </c>
      <c r="BB182" s="1" t="s">
        <v>1631</v>
      </c>
      <c r="BC182" s="1" t="s">
        <v>4016</v>
      </c>
      <c r="BD182" s="1" t="s">
        <v>146</v>
      </c>
      <c r="BE182" s="1" t="s">
        <v>114</v>
      </c>
      <c r="BF182" s="1" t="s">
        <v>177</v>
      </c>
      <c r="BG182" s="1" t="s">
        <v>236</v>
      </c>
      <c r="BH182" s="1">
        <v>77.7</v>
      </c>
      <c r="BI182" s="1">
        <v>7.77</v>
      </c>
      <c r="BJ182" s="1" t="s">
        <v>84</v>
      </c>
      <c r="BK182" s="1" t="s">
        <v>84</v>
      </c>
      <c r="BL182" s="1" t="s">
        <v>84</v>
      </c>
      <c r="BM182" s="1" t="s">
        <v>84</v>
      </c>
      <c r="BN182" s="1" t="s">
        <v>84</v>
      </c>
      <c r="BO182" s="1" t="s">
        <v>84</v>
      </c>
      <c r="BP182" s="1" t="s">
        <v>84</v>
      </c>
      <c r="BQ182" s="1" t="s">
        <v>84</v>
      </c>
      <c r="BR182" s="1" t="s">
        <v>4017</v>
      </c>
      <c r="BS182" s="1" t="s">
        <v>84</v>
      </c>
      <c r="BT182" s="1"/>
      <c r="BU182" s="1" t="s">
        <v>4018</v>
      </c>
      <c r="BV182" s="1">
        <v>1</v>
      </c>
      <c r="BW182" s="1" t="s">
        <v>84</v>
      </c>
      <c r="BX182" s="1" t="str">
        <f>HYPERLINK("https://nconnect.nicmar.ac.in/storage/profile/6a88327f050ac.png","Download")</f>
        <v>0</v>
      </c>
      <c r="BY182" s="1" t="s">
        <v>84</v>
      </c>
    </row>
    <row r="183" spans="1:77">
      <c r="A183" s="1" t="s">
        <v>119</v>
      </c>
      <c r="B183" s="1" t="s">
        <v>78</v>
      </c>
      <c r="C183" s="1" t="s">
        <v>4019</v>
      </c>
      <c r="D183" s="1" t="s">
        <v>4020</v>
      </c>
      <c r="E183" s="1" t="s">
        <v>84</v>
      </c>
      <c r="F183" s="1" t="s">
        <v>776</v>
      </c>
      <c r="G183" s="1" t="s">
        <v>4021</v>
      </c>
      <c r="H183" s="1" t="s">
        <v>84</v>
      </c>
      <c r="I183" s="3"/>
      <c r="J183" s="1" t="s">
        <v>85</v>
      </c>
      <c r="K183" s="1" t="s">
        <v>86</v>
      </c>
      <c r="L183" s="1" t="s">
        <v>4022</v>
      </c>
      <c r="M183" s="1" t="s">
        <v>4022</v>
      </c>
      <c r="N183" s="1">
        <v>9606332650</v>
      </c>
      <c r="O183" s="1" t="s">
        <v>89</v>
      </c>
      <c r="P183" s="1" t="s">
        <v>4023</v>
      </c>
      <c r="Q183" s="1" t="s">
        <v>91</v>
      </c>
      <c r="R183" s="1" t="s">
        <v>4024</v>
      </c>
      <c r="S183" s="1" t="s">
        <v>4025</v>
      </c>
      <c r="T183" s="1" t="s">
        <v>163</v>
      </c>
      <c r="U183" s="1">
        <v>906311465664</v>
      </c>
      <c r="V183" s="1" t="s">
        <v>4026</v>
      </c>
      <c r="W183" s="1">
        <v>9480694078</v>
      </c>
      <c r="X183" s="1" t="s">
        <v>361</v>
      </c>
      <c r="Y183" s="1" t="s">
        <v>4027</v>
      </c>
      <c r="Z183" s="1">
        <v>9740371348</v>
      </c>
      <c r="AA183" s="1" t="s">
        <v>521</v>
      </c>
      <c r="AB183" s="1" t="s">
        <v>4028</v>
      </c>
      <c r="AC183" s="1" t="s">
        <v>1220</v>
      </c>
      <c r="AD183" s="1" t="s">
        <v>278</v>
      </c>
      <c r="AE183" s="1" t="s">
        <v>4028</v>
      </c>
      <c r="AF183" s="1" t="s">
        <v>1220</v>
      </c>
      <c r="AG183" s="1" t="s">
        <v>278</v>
      </c>
      <c r="AH183" s="1" t="s">
        <v>102</v>
      </c>
      <c r="AI183" s="1" t="s">
        <v>102</v>
      </c>
      <c r="AJ183" s="1" t="s">
        <v>4029</v>
      </c>
      <c r="AK183" s="1" t="s">
        <v>4030</v>
      </c>
      <c r="AL183" s="1" t="s">
        <v>420</v>
      </c>
      <c r="AM183" s="1" t="s">
        <v>198</v>
      </c>
      <c r="AN183" s="1">
        <v>68.4</v>
      </c>
      <c r="AO183" s="1">
        <v>7.2</v>
      </c>
      <c r="AP183" s="1" t="s">
        <v>4031</v>
      </c>
      <c r="AQ183" s="1" t="s">
        <v>4032</v>
      </c>
      <c r="AR183" s="1" t="s">
        <v>627</v>
      </c>
      <c r="AS183" s="1" t="s">
        <v>1268</v>
      </c>
      <c r="AT183" s="1">
        <v>69.5</v>
      </c>
      <c r="AU183" s="1">
        <v>7.32</v>
      </c>
      <c r="AV183" s="1" t="s">
        <v>84</v>
      </c>
      <c r="AW183" s="1" t="s">
        <v>84</v>
      </c>
      <c r="AX183" s="1" t="s">
        <v>84</v>
      </c>
      <c r="AY183" s="1" t="s">
        <v>84</v>
      </c>
      <c r="AZ183" s="1" t="s">
        <v>84</v>
      </c>
      <c r="BA183" s="1" t="s">
        <v>84</v>
      </c>
      <c r="BB183" s="1" t="s">
        <v>4033</v>
      </c>
      <c r="BC183" s="1" t="s">
        <v>4034</v>
      </c>
      <c r="BD183" s="1" t="s">
        <v>113</v>
      </c>
      <c r="BE183" s="1" t="s">
        <v>114</v>
      </c>
      <c r="BF183" s="1" t="s">
        <v>172</v>
      </c>
      <c r="BG183" s="1" t="s">
        <v>232</v>
      </c>
      <c r="BH183" s="1">
        <v>66.3</v>
      </c>
      <c r="BI183" s="1">
        <v>6.63</v>
      </c>
      <c r="BJ183" s="1" t="s">
        <v>84</v>
      </c>
      <c r="BK183" s="1" t="s">
        <v>84</v>
      </c>
      <c r="BL183" s="1" t="s">
        <v>84</v>
      </c>
      <c r="BM183" s="1" t="s">
        <v>84</v>
      </c>
      <c r="BN183" s="1" t="s">
        <v>84</v>
      </c>
      <c r="BO183" s="1" t="s">
        <v>84</v>
      </c>
      <c r="BP183" s="1" t="s">
        <v>84</v>
      </c>
      <c r="BQ183" s="1" t="s">
        <v>84</v>
      </c>
      <c r="BR183" s="1" t="s">
        <v>4035</v>
      </c>
      <c r="BS183" s="1" t="s">
        <v>4036</v>
      </c>
      <c r="BT183" s="1">
        <v>26</v>
      </c>
      <c r="BU183" s="1" t="s">
        <v>4037</v>
      </c>
      <c r="BV183" s="1">
        <v>39</v>
      </c>
      <c r="BW183" s="1" t="s">
        <v>84</v>
      </c>
      <c r="BX183" s="1" t="str">
        <f>HYPERLINK("https://nconnect.nicmar.ac.in/storage/profile/6a8719cc9631b.png","Download")</f>
        <v>0</v>
      </c>
      <c r="BY183" s="1" t="s">
        <v>84</v>
      </c>
    </row>
    <row r="184" spans="1:77">
      <c r="A184" s="1" t="s">
        <v>119</v>
      </c>
      <c r="B184" s="1" t="s">
        <v>78</v>
      </c>
      <c r="C184" s="1" t="s">
        <v>4038</v>
      </c>
      <c r="D184" s="1" t="s">
        <v>4039</v>
      </c>
      <c r="E184" s="1" t="s">
        <v>84</v>
      </c>
      <c r="F184" s="1" t="s">
        <v>3918</v>
      </c>
      <c r="G184" s="1" t="s">
        <v>4040</v>
      </c>
      <c r="H184" s="1" t="s">
        <v>84</v>
      </c>
      <c r="I184" s="3"/>
      <c r="J184" s="1" t="s">
        <v>85</v>
      </c>
      <c r="K184" s="1" t="s">
        <v>86</v>
      </c>
      <c r="L184" s="1" t="s">
        <v>4041</v>
      </c>
      <c r="M184" s="1" t="s">
        <v>4042</v>
      </c>
      <c r="N184" s="1">
        <v>9058023283</v>
      </c>
      <c r="O184" s="1" t="s">
        <v>89</v>
      </c>
      <c r="P184" s="1" t="s">
        <v>4043</v>
      </c>
      <c r="Q184" s="1" t="s">
        <v>91</v>
      </c>
      <c r="R184" s="1" t="s">
        <v>491</v>
      </c>
      <c r="S184" s="1" t="s">
        <v>4044</v>
      </c>
      <c r="T184" s="1" t="s">
        <v>130</v>
      </c>
      <c r="U184" s="1">
        <v>820729064140</v>
      </c>
      <c r="V184" s="1" t="s">
        <v>4045</v>
      </c>
      <c r="W184" s="1">
        <v>8433018506</v>
      </c>
      <c r="X184" s="1" t="s">
        <v>4046</v>
      </c>
      <c r="Y184" s="1" t="s">
        <v>4047</v>
      </c>
      <c r="Z184" s="1">
        <v>8218681701</v>
      </c>
      <c r="AA184" s="1" t="s">
        <v>521</v>
      </c>
      <c r="AB184" s="1" t="s">
        <v>4048</v>
      </c>
      <c r="AC184" s="1" t="s">
        <v>4049</v>
      </c>
      <c r="AD184" s="1" t="s">
        <v>1127</v>
      </c>
      <c r="AE184" s="1" t="s">
        <v>4048</v>
      </c>
      <c r="AF184" s="1" t="s">
        <v>4049</v>
      </c>
      <c r="AG184" s="1" t="s">
        <v>1127</v>
      </c>
      <c r="AH184" s="1" t="s">
        <v>102</v>
      </c>
      <c r="AI184" s="1" t="s">
        <v>102</v>
      </c>
      <c r="AJ184" s="1" t="s">
        <v>4050</v>
      </c>
      <c r="AK184" s="1" t="s">
        <v>1586</v>
      </c>
      <c r="AL184" s="1" t="s">
        <v>501</v>
      </c>
      <c r="AM184" s="1" t="s">
        <v>395</v>
      </c>
      <c r="AN184" s="1">
        <v>92.5</v>
      </c>
      <c r="AO184" s="1" t="s">
        <v>84</v>
      </c>
      <c r="AP184" s="1" t="s">
        <v>4051</v>
      </c>
      <c r="AQ184" s="1" t="s">
        <v>1586</v>
      </c>
      <c r="AR184" s="1" t="s">
        <v>983</v>
      </c>
      <c r="AS184" s="1" t="s">
        <v>110</v>
      </c>
      <c r="AT184" s="1">
        <v>85.0</v>
      </c>
      <c r="AU184" s="1" t="s">
        <v>84</v>
      </c>
      <c r="AV184" s="1" t="s">
        <v>84</v>
      </c>
      <c r="AW184" s="1" t="s">
        <v>84</v>
      </c>
      <c r="AX184" s="1" t="s">
        <v>84</v>
      </c>
      <c r="AY184" s="1" t="s">
        <v>84</v>
      </c>
      <c r="AZ184" s="1" t="s">
        <v>84</v>
      </c>
      <c r="BA184" s="1" t="s">
        <v>84</v>
      </c>
      <c r="BB184" s="1" t="s">
        <v>4052</v>
      </c>
      <c r="BC184" s="1" t="s">
        <v>4053</v>
      </c>
      <c r="BD184" s="1" t="s">
        <v>113</v>
      </c>
      <c r="BE184" s="1" t="s">
        <v>114</v>
      </c>
      <c r="BF184" s="1" t="s">
        <v>110</v>
      </c>
      <c r="BG184" s="1" t="s">
        <v>962</v>
      </c>
      <c r="BH184" s="1">
        <v>65.0</v>
      </c>
      <c r="BI184" s="1">
        <v>6.56</v>
      </c>
      <c r="BJ184" s="1" t="s">
        <v>84</v>
      </c>
      <c r="BK184" s="1" t="s">
        <v>84</v>
      </c>
      <c r="BL184" s="1" t="s">
        <v>84</v>
      </c>
      <c r="BM184" s="1" t="s">
        <v>84</v>
      </c>
      <c r="BN184" s="1" t="s">
        <v>84</v>
      </c>
      <c r="BO184" s="1" t="s">
        <v>84</v>
      </c>
      <c r="BP184" s="1" t="s">
        <v>84</v>
      </c>
      <c r="BQ184" s="1" t="s">
        <v>84</v>
      </c>
      <c r="BR184" s="1" t="s">
        <v>1817</v>
      </c>
      <c r="BS184" s="1" t="s">
        <v>84</v>
      </c>
      <c r="BT184" s="1"/>
      <c r="BU184" s="1" t="s">
        <v>84</v>
      </c>
      <c r="BV184" s="1"/>
      <c r="BW184" s="1" t="s">
        <v>84</v>
      </c>
      <c r="BX184" s="1" t="str">
        <f>HYPERLINK("https://nconnect.nicmar.ac.in/storage/profile/6a86fb57d7ea1.png","Download")</f>
        <v>0</v>
      </c>
      <c r="BY184" s="1" t="s">
        <v>84</v>
      </c>
    </row>
    <row r="185" spans="1:77">
      <c r="A185" s="1" t="s">
        <v>119</v>
      </c>
      <c r="B185" s="1" t="s">
        <v>78</v>
      </c>
      <c r="C185" s="1" t="s">
        <v>4054</v>
      </c>
      <c r="D185" s="1" t="s">
        <v>4055</v>
      </c>
      <c r="E185" s="1" t="s">
        <v>4056</v>
      </c>
      <c r="F185" s="1" t="s">
        <v>4057</v>
      </c>
      <c r="G185" s="1" t="s">
        <v>4058</v>
      </c>
      <c r="H185" s="1" t="s">
        <v>84</v>
      </c>
      <c r="I185" s="3"/>
      <c r="J185" s="1" t="s">
        <v>85</v>
      </c>
      <c r="K185" s="1" t="s">
        <v>86</v>
      </c>
      <c r="L185" s="1" t="s">
        <v>4059</v>
      </c>
      <c r="M185" s="1" t="s">
        <v>4060</v>
      </c>
      <c r="N185" s="1">
        <v>8356035521</v>
      </c>
      <c r="O185" s="1" t="s">
        <v>89</v>
      </c>
      <c r="P185" s="1" t="s">
        <v>4061</v>
      </c>
      <c r="Q185" s="1" t="s">
        <v>91</v>
      </c>
      <c r="R185" s="1" t="s">
        <v>465</v>
      </c>
      <c r="S185" s="1" t="s">
        <v>4062</v>
      </c>
      <c r="T185" s="1" t="s">
        <v>130</v>
      </c>
      <c r="U185" s="1">
        <v>860300484012</v>
      </c>
      <c r="V185" s="1" t="s">
        <v>4063</v>
      </c>
      <c r="W185" s="1">
        <v>9619155274</v>
      </c>
      <c r="X185" s="1" t="s">
        <v>4064</v>
      </c>
      <c r="Y185" s="1" t="s">
        <v>4065</v>
      </c>
      <c r="Z185" s="1">
        <v>8657423629</v>
      </c>
      <c r="AA185" s="1" t="s">
        <v>98</v>
      </c>
      <c r="AB185" s="1" t="s">
        <v>4066</v>
      </c>
      <c r="AC185" s="1" t="s">
        <v>1196</v>
      </c>
      <c r="AD185" s="1" t="s">
        <v>101</v>
      </c>
      <c r="AE185" s="1" t="s">
        <v>4066</v>
      </c>
      <c r="AF185" s="1" t="s">
        <v>1196</v>
      </c>
      <c r="AG185" s="1" t="s">
        <v>101</v>
      </c>
      <c r="AH185" s="1" t="s">
        <v>102</v>
      </c>
      <c r="AI185" s="1" t="s">
        <v>102</v>
      </c>
      <c r="AJ185" s="1" t="s">
        <v>4067</v>
      </c>
      <c r="AK185" s="1" t="s">
        <v>1350</v>
      </c>
      <c r="AL185" s="1" t="s">
        <v>3853</v>
      </c>
      <c r="AM185" s="1" t="s">
        <v>622</v>
      </c>
      <c r="AN185" s="1">
        <v>81.2</v>
      </c>
      <c r="AO185" s="1" t="s">
        <v>84</v>
      </c>
      <c r="AP185" s="1" t="s">
        <v>4068</v>
      </c>
      <c r="AQ185" s="1" t="s">
        <v>1350</v>
      </c>
      <c r="AR185" s="1" t="s">
        <v>342</v>
      </c>
      <c r="AS185" s="1" t="s">
        <v>624</v>
      </c>
      <c r="AT185" s="1">
        <v>65.85</v>
      </c>
      <c r="AU185" s="1" t="s">
        <v>84</v>
      </c>
      <c r="AV185" s="1" t="s">
        <v>84</v>
      </c>
      <c r="AW185" s="1" t="s">
        <v>84</v>
      </c>
      <c r="AX185" s="1" t="s">
        <v>84</v>
      </c>
      <c r="AY185" s="1" t="s">
        <v>84</v>
      </c>
      <c r="AZ185" s="1" t="s">
        <v>84</v>
      </c>
      <c r="BA185" s="1" t="s">
        <v>84</v>
      </c>
      <c r="BB185" s="1" t="s">
        <v>1308</v>
      </c>
      <c r="BC185" s="1" t="s">
        <v>4069</v>
      </c>
      <c r="BD185" s="1" t="s">
        <v>205</v>
      </c>
      <c r="BE185" s="1" t="s">
        <v>424</v>
      </c>
      <c r="BF185" s="1" t="s">
        <v>958</v>
      </c>
      <c r="BG185" s="1" t="s">
        <v>347</v>
      </c>
      <c r="BH185" s="1">
        <v>67.35</v>
      </c>
      <c r="BI185" s="1">
        <v>7.48</v>
      </c>
      <c r="BJ185" s="1" t="s">
        <v>84</v>
      </c>
      <c r="BK185" s="1" t="s">
        <v>84</v>
      </c>
      <c r="BL185" s="1" t="s">
        <v>84</v>
      </c>
      <c r="BM185" s="1" t="s">
        <v>84</v>
      </c>
      <c r="BN185" s="1" t="s">
        <v>84</v>
      </c>
      <c r="BO185" s="1" t="s">
        <v>84</v>
      </c>
      <c r="BP185" s="1" t="s">
        <v>84</v>
      </c>
      <c r="BQ185" s="1" t="s">
        <v>84</v>
      </c>
      <c r="BR185" s="1" t="s">
        <v>4070</v>
      </c>
      <c r="BS185" s="1" t="s">
        <v>4071</v>
      </c>
      <c r="BT185" s="1">
        <v>32</v>
      </c>
      <c r="BU185" s="1" t="s">
        <v>4072</v>
      </c>
      <c r="BV185" s="1">
        <v>17</v>
      </c>
      <c r="BW185" s="1" t="s">
        <v>4073</v>
      </c>
      <c r="BX185" s="1" t="str">
        <f>HYPERLINK("https://nconnect.nicmar.ac.in/storage/profile/6a871974f3953.png","Download")</f>
        <v>0</v>
      </c>
      <c r="BY185" s="1" t="s">
        <v>84</v>
      </c>
    </row>
    <row r="186" spans="1:77">
      <c r="A186" s="1" t="s">
        <v>119</v>
      </c>
      <c r="B186" s="1" t="s">
        <v>78</v>
      </c>
      <c r="C186" s="1" t="s">
        <v>4074</v>
      </c>
      <c r="D186" s="1" t="s">
        <v>4075</v>
      </c>
      <c r="E186" s="1" t="s">
        <v>4076</v>
      </c>
      <c r="F186" s="1" t="s">
        <v>4077</v>
      </c>
      <c r="G186" s="1" t="s">
        <v>4078</v>
      </c>
      <c r="H186" s="1" t="s">
        <v>84</v>
      </c>
      <c r="I186" s="3"/>
      <c r="J186" s="1" t="s">
        <v>85</v>
      </c>
      <c r="K186" s="1" t="s">
        <v>86</v>
      </c>
      <c r="L186" s="1" t="s">
        <v>4079</v>
      </c>
      <c r="M186" s="1" t="s">
        <v>4080</v>
      </c>
      <c r="N186" s="1">
        <v>8277415693</v>
      </c>
      <c r="O186" s="1" t="s">
        <v>89</v>
      </c>
      <c r="P186" s="1" t="s">
        <v>4081</v>
      </c>
      <c r="Q186" s="1" t="s">
        <v>91</v>
      </c>
      <c r="R186" s="1" t="s">
        <v>614</v>
      </c>
      <c r="S186" s="1" t="s">
        <v>4082</v>
      </c>
      <c r="T186" s="1" t="s">
        <v>163</v>
      </c>
      <c r="U186" s="1">
        <v>201360735824</v>
      </c>
      <c r="V186" s="1" t="s">
        <v>4076</v>
      </c>
      <c r="W186" s="1">
        <v>9448148987</v>
      </c>
      <c r="X186" s="1" t="s">
        <v>4083</v>
      </c>
      <c r="Y186" s="1" t="s">
        <v>4084</v>
      </c>
      <c r="Z186" s="1">
        <v>9448488987</v>
      </c>
      <c r="AA186" s="1" t="s">
        <v>1192</v>
      </c>
      <c r="AB186" s="1" t="s">
        <v>4085</v>
      </c>
      <c r="AC186" s="1" t="s">
        <v>1453</v>
      </c>
      <c r="AD186" s="1" t="s">
        <v>278</v>
      </c>
      <c r="AE186" s="1" t="s">
        <v>4086</v>
      </c>
      <c r="AF186" s="1" t="s">
        <v>138</v>
      </c>
      <c r="AG186" s="1" t="s">
        <v>101</v>
      </c>
      <c r="AH186" s="1" t="s">
        <v>102</v>
      </c>
      <c r="AI186" s="1" t="s">
        <v>102</v>
      </c>
      <c r="AJ186" s="1" t="s">
        <v>4087</v>
      </c>
      <c r="AK186" s="1" t="s">
        <v>861</v>
      </c>
      <c r="AL186" s="1" t="s">
        <v>4088</v>
      </c>
      <c r="AM186" s="1" t="s">
        <v>549</v>
      </c>
      <c r="AN186" s="1">
        <v>94.67</v>
      </c>
      <c r="AO186" s="1" t="s">
        <v>84</v>
      </c>
      <c r="AP186" s="1" t="s">
        <v>4089</v>
      </c>
      <c r="AQ186" s="1" t="s">
        <v>4090</v>
      </c>
      <c r="AR186" s="1" t="s">
        <v>885</v>
      </c>
      <c r="AS186" s="1" t="s">
        <v>347</v>
      </c>
      <c r="AT186" s="1">
        <v>94.67</v>
      </c>
      <c r="AU186" s="1" t="s">
        <v>84</v>
      </c>
      <c r="AV186" s="1" t="s">
        <v>84</v>
      </c>
      <c r="AW186" s="1" t="s">
        <v>84</v>
      </c>
      <c r="AX186" s="1" t="s">
        <v>84</v>
      </c>
      <c r="AY186" s="1" t="s">
        <v>84</v>
      </c>
      <c r="AZ186" s="1" t="s">
        <v>84</v>
      </c>
      <c r="BA186" s="1" t="s">
        <v>84</v>
      </c>
      <c r="BB186" s="1" t="s">
        <v>287</v>
      </c>
      <c r="BC186" s="1" t="s">
        <v>4091</v>
      </c>
      <c r="BD186" s="1" t="s">
        <v>146</v>
      </c>
      <c r="BE186" s="1" t="s">
        <v>114</v>
      </c>
      <c r="BF186" s="1" t="s">
        <v>1226</v>
      </c>
      <c r="BG186" s="1" t="s">
        <v>236</v>
      </c>
      <c r="BH186" s="1">
        <v>94.5</v>
      </c>
      <c r="BI186" s="1">
        <v>9.45</v>
      </c>
      <c r="BJ186" s="1" t="s">
        <v>84</v>
      </c>
      <c r="BK186" s="1" t="s">
        <v>84</v>
      </c>
      <c r="BL186" s="1" t="s">
        <v>84</v>
      </c>
      <c r="BM186" s="1" t="s">
        <v>84</v>
      </c>
      <c r="BN186" s="1" t="s">
        <v>84</v>
      </c>
      <c r="BO186" s="1" t="s">
        <v>84</v>
      </c>
      <c r="BP186" s="1" t="s">
        <v>84</v>
      </c>
      <c r="BQ186" s="1" t="s">
        <v>84</v>
      </c>
      <c r="BR186" s="1" t="s">
        <v>4092</v>
      </c>
      <c r="BS186" s="1" t="s">
        <v>84</v>
      </c>
      <c r="BT186" s="1"/>
      <c r="BU186" s="1" t="s">
        <v>4093</v>
      </c>
      <c r="BV186" s="1">
        <v>15</v>
      </c>
      <c r="BW186" s="1" t="s">
        <v>84</v>
      </c>
      <c r="BX186" s="1" t="str">
        <f>HYPERLINK("https://nconnect.nicmar.ac.in/storage/profile/6a85d9da45b24.png","Download")</f>
        <v>0</v>
      </c>
      <c r="BY186" s="1" t="s">
        <v>84</v>
      </c>
    </row>
    <row r="187" spans="1:77">
      <c r="A187" s="1" t="s">
        <v>119</v>
      </c>
      <c r="B187" s="1" t="s">
        <v>78</v>
      </c>
      <c r="C187" s="1" t="s">
        <v>4094</v>
      </c>
      <c r="D187" s="1" t="s">
        <v>4095</v>
      </c>
      <c r="E187" s="1" t="s">
        <v>84</v>
      </c>
      <c r="F187" s="1" t="s">
        <v>4096</v>
      </c>
      <c r="G187" s="1" t="s">
        <v>4097</v>
      </c>
      <c r="H187" s="1" t="s">
        <v>84</v>
      </c>
      <c r="I187" s="3"/>
      <c r="J187" s="1" t="s">
        <v>85</v>
      </c>
      <c r="K187" s="1" t="s">
        <v>86</v>
      </c>
      <c r="L187" s="1" t="s">
        <v>4098</v>
      </c>
      <c r="M187" s="1" t="s">
        <v>4098</v>
      </c>
      <c r="N187" s="1">
        <v>9655851970</v>
      </c>
      <c r="O187" s="1" t="s">
        <v>89</v>
      </c>
      <c r="P187" s="1" t="s">
        <v>4099</v>
      </c>
      <c r="Q187" s="1" t="s">
        <v>91</v>
      </c>
      <c r="R187" s="1" t="s">
        <v>4100</v>
      </c>
      <c r="S187" s="1" t="s">
        <v>4101</v>
      </c>
      <c r="T187" s="1" t="s">
        <v>130</v>
      </c>
      <c r="U187" s="1">
        <v>251423271899</v>
      </c>
      <c r="V187" s="1" t="s">
        <v>4102</v>
      </c>
      <c r="W187" s="1">
        <v>9843231970</v>
      </c>
      <c r="X187" s="1" t="s">
        <v>4103</v>
      </c>
      <c r="Y187" s="1" t="s">
        <v>4104</v>
      </c>
      <c r="Z187" s="1">
        <v>9843331970</v>
      </c>
      <c r="AA187" s="1" t="s">
        <v>4105</v>
      </c>
      <c r="AB187" s="1" t="s">
        <v>4106</v>
      </c>
      <c r="AC187" s="1" t="s">
        <v>3058</v>
      </c>
      <c r="AD187" s="1" t="s">
        <v>644</v>
      </c>
      <c r="AE187" s="1" t="s">
        <v>4106</v>
      </c>
      <c r="AF187" s="1" t="s">
        <v>3058</v>
      </c>
      <c r="AG187" s="1" t="s">
        <v>644</v>
      </c>
      <c r="AH187" s="1" t="s">
        <v>102</v>
      </c>
      <c r="AI187" s="1" t="s">
        <v>102</v>
      </c>
      <c r="AJ187" s="1" t="s">
        <v>4107</v>
      </c>
      <c r="AK187" s="1" t="s">
        <v>4108</v>
      </c>
      <c r="AL187" s="1" t="s">
        <v>141</v>
      </c>
      <c r="AM187" s="1" t="s">
        <v>368</v>
      </c>
      <c r="AN187" s="1">
        <v>84.8</v>
      </c>
      <c r="AO187" s="1" t="s">
        <v>84</v>
      </c>
      <c r="AP187" s="1" t="s">
        <v>4107</v>
      </c>
      <c r="AQ187" s="1" t="s">
        <v>4108</v>
      </c>
      <c r="AR187" s="1" t="s">
        <v>370</v>
      </c>
      <c r="AS187" s="1" t="s">
        <v>290</v>
      </c>
      <c r="AT187" s="1">
        <v>78.7</v>
      </c>
      <c r="AU187" s="1" t="s">
        <v>84</v>
      </c>
      <c r="AV187" s="1" t="s">
        <v>84</v>
      </c>
      <c r="AW187" s="1" t="s">
        <v>84</v>
      </c>
      <c r="AX187" s="1" t="s">
        <v>84</v>
      </c>
      <c r="AY187" s="1" t="s">
        <v>84</v>
      </c>
      <c r="AZ187" s="1" t="s">
        <v>84</v>
      </c>
      <c r="BA187" s="1" t="s">
        <v>84</v>
      </c>
      <c r="BB187" s="1" t="s">
        <v>4109</v>
      </c>
      <c r="BC187" s="1" t="s">
        <v>4110</v>
      </c>
      <c r="BD187" s="1" t="s">
        <v>113</v>
      </c>
      <c r="BE187" s="1" t="s">
        <v>114</v>
      </c>
      <c r="BF187" s="1" t="s">
        <v>259</v>
      </c>
      <c r="BG187" s="1" t="s">
        <v>116</v>
      </c>
      <c r="BH187" s="1">
        <v>85.5</v>
      </c>
      <c r="BI187" s="1">
        <v>8.55</v>
      </c>
      <c r="BJ187" s="1" t="s">
        <v>84</v>
      </c>
      <c r="BK187" s="1" t="s">
        <v>84</v>
      </c>
      <c r="BL187" s="1" t="s">
        <v>84</v>
      </c>
      <c r="BM187" s="1" t="s">
        <v>84</v>
      </c>
      <c r="BN187" s="1" t="s">
        <v>84</v>
      </c>
      <c r="BO187" s="1" t="s">
        <v>84</v>
      </c>
      <c r="BP187" s="1" t="s">
        <v>84</v>
      </c>
      <c r="BQ187" s="1" t="s">
        <v>84</v>
      </c>
      <c r="BR187" s="1" t="s">
        <v>4111</v>
      </c>
      <c r="BS187" s="1" t="s">
        <v>84</v>
      </c>
      <c r="BT187" s="1"/>
      <c r="BU187" s="1" t="s">
        <v>4112</v>
      </c>
      <c r="BV187" s="1">
        <v>21</v>
      </c>
      <c r="BW187" s="1" t="s">
        <v>4113</v>
      </c>
      <c r="BX187" s="1" t="str">
        <f>HYPERLINK("https://nconnect.nicmar.ac.in/storage/profile/6a858443cd02f.png","Download")</f>
        <v>0</v>
      </c>
      <c r="BY187" s="1" t="s">
        <v>84</v>
      </c>
    </row>
    <row r="188" spans="1:77">
      <c r="A188" s="1" t="s">
        <v>119</v>
      </c>
      <c r="B188" s="1" t="s">
        <v>78</v>
      </c>
      <c r="C188" s="1" t="s">
        <v>4114</v>
      </c>
      <c r="D188" s="1" t="s">
        <v>4115</v>
      </c>
      <c r="E188" s="1" t="s">
        <v>84</v>
      </c>
      <c r="F188" s="1" t="s">
        <v>681</v>
      </c>
      <c r="G188" s="1" t="s">
        <v>4116</v>
      </c>
      <c r="H188" s="1" t="s">
        <v>84</v>
      </c>
      <c r="I188" s="3"/>
      <c r="J188" s="1" t="s">
        <v>85</v>
      </c>
      <c r="K188" s="1" t="s">
        <v>86</v>
      </c>
      <c r="L188" s="1" t="s">
        <v>4117</v>
      </c>
      <c r="M188" s="1" t="s">
        <v>4118</v>
      </c>
      <c r="N188" s="1">
        <v>9072605061</v>
      </c>
      <c r="O188" s="1" t="s">
        <v>89</v>
      </c>
      <c r="P188" s="1" t="s">
        <v>4119</v>
      </c>
      <c r="Q188" s="1" t="s">
        <v>91</v>
      </c>
      <c r="R188" s="1" t="s">
        <v>491</v>
      </c>
      <c r="S188" s="1" t="s">
        <v>4120</v>
      </c>
      <c r="T188" s="1" t="s">
        <v>163</v>
      </c>
      <c r="U188" s="1">
        <v>410692073047</v>
      </c>
      <c r="V188" s="1" t="s">
        <v>4121</v>
      </c>
      <c r="W188" s="1">
        <v>9447011555</v>
      </c>
      <c r="X188" s="1" t="s">
        <v>785</v>
      </c>
      <c r="Y188" s="1" t="s">
        <v>4122</v>
      </c>
      <c r="Z188" s="1">
        <v>9349336396</v>
      </c>
      <c r="AA188" s="1" t="s">
        <v>3539</v>
      </c>
      <c r="AB188" s="1" t="s">
        <v>4123</v>
      </c>
      <c r="AC188" s="1" t="s">
        <v>391</v>
      </c>
      <c r="AD188" s="1" t="s">
        <v>392</v>
      </c>
      <c r="AE188" s="1" t="s">
        <v>4123</v>
      </c>
      <c r="AF188" s="1" t="s">
        <v>391</v>
      </c>
      <c r="AG188" s="1" t="s">
        <v>392</v>
      </c>
      <c r="AH188" s="1" t="s">
        <v>102</v>
      </c>
      <c r="AI188" s="1" t="s">
        <v>102</v>
      </c>
      <c r="AJ188" s="1" t="s">
        <v>4124</v>
      </c>
      <c r="AK188" s="1" t="s">
        <v>4125</v>
      </c>
      <c r="AL188" s="1" t="s">
        <v>198</v>
      </c>
      <c r="AM188" s="1" t="s">
        <v>501</v>
      </c>
      <c r="AN188" s="1">
        <v>94.4</v>
      </c>
      <c r="AO188" s="1">
        <v>9.44</v>
      </c>
      <c r="AP188" s="1" t="s">
        <v>4126</v>
      </c>
      <c r="AQ188" s="1" t="s">
        <v>4125</v>
      </c>
      <c r="AR188" s="1" t="s">
        <v>199</v>
      </c>
      <c r="AS188" s="1" t="s">
        <v>202</v>
      </c>
      <c r="AT188" s="1">
        <v>84.8</v>
      </c>
      <c r="AU188" s="1">
        <v>8.48</v>
      </c>
      <c r="AV188" s="1" t="s">
        <v>84</v>
      </c>
      <c r="AW188" s="1" t="s">
        <v>84</v>
      </c>
      <c r="AX188" s="1" t="s">
        <v>84</v>
      </c>
      <c r="AY188" s="1" t="s">
        <v>84</v>
      </c>
      <c r="AZ188" s="1" t="s">
        <v>84</v>
      </c>
      <c r="BA188" s="1" t="s">
        <v>84</v>
      </c>
      <c r="BB188" s="1" t="s">
        <v>4127</v>
      </c>
      <c r="BC188" s="1" t="s">
        <v>4128</v>
      </c>
      <c r="BD188" s="1" t="s">
        <v>113</v>
      </c>
      <c r="BE188" s="1" t="s">
        <v>114</v>
      </c>
      <c r="BF188" s="1" t="s">
        <v>549</v>
      </c>
      <c r="BG188" s="1" t="s">
        <v>505</v>
      </c>
      <c r="BH188" s="1">
        <v>77.9</v>
      </c>
      <c r="BI188" s="1">
        <v>7.79</v>
      </c>
      <c r="BJ188" s="1" t="s">
        <v>84</v>
      </c>
      <c r="BK188" s="1" t="s">
        <v>84</v>
      </c>
      <c r="BL188" s="1" t="s">
        <v>84</v>
      </c>
      <c r="BM188" s="1" t="s">
        <v>84</v>
      </c>
      <c r="BN188" s="1" t="s">
        <v>84</v>
      </c>
      <c r="BO188" s="1" t="s">
        <v>84</v>
      </c>
      <c r="BP188" s="1" t="s">
        <v>84</v>
      </c>
      <c r="BQ188" s="1" t="s">
        <v>84</v>
      </c>
      <c r="BR188" s="1" t="s">
        <v>4129</v>
      </c>
      <c r="BS188" s="1" t="s">
        <v>4130</v>
      </c>
      <c r="BT188" s="1">
        <v>24</v>
      </c>
      <c r="BU188" s="1" t="s">
        <v>4131</v>
      </c>
      <c r="BV188" s="1">
        <v>1</v>
      </c>
      <c r="BW188" s="1" t="s">
        <v>4132</v>
      </c>
      <c r="BX188" s="1" t="str">
        <f>HYPERLINK("https://nconnect.nicmar.ac.in/storage/profile/6a87f009c182e.png","Download")</f>
        <v>0</v>
      </c>
      <c r="BY188" s="1" t="s">
        <v>84</v>
      </c>
    </row>
    <row r="189" spans="1:77">
      <c r="A189" s="1" t="s">
        <v>119</v>
      </c>
      <c r="B189" s="1" t="s">
        <v>78</v>
      </c>
      <c r="C189" s="1" t="s">
        <v>4133</v>
      </c>
      <c r="D189" s="1" t="s">
        <v>4134</v>
      </c>
      <c r="E189" s="1" t="s">
        <v>4135</v>
      </c>
      <c r="F189" s="1" t="s">
        <v>4136</v>
      </c>
      <c r="G189" s="1" t="s">
        <v>4137</v>
      </c>
      <c r="H189" s="1" t="s">
        <v>84</v>
      </c>
      <c r="I189" s="3"/>
      <c r="J189" s="1" t="s">
        <v>85</v>
      </c>
      <c r="K189" s="1" t="s">
        <v>86</v>
      </c>
      <c r="L189" s="1" t="s">
        <v>4138</v>
      </c>
      <c r="M189" s="1" t="s">
        <v>4139</v>
      </c>
      <c r="N189" s="1">
        <v>7721008899</v>
      </c>
      <c r="O189" s="1" t="s">
        <v>89</v>
      </c>
      <c r="P189" s="1" t="s">
        <v>4006</v>
      </c>
      <c r="Q189" s="1" t="s">
        <v>91</v>
      </c>
      <c r="R189" s="1" t="s">
        <v>4140</v>
      </c>
      <c r="S189" s="1" t="s">
        <v>4141</v>
      </c>
      <c r="T189" s="1" t="s">
        <v>130</v>
      </c>
      <c r="U189" s="1">
        <v>484761472531</v>
      </c>
      <c r="V189" s="1" t="s">
        <v>4142</v>
      </c>
      <c r="W189" s="1">
        <v>8600829082</v>
      </c>
      <c r="X189" s="1" t="s">
        <v>2051</v>
      </c>
      <c r="Y189" s="1" t="s">
        <v>4143</v>
      </c>
      <c r="Z189" s="1">
        <v>9096232199</v>
      </c>
      <c r="AA189" s="1" t="s">
        <v>521</v>
      </c>
      <c r="AB189" s="1" t="s">
        <v>4144</v>
      </c>
      <c r="AC189" s="1" t="s">
        <v>138</v>
      </c>
      <c r="AD189" s="1" t="s">
        <v>101</v>
      </c>
      <c r="AE189" s="1" t="s">
        <v>4145</v>
      </c>
      <c r="AF189" s="1" t="s">
        <v>138</v>
      </c>
      <c r="AG189" s="1" t="s">
        <v>101</v>
      </c>
      <c r="AH189" s="1" t="s">
        <v>102</v>
      </c>
      <c r="AI189" s="1" t="s">
        <v>102</v>
      </c>
      <c r="AJ189" s="1" t="s">
        <v>4146</v>
      </c>
      <c r="AK189" s="1" t="s">
        <v>4147</v>
      </c>
      <c r="AL189" s="1" t="s">
        <v>4148</v>
      </c>
      <c r="AM189" s="1" t="s">
        <v>368</v>
      </c>
      <c r="AN189" s="1">
        <v>86.6</v>
      </c>
      <c r="AO189" s="1" t="s">
        <v>84</v>
      </c>
      <c r="AP189" s="1" t="s">
        <v>4149</v>
      </c>
      <c r="AQ189" s="1" t="s">
        <v>474</v>
      </c>
      <c r="AR189" s="1" t="s">
        <v>885</v>
      </c>
      <c r="AS189" s="1" t="s">
        <v>347</v>
      </c>
      <c r="AT189" s="1">
        <v>72.67</v>
      </c>
      <c r="AU189" s="1" t="s">
        <v>84</v>
      </c>
      <c r="AV189" s="1" t="s">
        <v>84</v>
      </c>
      <c r="AW189" s="1" t="s">
        <v>84</v>
      </c>
      <c r="AX189" s="1" t="s">
        <v>84</v>
      </c>
      <c r="AY189" s="1" t="s">
        <v>84</v>
      </c>
      <c r="AZ189" s="1" t="s">
        <v>84</v>
      </c>
      <c r="BA189" s="1" t="s">
        <v>84</v>
      </c>
      <c r="BB189" s="1" t="s">
        <v>1071</v>
      </c>
      <c r="BC189" s="1" t="s">
        <v>1288</v>
      </c>
      <c r="BD189" s="1" t="s">
        <v>113</v>
      </c>
      <c r="BE189" s="1" t="s">
        <v>114</v>
      </c>
      <c r="BF189" s="1" t="s">
        <v>177</v>
      </c>
      <c r="BG189" s="1" t="s">
        <v>236</v>
      </c>
      <c r="BH189" s="1">
        <v>68.78</v>
      </c>
      <c r="BI189" s="1">
        <v>7.24</v>
      </c>
      <c r="BJ189" s="1" t="s">
        <v>84</v>
      </c>
      <c r="BK189" s="1" t="s">
        <v>84</v>
      </c>
      <c r="BL189" s="1" t="s">
        <v>84</v>
      </c>
      <c r="BM189" s="1" t="s">
        <v>84</v>
      </c>
      <c r="BN189" s="1" t="s">
        <v>84</v>
      </c>
      <c r="BO189" s="1" t="s">
        <v>84</v>
      </c>
      <c r="BP189" s="1" t="s">
        <v>84</v>
      </c>
      <c r="BQ189" s="1" t="s">
        <v>84</v>
      </c>
      <c r="BR189" s="1" t="s">
        <v>4150</v>
      </c>
      <c r="BS189" s="1" t="s">
        <v>84</v>
      </c>
      <c r="BT189" s="1"/>
      <c r="BU189" s="1" t="s">
        <v>4151</v>
      </c>
      <c r="BV189" s="1">
        <v>29</v>
      </c>
      <c r="BW189" s="1" t="s">
        <v>84</v>
      </c>
      <c r="BX189" s="1" t="str">
        <f>HYPERLINK("https://nconnect.nicmar.ac.in/storage/profile/6a86e6630bf8c.png","Download")</f>
        <v>0</v>
      </c>
      <c r="BY189" s="1" t="s">
        <v>84</v>
      </c>
    </row>
    <row r="190" spans="1:77">
      <c r="A190" s="1" t="s">
        <v>119</v>
      </c>
      <c r="B190" s="1" t="s">
        <v>78</v>
      </c>
      <c r="C190" s="1" t="s">
        <v>4152</v>
      </c>
      <c r="D190" s="1" t="s">
        <v>4153</v>
      </c>
      <c r="E190" s="1" t="s">
        <v>84</v>
      </c>
      <c r="F190" s="1" t="s">
        <v>4154</v>
      </c>
      <c r="G190" s="1" t="s">
        <v>4155</v>
      </c>
      <c r="H190" s="1" t="s">
        <v>84</v>
      </c>
      <c r="I190" s="3"/>
      <c r="J190" s="1" t="s">
        <v>85</v>
      </c>
      <c r="K190" s="1" t="s">
        <v>86</v>
      </c>
      <c r="L190" s="1" t="s">
        <v>4156</v>
      </c>
      <c r="M190" s="1" t="s">
        <v>4157</v>
      </c>
      <c r="N190" s="1">
        <v>7418582861</v>
      </c>
      <c r="O190" s="1" t="s">
        <v>159</v>
      </c>
      <c r="P190" s="1" t="s">
        <v>4158</v>
      </c>
      <c r="Q190" s="1" t="s">
        <v>91</v>
      </c>
      <c r="R190" s="1" t="s">
        <v>1016</v>
      </c>
      <c r="S190" s="1" t="s">
        <v>4159</v>
      </c>
      <c r="T190" s="1" t="s">
        <v>163</v>
      </c>
      <c r="U190" s="1">
        <v>383403727864</v>
      </c>
      <c r="V190" s="1" t="s">
        <v>4160</v>
      </c>
      <c r="W190" s="1">
        <v>9443282861</v>
      </c>
      <c r="X190" s="1" t="s">
        <v>309</v>
      </c>
      <c r="Y190" s="1" t="s">
        <v>4161</v>
      </c>
      <c r="Z190" s="1">
        <v>9788270961</v>
      </c>
      <c r="AA190" s="1" t="s">
        <v>4162</v>
      </c>
      <c r="AB190" s="1" t="s">
        <v>4163</v>
      </c>
      <c r="AC190" s="1" t="s">
        <v>4164</v>
      </c>
      <c r="AD190" s="1" t="s">
        <v>644</v>
      </c>
      <c r="AE190" s="1" t="s">
        <v>4163</v>
      </c>
      <c r="AF190" s="1" t="s">
        <v>4164</v>
      </c>
      <c r="AG190" s="1" t="s">
        <v>644</v>
      </c>
      <c r="AH190" s="1" t="s">
        <v>102</v>
      </c>
      <c r="AI190" s="1" t="s">
        <v>102</v>
      </c>
      <c r="AJ190" s="1" t="s">
        <v>4165</v>
      </c>
      <c r="AK190" s="1" t="s">
        <v>4166</v>
      </c>
      <c r="AL190" s="1" t="s">
        <v>201</v>
      </c>
      <c r="AM190" s="1" t="s">
        <v>109</v>
      </c>
      <c r="AN190" s="1">
        <v>91</v>
      </c>
      <c r="AO190" s="1">
        <v>9.1</v>
      </c>
      <c r="AP190" s="1" t="s">
        <v>4165</v>
      </c>
      <c r="AQ190" s="1" t="s">
        <v>4166</v>
      </c>
      <c r="AR190" s="1" t="s">
        <v>316</v>
      </c>
      <c r="AS190" s="1" t="s">
        <v>1090</v>
      </c>
      <c r="AT190" s="1">
        <v>76</v>
      </c>
      <c r="AU190" s="1">
        <v>7.6</v>
      </c>
      <c r="AV190" s="1" t="s">
        <v>84</v>
      </c>
      <c r="AW190" s="1" t="s">
        <v>84</v>
      </c>
      <c r="AX190" s="1" t="s">
        <v>84</v>
      </c>
      <c r="AY190" s="1" t="s">
        <v>84</v>
      </c>
      <c r="AZ190" s="1" t="s">
        <v>84</v>
      </c>
      <c r="BA190" s="1" t="s">
        <v>84</v>
      </c>
      <c r="BB190" s="1" t="s">
        <v>3061</v>
      </c>
      <c r="BC190" s="1" t="s">
        <v>4167</v>
      </c>
      <c r="BD190" s="1" t="s">
        <v>146</v>
      </c>
      <c r="BE190" s="1" t="s">
        <v>114</v>
      </c>
      <c r="BF190" s="1" t="s">
        <v>177</v>
      </c>
      <c r="BG190" s="1" t="s">
        <v>236</v>
      </c>
      <c r="BH190" s="1">
        <v>82</v>
      </c>
      <c r="BI190" s="1">
        <v>8.27</v>
      </c>
      <c r="BJ190" s="1" t="s">
        <v>84</v>
      </c>
      <c r="BK190" s="1" t="s">
        <v>84</v>
      </c>
      <c r="BL190" s="1" t="s">
        <v>84</v>
      </c>
      <c r="BM190" s="1" t="s">
        <v>84</v>
      </c>
      <c r="BN190" s="1" t="s">
        <v>84</v>
      </c>
      <c r="BO190" s="1" t="s">
        <v>84</v>
      </c>
      <c r="BP190" s="1" t="s">
        <v>84</v>
      </c>
      <c r="BQ190" s="1" t="s">
        <v>84</v>
      </c>
      <c r="BR190" s="1" t="s">
        <v>4168</v>
      </c>
      <c r="BS190" s="1" t="s">
        <v>84</v>
      </c>
      <c r="BT190" s="1"/>
      <c r="BU190" s="1" t="s">
        <v>4169</v>
      </c>
      <c r="BV190" s="1">
        <v>3</v>
      </c>
      <c r="BW190" s="1" t="s">
        <v>4170</v>
      </c>
      <c r="BX190" s="1" t="str">
        <f>HYPERLINK("https://nconnect.nicmar.ac.in/storage/profile/6a873fa9a5e64.png","Download")</f>
        <v>0</v>
      </c>
      <c r="BY190" s="1" t="s">
        <v>84</v>
      </c>
    </row>
    <row r="191" spans="1:77">
      <c r="A191" s="1" t="s">
        <v>77</v>
      </c>
      <c r="B191" s="1" t="s">
        <v>78</v>
      </c>
      <c r="C191" s="1" t="s">
        <v>4171</v>
      </c>
      <c r="D191" s="1" t="s">
        <v>4172</v>
      </c>
      <c r="E191" s="1" t="s">
        <v>4173</v>
      </c>
      <c r="F191" s="1" t="s">
        <v>4174</v>
      </c>
      <c r="G191" s="1" t="s">
        <v>4175</v>
      </c>
      <c r="H191" s="1" t="s">
        <v>84</v>
      </c>
      <c r="I191" s="3"/>
      <c r="J191" s="1" t="s">
        <v>85</v>
      </c>
      <c r="K191" s="1" t="s">
        <v>86</v>
      </c>
      <c r="L191" s="1" t="s">
        <v>4176</v>
      </c>
      <c r="M191" s="1" t="s">
        <v>4177</v>
      </c>
      <c r="N191" s="1">
        <v>9583078911</v>
      </c>
      <c r="O191" s="1" t="s">
        <v>159</v>
      </c>
      <c r="P191" s="1" t="s">
        <v>3676</v>
      </c>
      <c r="Q191" s="1" t="s">
        <v>91</v>
      </c>
      <c r="R191" s="1" t="s">
        <v>4178</v>
      </c>
      <c r="S191" s="1" t="s">
        <v>4179</v>
      </c>
      <c r="T191" s="1" t="s">
        <v>163</v>
      </c>
      <c r="U191" s="1" t="s">
        <v>4180</v>
      </c>
      <c r="V191" s="1" t="s">
        <v>4181</v>
      </c>
      <c r="W191" s="1">
        <v>9556531311</v>
      </c>
      <c r="X191" s="1" t="s">
        <v>4182</v>
      </c>
      <c r="Y191" s="1" t="s">
        <v>4183</v>
      </c>
      <c r="Z191" s="1">
        <v>9692059155</v>
      </c>
      <c r="AA191" s="1" t="s">
        <v>275</v>
      </c>
      <c r="AB191" s="1" t="s">
        <v>4184</v>
      </c>
      <c r="AC191" s="1" t="s">
        <v>4185</v>
      </c>
      <c r="AD191" s="1" t="s">
        <v>3974</v>
      </c>
      <c r="AE191" s="1" t="s">
        <v>4184</v>
      </c>
      <c r="AF191" s="1" t="s">
        <v>4185</v>
      </c>
      <c r="AG191" s="1" t="s">
        <v>3974</v>
      </c>
      <c r="AH191" s="1" t="s">
        <v>102</v>
      </c>
      <c r="AI191" s="1" t="s">
        <v>102</v>
      </c>
      <c r="AJ191" s="1" t="s">
        <v>4186</v>
      </c>
      <c r="AK191" s="1" t="s">
        <v>4187</v>
      </c>
      <c r="AL191" s="1" t="s">
        <v>715</v>
      </c>
      <c r="AM191" s="1" t="s">
        <v>447</v>
      </c>
      <c r="AN191" s="1">
        <v>88</v>
      </c>
      <c r="AO191" s="1" t="s">
        <v>84</v>
      </c>
      <c r="AP191" s="1" t="s">
        <v>4188</v>
      </c>
      <c r="AQ191" s="1" t="s">
        <v>4189</v>
      </c>
      <c r="AR191" s="1" t="s">
        <v>199</v>
      </c>
      <c r="AS191" s="1" t="s">
        <v>395</v>
      </c>
      <c r="AT191" s="1">
        <v>74.4</v>
      </c>
      <c r="AU191" s="1" t="s">
        <v>84</v>
      </c>
      <c r="AV191" s="1" t="s">
        <v>84</v>
      </c>
      <c r="AW191" s="1" t="s">
        <v>84</v>
      </c>
      <c r="AX191" s="1" t="s">
        <v>84</v>
      </c>
      <c r="AY191" s="1" t="s">
        <v>84</v>
      </c>
      <c r="AZ191" s="1" t="s">
        <v>84</v>
      </c>
      <c r="BA191" s="1" t="s">
        <v>84</v>
      </c>
      <c r="BB191" s="1" t="s">
        <v>4190</v>
      </c>
      <c r="BC191" s="1" t="s">
        <v>4191</v>
      </c>
      <c r="BD191" s="1" t="s">
        <v>205</v>
      </c>
      <c r="BE191" s="1" t="s">
        <v>479</v>
      </c>
      <c r="BF191" s="1" t="s">
        <v>425</v>
      </c>
      <c r="BG191" s="1" t="s">
        <v>480</v>
      </c>
      <c r="BH191" s="1">
        <v>87.3</v>
      </c>
      <c r="BI191" s="1">
        <v>9.23</v>
      </c>
      <c r="BJ191" s="1" t="s">
        <v>84</v>
      </c>
      <c r="BK191" s="1" t="s">
        <v>84</v>
      </c>
      <c r="BL191" s="1" t="s">
        <v>84</v>
      </c>
      <c r="BM191" s="1" t="s">
        <v>84</v>
      </c>
      <c r="BN191" s="1" t="s">
        <v>84</v>
      </c>
      <c r="BO191" s="1" t="s">
        <v>84</v>
      </c>
      <c r="BP191" s="1" t="s">
        <v>84</v>
      </c>
      <c r="BQ191" s="1" t="s">
        <v>84</v>
      </c>
      <c r="BR191" s="1" t="s">
        <v>4192</v>
      </c>
      <c r="BS191" s="1" t="s">
        <v>4193</v>
      </c>
      <c r="BT191" s="1">
        <v>24</v>
      </c>
      <c r="BU191" s="1" t="s">
        <v>4194</v>
      </c>
      <c r="BV191" s="1">
        <v>63</v>
      </c>
      <c r="BW191" s="1" t="s">
        <v>4195</v>
      </c>
      <c r="BX191" s="1" t="str">
        <f>HYPERLINK("https://nconnect.nicmar.ac.in/storage/profile/6aaaa7979ebe4.png","Download")</f>
        <v>0</v>
      </c>
      <c r="BY191" s="1" t="s">
        <v>84</v>
      </c>
    </row>
    <row r="192" spans="1:77">
      <c r="A192" s="1" t="s">
        <v>119</v>
      </c>
      <c r="B192" s="1" t="s">
        <v>78</v>
      </c>
      <c r="C192" s="1" t="s">
        <v>4196</v>
      </c>
      <c r="D192" s="1" t="s">
        <v>4197</v>
      </c>
      <c r="E192" s="1" t="s">
        <v>84</v>
      </c>
      <c r="F192" s="1" t="s">
        <v>4198</v>
      </c>
      <c r="G192" s="1" t="s">
        <v>4199</v>
      </c>
      <c r="H192" s="1" t="s">
        <v>84</v>
      </c>
      <c r="I192" s="3"/>
      <c r="J192" s="1" t="s">
        <v>85</v>
      </c>
      <c r="K192" s="1" t="s">
        <v>86</v>
      </c>
      <c r="L192" s="1" t="s">
        <v>4200</v>
      </c>
      <c r="M192" s="1" t="s">
        <v>4201</v>
      </c>
      <c r="N192" s="1">
        <v>9496920370</v>
      </c>
      <c r="O192" s="1" t="s">
        <v>89</v>
      </c>
      <c r="P192" s="1" t="s">
        <v>4202</v>
      </c>
      <c r="Q192" s="1" t="s">
        <v>91</v>
      </c>
      <c r="R192" s="1" t="s">
        <v>4203</v>
      </c>
      <c r="S192" s="1" t="s">
        <v>4204</v>
      </c>
      <c r="T192" s="1" t="s">
        <v>190</v>
      </c>
      <c r="U192" s="1">
        <v>317017869218</v>
      </c>
      <c r="V192" s="1" t="s">
        <v>4205</v>
      </c>
      <c r="W192" s="1">
        <v>9645545588</v>
      </c>
      <c r="X192" s="1" t="s">
        <v>309</v>
      </c>
      <c r="Y192" s="1" t="s">
        <v>4206</v>
      </c>
      <c r="Z192" s="1">
        <v>8281478003</v>
      </c>
      <c r="AA192" s="1" t="s">
        <v>2192</v>
      </c>
      <c r="AB192" s="1" t="s">
        <v>4207</v>
      </c>
      <c r="AC192" s="1" t="s">
        <v>391</v>
      </c>
      <c r="AD192" s="1" t="s">
        <v>392</v>
      </c>
      <c r="AE192" s="1" t="s">
        <v>4207</v>
      </c>
      <c r="AF192" s="1" t="s">
        <v>391</v>
      </c>
      <c r="AG192" s="1" t="s">
        <v>392</v>
      </c>
      <c r="AH192" s="1" t="s">
        <v>102</v>
      </c>
      <c r="AI192" s="1" t="s">
        <v>102</v>
      </c>
      <c r="AJ192" s="1" t="s">
        <v>4208</v>
      </c>
      <c r="AK192" s="1" t="s">
        <v>314</v>
      </c>
      <c r="AL192" s="1" t="s">
        <v>341</v>
      </c>
      <c r="AM192" s="1" t="s">
        <v>715</v>
      </c>
      <c r="AN192" s="1">
        <v>91.2</v>
      </c>
      <c r="AO192" s="1">
        <v>9.6</v>
      </c>
      <c r="AP192" s="1" t="s">
        <v>4208</v>
      </c>
      <c r="AQ192" s="1" t="s">
        <v>314</v>
      </c>
      <c r="AR192" s="1" t="s">
        <v>198</v>
      </c>
      <c r="AS192" s="1" t="s">
        <v>598</v>
      </c>
      <c r="AT192" s="1">
        <v>75.8</v>
      </c>
      <c r="AU192" s="1" t="s">
        <v>84</v>
      </c>
      <c r="AV192" s="1" t="s">
        <v>84</v>
      </c>
      <c r="AW192" s="1" t="s">
        <v>84</v>
      </c>
      <c r="AX192" s="1" t="s">
        <v>84</v>
      </c>
      <c r="AY192" s="1" t="s">
        <v>84</v>
      </c>
      <c r="AZ192" s="1" t="s">
        <v>84</v>
      </c>
      <c r="BA192" s="1" t="s">
        <v>84</v>
      </c>
      <c r="BB192" s="1" t="s">
        <v>4209</v>
      </c>
      <c r="BC192" s="1" t="s">
        <v>4210</v>
      </c>
      <c r="BD192" s="1" t="s">
        <v>205</v>
      </c>
      <c r="BE192" s="1" t="s">
        <v>479</v>
      </c>
      <c r="BF192" s="1" t="s">
        <v>425</v>
      </c>
      <c r="BG192" s="1" t="s">
        <v>1650</v>
      </c>
      <c r="BH192" s="1">
        <v>72.8</v>
      </c>
      <c r="BI192" s="1">
        <v>7.28</v>
      </c>
      <c r="BJ192" s="1" t="s">
        <v>84</v>
      </c>
      <c r="BK192" s="1" t="s">
        <v>84</v>
      </c>
      <c r="BL192" s="1" t="s">
        <v>84</v>
      </c>
      <c r="BM192" s="1" t="s">
        <v>84</v>
      </c>
      <c r="BN192" s="1" t="s">
        <v>84</v>
      </c>
      <c r="BO192" s="1" t="s">
        <v>84</v>
      </c>
      <c r="BP192" s="1" t="s">
        <v>84</v>
      </c>
      <c r="BQ192" s="1" t="s">
        <v>84</v>
      </c>
      <c r="BR192" s="1" t="s">
        <v>4211</v>
      </c>
      <c r="BS192" s="1" t="s">
        <v>84</v>
      </c>
      <c r="BT192" s="1"/>
      <c r="BU192" s="1" t="s">
        <v>4212</v>
      </c>
      <c r="BV192" s="1">
        <v>39</v>
      </c>
      <c r="BW192" s="1" t="s">
        <v>84</v>
      </c>
      <c r="BX192" s="1" t="str">
        <f>HYPERLINK("https://nconnect.nicmar.ac.in/storage/profile/6a85c9eac6126.png","Download")</f>
        <v>0</v>
      </c>
      <c r="BY192" s="1" t="s">
        <v>84</v>
      </c>
    </row>
    <row r="193" spans="1:77">
      <c r="A193" s="1" t="s">
        <v>77</v>
      </c>
      <c r="B193" s="1" t="s">
        <v>78</v>
      </c>
      <c r="C193" s="1" t="s">
        <v>4213</v>
      </c>
      <c r="D193" s="1" t="s">
        <v>4214</v>
      </c>
      <c r="E193" s="1" t="s">
        <v>2091</v>
      </c>
      <c r="F193" s="1" t="s">
        <v>4215</v>
      </c>
      <c r="G193" s="1" t="s">
        <v>4216</v>
      </c>
      <c r="H193" s="1" t="s">
        <v>84</v>
      </c>
      <c r="I193" s="3"/>
      <c r="J193" s="1" t="s">
        <v>85</v>
      </c>
      <c r="K193" s="1" t="s">
        <v>86</v>
      </c>
      <c r="L193" s="1" t="s">
        <v>4217</v>
      </c>
      <c r="M193" s="1" t="s">
        <v>4218</v>
      </c>
      <c r="N193" s="1">
        <v>8169679759</v>
      </c>
      <c r="O193" s="1" t="s">
        <v>159</v>
      </c>
      <c r="P193" s="1" t="s">
        <v>4219</v>
      </c>
      <c r="Q193" s="1" t="s">
        <v>91</v>
      </c>
      <c r="R193" s="1" t="s">
        <v>1144</v>
      </c>
      <c r="S193" s="1" t="s">
        <v>4220</v>
      </c>
      <c r="T193" s="1" t="s">
        <v>130</v>
      </c>
      <c r="U193" s="1">
        <v>254010712944</v>
      </c>
      <c r="V193" s="1" t="s">
        <v>4221</v>
      </c>
      <c r="W193" s="1">
        <v>8169184544</v>
      </c>
      <c r="X193" s="1" t="s">
        <v>785</v>
      </c>
      <c r="Y193" s="1" t="s">
        <v>4222</v>
      </c>
      <c r="Z193" s="1">
        <v>8169149396</v>
      </c>
      <c r="AA193" s="1" t="s">
        <v>1929</v>
      </c>
      <c r="AB193" s="1" t="s">
        <v>4223</v>
      </c>
      <c r="AC193" s="1" t="s">
        <v>444</v>
      </c>
      <c r="AD193" s="1" t="s">
        <v>101</v>
      </c>
      <c r="AE193" s="1" t="s">
        <v>4223</v>
      </c>
      <c r="AF193" s="1" t="s">
        <v>444</v>
      </c>
      <c r="AG193" s="1" t="s">
        <v>101</v>
      </c>
      <c r="AH193" s="1" t="s">
        <v>102</v>
      </c>
      <c r="AI193" s="1" t="s">
        <v>102</v>
      </c>
      <c r="AJ193" s="1" t="s">
        <v>4224</v>
      </c>
      <c r="AK193" s="1" t="s">
        <v>4225</v>
      </c>
      <c r="AL193" s="1" t="s">
        <v>3787</v>
      </c>
      <c r="AM193" s="1" t="s">
        <v>715</v>
      </c>
      <c r="AN193" s="1">
        <v>74.83</v>
      </c>
      <c r="AO193" s="1" t="s">
        <v>84</v>
      </c>
      <c r="AP193" s="1" t="s">
        <v>4226</v>
      </c>
      <c r="AQ193" s="1" t="s">
        <v>4227</v>
      </c>
      <c r="AR193" s="1" t="s">
        <v>420</v>
      </c>
      <c r="AS193" s="1" t="s">
        <v>598</v>
      </c>
      <c r="AT193" s="1">
        <v>71.2</v>
      </c>
      <c r="AU193" s="1" t="s">
        <v>84</v>
      </c>
      <c r="AV193" s="1" t="s">
        <v>84</v>
      </c>
      <c r="AW193" s="1" t="s">
        <v>84</v>
      </c>
      <c r="AX193" s="1" t="s">
        <v>84</v>
      </c>
      <c r="AY193" s="1" t="s">
        <v>84</v>
      </c>
      <c r="AZ193" s="1" t="s">
        <v>84</v>
      </c>
      <c r="BA193" s="1" t="s">
        <v>84</v>
      </c>
      <c r="BB193" s="1" t="s">
        <v>4228</v>
      </c>
      <c r="BC193" s="1" t="s">
        <v>4229</v>
      </c>
      <c r="BD193" s="1" t="s">
        <v>205</v>
      </c>
      <c r="BE193" s="1" t="s">
        <v>479</v>
      </c>
      <c r="BF193" s="1" t="s">
        <v>199</v>
      </c>
      <c r="BG193" s="1" t="s">
        <v>232</v>
      </c>
      <c r="BH193" s="1">
        <v>70.6</v>
      </c>
      <c r="BI193" s="1">
        <v>7.92</v>
      </c>
      <c r="BJ193" s="1" t="s">
        <v>84</v>
      </c>
      <c r="BK193" s="1" t="s">
        <v>84</v>
      </c>
      <c r="BL193" s="1" t="s">
        <v>84</v>
      </c>
      <c r="BM193" s="1" t="s">
        <v>84</v>
      </c>
      <c r="BN193" s="1" t="s">
        <v>84</v>
      </c>
      <c r="BO193" s="1" t="s">
        <v>84</v>
      </c>
      <c r="BP193" s="1" t="s">
        <v>84</v>
      </c>
      <c r="BQ193" s="1" t="s">
        <v>84</v>
      </c>
      <c r="BR193" s="1" t="s">
        <v>4230</v>
      </c>
      <c r="BS193" s="1" t="s">
        <v>4231</v>
      </c>
      <c r="BT193" s="1">
        <v>33</v>
      </c>
      <c r="BU193" s="1" t="s">
        <v>4232</v>
      </c>
      <c r="BV193" s="1">
        <v>13</v>
      </c>
      <c r="BW193" s="1" t="s">
        <v>4233</v>
      </c>
      <c r="BX193" s="1" t="str">
        <f>HYPERLINK("https://nconnect.nicmar.ac.in/storage/profile/6aaadb12c3659.png","Download")</f>
        <v>0</v>
      </c>
      <c r="BY193" s="1" t="s">
        <v>84</v>
      </c>
    </row>
    <row r="194" spans="1:77">
      <c r="A194" s="1" t="s">
        <v>119</v>
      </c>
      <c r="B194" s="1" t="s">
        <v>78</v>
      </c>
      <c r="C194" s="1" t="s">
        <v>4234</v>
      </c>
      <c r="D194" s="1" t="s">
        <v>4235</v>
      </c>
      <c r="E194" s="1" t="s">
        <v>84</v>
      </c>
      <c r="F194" s="1" t="s">
        <v>4236</v>
      </c>
      <c r="G194" s="1" t="s">
        <v>4237</v>
      </c>
      <c r="H194" s="1" t="s">
        <v>84</v>
      </c>
      <c r="I194" s="3"/>
      <c r="J194" s="1" t="s">
        <v>85</v>
      </c>
      <c r="K194" s="1" t="s">
        <v>86</v>
      </c>
      <c r="L194" s="1" t="s">
        <v>4238</v>
      </c>
      <c r="M194" s="1" t="s">
        <v>4239</v>
      </c>
      <c r="N194" s="1">
        <v>7045419308</v>
      </c>
      <c r="O194" s="1" t="s">
        <v>159</v>
      </c>
      <c r="P194" s="1" t="s">
        <v>4240</v>
      </c>
      <c r="Q194" s="1" t="s">
        <v>91</v>
      </c>
      <c r="R194" s="1" t="s">
        <v>4241</v>
      </c>
      <c r="S194" s="1" t="s">
        <v>4242</v>
      </c>
      <c r="T194" s="1" t="s">
        <v>163</v>
      </c>
      <c r="U194" s="1">
        <v>282648475968</v>
      </c>
      <c r="V194" s="1" t="s">
        <v>4243</v>
      </c>
      <c r="W194" s="1">
        <v>9435723837</v>
      </c>
      <c r="X194" s="1" t="s">
        <v>2190</v>
      </c>
      <c r="Y194" s="1" t="s">
        <v>4244</v>
      </c>
      <c r="Z194" s="1">
        <v>9930223103</v>
      </c>
      <c r="AA194" s="1" t="s">
        <v>1192</v>
      </c>
      <c r="AB194" s="1" t="s">
        <v>4245</v>
      </c>
      <c r="AC194" s="1" t="s">
        <v>472</v>
      </c>
      <c r="AD194" s="1" t="s">
        <v>101</v>
      </c>
      <c r="AE194" s="1" t="s">
        <v>4246</v>
      </c>
      <c r="AF194" s="1" t="s">
        <v>472</v>
      </c>
      <c r="AG194" s="1" t="s">
        <v>101</v>
      </c>
      <c r="AH194" s="1" t="s">
        <v>102</v>
      </c>
      <c r="AI194" s="1" t="s">
        <v>102</v>
      </c>
      <c r="AJ194" s="1" t="s">
        <v>4247</v>
      </c>
      <c r="AK194" s="1" t="s">
        <v>4248</v>
      </c>
      <c r="AL194" s="1" t="s">
        <v>1130</v>
      </c>
      <c r="AM194" s="1" t="s">
        <v>954</v>
      </c>
      <c r="AN194" s="1">
        <v>95</v>
      </c>
      <c r="AO194" s="1">
        <v>10</v>
      </c>
      <c r="AP194" s="1" t="s">
        <v>4247</v>
      </c>
      <c r="AQ194" s="1" t="s">
        <v>4248</v>
      </c>
      <c r="AR194" s="1" t="s">
        <v>282</v>
      </c>
      <c r="AS194" s="1" t="s">
        <v>715</v>
      </c>
      <c r="AT194" s="1">
        <v>90</v>
      </c>
      <c r="AU194" s="1" t="s">
        <v>84</v>
      </c>
      <c r="AV194" s="1" t="s">
        <v>84</v>
      </c>
      <c r="AW194" s="1" t="s">
        <v>84</v>
      </c>
      <c r="AX194" s="1" t="s">
        <v>84</v>
      </c>
      <c r="AY194" s="1" t="s">
        <v>84</v>
      </c>
      <c r="AZ194" s="1" t="s">
        <v>84</v>
      </c>
      <c r="BA194" s="1" t="s">
        <v>84</v>
      </c>
      <c r="BB194" s="1" t="s">
        <v>1308</v>
      </c>
      <c r="BC194" s="1" t="s">
        <v>4249</v>
      </c>
      <c r="BD194" s="1" t="s">
        <v>205</v>
      </c>
      <c r="BE194" s="1" t="s">
        <v>206</v>
      </c>
      <c r="BF194" s="1" t="s">
        <v>3811</v>
      </c>
      <c r="BG194" s="1" t="s">
        <v>672</v>
      </c>
      <c r="BH194" s="1">
        <v>71.12</v>
      </c>
      <c r="BI194" s="1">
        <v>7.99</v>
      </c>
      <c r="BJ194" s="1" t="s">
        <v>84</v>
      </c>
      <c r="BK194" s="1" t="s">
        <v>84</v>
      </c>
      <c r="BL194" s="1" t="s">
        <v>84</v>
      </c>
      <c r="BM194" s="1" t="s">
        <v>84</v>
      </c>
      <c r="BN194" s="1" t="s">
        <v>84</v>
      </c>
      <c r="BO194" s="1" t="s">
        <v>84</v>
      </c>
      <c r="BP194" s="1" t="s">
        <v>84</v>
      </c>
      <c r="BQ194" s="1" t="s">
        <v>84</v>
      </c>
      <c r="BR194" s="1" t="s">
        <v>4250</v>
      </c>
      <c r="BS194" s="1" t="s">
        <v>4251</v>
      </c>
      <c r="BT194" s="1">
        <v>46</v>
      </c>
      <c r="BU194" s="1" t="s">
        <v>4252</v>
      </c>
      <c r="BV194" s="1">
        <v>64</v>
      </c>
      <c r="BW194" s="1" t="s">
        <v>4253</v>
      </c>
      <c r="BX194" s="1" t="str">
        <f>HYPERLINK("https://nconnect.nicmar.ac.in/storage/profile/6a85f88ad883b.png","Download")</f>
        <v>0</v>
      </c>
      <c r="BY194" s="1" t="s">
        <v>84</v>
      </c>
    </row>
    <row r="195" spans="1:77">
      <c r="A195" s="1" t="s">
        <v>119</v>
      </c>
      <c r="B195" s="1" t="s">
        <v>78</v>
      </c>
      <c r="C195" s="1" t="s">
        <v>4254</v>
      </c>
      <c r="D195" s="1" t="s">
        <v>4255</v>
      </c>
      <c r="E195" s="1" t="s">
        <v>84</v>
      </c>
      <c r="F195" s="1" t="s">
        <v>4256</v>
      </c>
      <c r="G195" s="1" t="s">
        <v>4257</v>
      </c>
      <c r="H195" s="1" t="s">
        <v>84</v>
      </c>
      <c r="I195" s="3"/>
      <c r="J195" s="1" t="s">
        <v>85</v>
      </c>
      <c r="K195" s="1" t="s">
        <v>86</v>
      </c>
      <c r="L195" s="1" t="s">
        <v>4258</v>
      </c>
      <c r="M195" s="1" t="s">
        <v>4259</v>
      </c>
      <c r="N195" s="1">
        <v>9487888994</v>
      </c>
      <c r="O195" s="1" t="s">
        <v>89</v>
      </c>
      <c r="P195" s="1" t="s">
        <v>4260</v>
      </c>
      <c r="Q195" s="1" t="s">
        <v>91</v>
      </c>
      <c r="R195" s="1" t="s">
        <v>4261</v>
      </c>
      <c r="S195" s="1" t="s">
        <v>4262</v>
      </c>
      <c r="T195" s="1" t="s">
        <v>760</v>
      </c>
      <c r="U195" s="1">
        <v>541183570646</v>
      </c>
      <c r="V195" s="1" t="s">
        <v>4263</v>
      </c>
      <c r="W195" s="1">
        <v>9487882820</v>
      </c>
      <c r="X195" s="1" t="s">
        <v>4264</v>
      </c>
      <c r="Y195" s="1" t="s">
        <v>4265</v>
      </c>
      <c r="Z195" s="1">
        <v>9894776760</v>
      </c>
      <c r="AA195" s="1" t="s">
        <v>4266</v>
      </c>
      <c r="AB195" s="1" t="s">
        <v>4267</v>
      </c>
      <c r="AC195" s="1" t="s">
        <v>3058</v>
      </c>
      <c r="AD195" s="1" t="s">
        <v>644</v>
      </c>
      <c r="AE195" s="1" t="s">
        <v>4267</v>
      </c>
      <c r="AF195" s="1" t="s">
        <v>3058</v>
      </c>
      <c r="AG195" s="1" t="s">
        <v>644</v>
      </c>
      <c r="AH195" s="1" t="s">
        <v>102</v>
      </c>
      <c r="AI195" s="1" t="s">
        <v>102</v>
      </c>
      <c r="AJ195" s="1" t="s">
        <v>4268</v>
      </c>
      <c r="AK195" s="1" t="s">
        <v>1730</v>
      </c>
      <c r="AL195" s="1" t="s">
        <v>738</v>
      </c>
      <c r="AM195" s="1" t="s">
        <v>954</v>
      </c>
      <c r="AN195" s="1">
        <v>93.1</v>
      </c>
      <c r="AO195" s="1">
        <v>9.8</v>
      </c>
      <c r="AP195" s="1" t="s">
        <v>4269</v>
      </c>
      <c r="AQ195" s="1" t="s">
        <v>4270</v>
      </c>
      <c r="AR195" s="1" t="s">
        <v>341</v>
      </c>
      <c r="AS195" s="1" t="s">
        <v>715</v>
      </c>
      <c r="AT195" s="1">
        <v>95</v>
      </c>
      <c r="AU195" s="1" t="s">
        <v>84</v>
      </c>
      <c r="AV195" s="1" t="s">
        <v>84</v>
      </c>
      <c r="AW195" s="1" t="s">
        <v>84</v>
      </c>
      <c r="AX195" s="1" t="s">
        <v>84</v>
      </c>
      <c r="AY195" s="1" t="s">
        <v>84</v>
      </c>
      <c r="AZ195" s="1" t="s">
        <v>84</v>
      </c>
      <c r="BA195" s="1" t="s">
        <v>84</v>
      </c>
      <c r="BB195" s="1" t="s">
        <v>4271</v>
      </c>
      <c r="BC195" s="1" t="s">
        <v>4271</v>
      </c>
      <c r="BD195" s="1" t="s">
        <v>113</v>
      </c>
      <c r="BE195" s="1" t="s">
        <v>114</v>
      </c>
      <c r="BF195" s="1" t="s">
        <v>420</v>
      </c>
      <c r="BG195" s="1" t="s">
        <v>549</v>
      </c>
      <c r="BH195" s="1">
        <v>84.7</v>
      </c>
      <c r="BI195" s="1">
        <v>8.47</v>
      </c>
      <c r="BJ195" s="1" t="s">
        <v>84</v>
      </c>
      <c r="BK195" s="1" t="s">
        <v>84</v>
      </c>
      <c r="BL195" s="1" t="s">
        <v>84</v>
      </c>
      <c r="BM195" s="1" t="s">
        <v>84</v>
      </c>
      <c r="BN195" s="1" t="s">
        <v>84</v>
      </c>
      <c r="BO195" s="1" t="s">
        <v>84</v>
      </c>
      <c r="BP195" s="1" t="s">
        <v>84</v>
      </c>
      <c r="BQ195" s="1" t="s">
        <v>84</v>
      </c>
      <c r="BR195" s="1" t="s">
        <v>864</v>
      </c>
      <c r="BS195" s="1" t="s">
        <v>4272</v>
      </c>
      <c r="BT195" s="1">
        <v>29</v>
      </c>
      <c r="BU195" s="1" t="s">
        <v>4273</v>
      </c>
      <c r="BV195" s="1">
        <v>6</v>
      </c>
      <c r="BW195" s="1" t="s">
        <v>84</v>
      </c>
      <c r="BX195" s="1" t="str">
        <f>HYPERLINK("https://nconnect.nicmar.ac.in/storage/profile/6a8492cf80cd3.png","Download")</f>
        <v>0</v>
      </c>
      <c r="BY195" s="1" t="s">
        <v>84</v>
      </c>
    </row>
    <row r="196" spans="1:77">
      <c r="A196" s="1" t="s">
        <v>119</v>
      </c>
      <c r="B196" s="1" t="s">
        <v>78</v>
      </c>
      <c r="C196" s="1" t="s">
        <v>4274</v>
      </c>
      <c r="D196" s="1" t="s">
        <v>4275</v>
      </c>
      <c r="E196" s="1" t="s">
        <v>4276</v>
      </c>
      <c r="F196" s="1" t="s">
        <v>4277</v>
      </c>
      <c r="G196" s="1" t="s">
        <v>4278</v>
      </c>
      <c r="H196" s="1" t="s">
        <v>84</v>
      </c>
      <c r="I196" s="3"/>
      <c r="J196" s="1" t="s">
        <v>85</v>
      </c>
      <c r="K196" s="1" t="s">
        <v>86</v>
      </c>
      <c r="L196" s="1" t="s">
        <v>4279</v>
      </c>
      <c r="M196" s="1" t="s">
        <v>4280</v>
      </c>
      <c r="N196" s="1">
        <v>9673737803</v>
      </c>
      <c r="O196" s="1" t="s">
        <v>89</v>
      </c>
      <c r="P196" s="1" t="s">
        <v>4281</v>
      </c>
      <c r="Q196" s="1" t="s">
        <v>91</v>
      </c>
      <c r="R196" s="1" t="s">
        <v>128</v>
      </c>
      <c r="S196" s="1" t="s">
        <v>4282</v>
      </c>
      <c r="T196" s="1" t="s">
        <v>163</v>
      </c>
      <c r="U196" s="1">
        <v>238776775983</v>
      </c>
      <c r="V196" s="1" t="s">
        <v>4283</v>
      </c>
      <c r="W196" s="1">
        <v>9970375399</v>
      </c>
      <c r="X196" s="1" t="s">
        <v>566</v>
      </c>
      <c r="Y196" s="1" t="s">
        <v>4284</v>
      </c>
      <c r="Z196" s="1">
        <v>9657375399</v>
      </c>
      <c r="AA196" s="1" t="s">
        <v>134</v>
      </c>
      <c r="AB196" s="1" t="s">
        <v>4285</v>
      </c>
      <c r="AC196" s="1" t="s">
        <v>569</v>
      </c>
      <c r="AD196" s="1" t="s">
        <v>101</v>
      </c>
      <c r="AE196" s="1" t="s">
        <v>4285</v>
      </c>
      <c r="AF196" s="1" t="s">
        <v>569</v>
      </c>
      <c r="AG196" s="1" t="s">
        <v>101</v>
      </c>
      <c r="AH196" s="1" t="s">
        <v>102</v>
      </c>
      <c r="AI196" s="1" t="s">
        <v>102</v>
      </c>
      <c r="AJ196" s="1" t="s">
        <v>4286</v>
      </c>
      <c r="AK196" s="1" t="s">
        <v>569</v>
      </c>
      <c r="AL196" s="1" t="s">
        <v>198</v>
      </c>
      <c r="AM196" s="1" t="s">
        <v>105</v>
      </c>
      <c r="AN196" s="1">
        <v>93.84</v>
      </c>
      <c r="AO196" s="1">
        <v>9.87</v>
      </c>
      <c r="AP196" s="1" t="s">
        <v>4287</v>
      </c>
      <c r="AQ196" s="1" t="s">
        <v>569</v>
      </c>
      <c r="AR196" s="1" t="s">
        <v>201</v>
      </c>
      <c r="AS196" s="1" t="s">
        <v>202</v>
      </c>
      <c r="AT196" s="1">
        <v>84.15</v>
      </c>
      <c r="AU196" s="1" t="s">
        <v>84</v>
      </c>
      <c r="AV196" s="1" t="s">
        <v>84</v>
      </c>
      <c r="AW196" s="1" t="s">
        <v>84</v>
      </c>
      <c r="AX196" s="1" t="s">
        <v>84</v>
      </c>
      <c r="AY196" s="1" t="s">
        <v>84</v>
      </c>
      <c r="AZ196" s="1" t="s">
        <v>84</v>
      </c>
      <c r="BA196" s="1" t="s">
        <v>84</v>
      </c>
      <c r="BB196" s="1" t="s">
        <v>4288</v>
      </c>
      <c r="BC196" s="1" t="s">
        <v>4289</v>
      </c>
      <c r="BD196" s="1" t="s">
        <v>113</v>
      </c>
      <c r="BE196" s="1" t="s">
        <v>114</v>
      </c>
      <c r="BF196" s="1" t="s">
        <v>207</v>
      </c>
      <c r="BG196" s="1" t="s">
        <v>480</v>
      </c>
      <c r="BH196" s="1">
        <v>80.61</v>
      </c>
      <c r="BI196" s="1">
        <v>8.49</v>
      </c>
      <c r="BJ196" s="1" t="s">
        <v>84</v>
      </c>
      <c r="BK196" s="1" t="s">
        <v>84</v>
      </c>
      <c r="BL196" s="1" t="s">
        <v>84</v>
      </c>
      <c r="BM196" s="1" t="s">
        <v>84</v>
      </c>
      <c r="BN196" s="1" t="s">
        <v>84</v>
      </c>
      <c r="BO196" s="1" t="s">
        <v>84</v>
      </c>
      <c r="BP196" s="1" t="s">
        <v>84</v>
      </c>
      <c r="BQ196" s="1" t="s">
        <v>84</v>
      </c>
      <c r="BR196" s="1" t="s">
        <v>4290</v>
      </c>
      <c r="BS196" s="1" t="s">
        <v>4291</v>
      </c>
      <c r="BT196" s="1">
        <v>23</v>
      </c>
      <c r="BU196" s="1" t="s">
        <v>84</v>
      </c>
      <c r="BV196" s="1"/>
      <c r="BW196" s="1" t="s">
        <v>84</v>
      </c>
      <c r="BX196" s="1" t="str">
        <f>HYPERLINK("https://nconnect.nicmar.ac.in/storage/profile/6a8712a0b47d4.png","Download")</f>
        <v>0</v>
      </c>
      <c r="BY196" s="1" t="s">
        <v>84</v>
      </c>
    </row>
    <row r="197" spans="1:77">
      <c r="A197" s="1" t="s">
        <v>151</v>
      </c>
      <c r="B197" s="1" t="s">
        <v>78</v>
      </c>
      <c r="C197" s="1" t="s">
        <v>4292</v>
      </c>
      <c r="D197" s="1" t="s">
        <v>4293</v>
      </c>
      <c r="E197" s="1" t="s">
        <v>776</v>
      </c>
      <c r="F197" s="1" t="s">
        <v>4294</v>
      </c>
      <c r="G197" s="1" t="s">
        <v>4295</v>
      </c>
      <c r="H197" s="1" t="s">
        <v>84</v>
      </c>
      <c r="I197" s="3"/>
      <c r="J197" s="1" t="s">
        <v>85</v>
      </c>
      <c r="K197" s="1" t="s">
        <v>86</v>
      </c>
      <c r="L197" s="1" t="s">
        <v>4296</v>
      </c>
      <c r="M197" s="1" t="s">
        <v>4297</v>
      </c>
      <c r="N197" s="1">
        <v>6282723492</v>
      </c>
      <c r="O197" s="1" t="s">
        <v>89</v>
      </c>
      <c r="P197" s="1" t="s">
        <v>515</v>
      </c>
      <c r="Q197" s="1" t="s">
        <v>91</v>
      </c>
      <c r="R197" s="1" t="s">
        <v>4298</v>
      </c>
      <c r="S197" s="1" t="s">
        <v>4299</v>
      </c>
      <c r="T197" s="1" t="s">
        <v>163</v>
      </c>
      <c r="U197" s="1">
        <v>849253935250</v>
      </c>
      <c r="V197" s="1" t="s">
        <v>4300</v>
      </c>
      <c r="W197" s="1">
        <v>9447172202</v>
      </c>
      <c r="X197" s="1" t="s">
        <v>785</v>
      </c>
      <c r="Y197" s="1" t="s">
        <v>4301</v>
      </c>
      <c r="Z197" s="1">
        <v>9497616219</v>
      </c>
      <c r="AA197" s="1" t="s">
        <v>134</v>
      </c>
      <c r="AB197" s="1" t="s">
        <v>4302</v>
      </c>
      <c r="AC197" s="1" t="s">
        <v>391</v>
      </c>
      <c r="AD197" s="1" t="s">
        <v>392</v>
      </c>
      <c r="AE197" s="1" t="s">
        <v>4302</v>
      </c>
      <c r="AF197" s="1" t="s">
        <v>391</v>
      </c>
      <c r="AG197" s="1" t="s">
        <v>392</v>
      </c>
      <c r="AH197" s="1" t="s">
        <v>102</v>
      </c>
      <c r="AI197" s="1" t="s">
        <v>102</v>
      </c>
      <c r="AJ197" s="1" t="s">
        <v>4303</v>
      </c>
      <c r="AK197" s="1" t="s">
        <v>4304</v>
      </c>
      <c r="AL197" s="1" t="s">
        <v>198</v>
      </c>
      <c r="AM197" s="1" t="s">
        <v>598</v>
      </c>
      <c r="AN197" s="1">
        <v>78.33</v>
      </c>
      <c r="AO197" s="1" t="s">
        <v>84</v>
      </c>
      <c r="AP197" s="1" t="s">
        <v>4305</v>
      </c>
      <c r="AQ197" s="1" t="s">
        <v>4306</v>
      </c>
      <c r="AR197" s="1" t="s">
        <v>199</v>
      </c>
      <c r="AS197" s="1" t="s">
        <v>368</v>
      </c>
      <c r="AT197" s="1">
        <v>85.66</v>
      </c>
      <c r="AU197" s="1" t="s">
        <v>84</v>
      </c>
      <c r="AV197" s="1" t="s">
        <v>84</v>
      </c>
      <c r="AW197" s="1" t="s">
        <v>84</v>
      </c>
      <c r="AX197" s="1" t="s">
        <v>84</v>
      </c>
      <c r="AY197" s="1" t="s">
        <v>84</v>
      </c>
      <c r="AZ197" s="1" t="s">
        <v>84</v>
      </c>
      <c r="BA197" s="1" t="s">
        <v>84</v>
      </c>
      <c r="BB197" s="1" t="s">
        <v>397</v>
      </c>
      <c r="BC197" s="1" t="s">
        <v>4307</v>
      </c>
      <c r="BD197" s="1" t="s">
        <v>113</v>
      </c>
      <c r="BE197" s="1" t="s">
        <v>603</v>
      </c>
      <c r="BF197" s="1" t="s">
        <v>2107</v>
      </c>
      <c r="BG197" s="1" t="s">
        <v>553</v>
      </c>
      <c r="BH197" s="1">
        <v>66.5</v>
      </c>
      <c r="BI197" s="1">
        <v>6.65</v>
      </c>
      <c r="BJ197" s="1" t="s">
        <v>84</v>
      </c>
      <c r="BK197" s="1" t="s">
        <v>84</v>
      </c>
      <c r="BL197" s="1" t="s">
        <v>84</v>
      </c>
      <c r="BM197" s="1" t="s">
        <v>84</v>
      </c>
      <c r="BN197" s="1" t="s">
        <v>84</v>
      </c>
      <c r="BO197" s="1" t="s">
        <v>84</v>
      </c>
      <c r="BP197" s="1" t="s">
        <v>84</v>
      </c>
      <c r="BQ197" s="1" t="s">
        <v>84</v>
      </c>
      <c r="BR197" s="1" t="s">
        <v>4308</v>
      </c>
      <c r="BS197" s="1" t="s">
        <v>4309</v>
      </c>
      <c r="BT197" s="1">
        <v>11</v>
      </c>
      <c r="BU197" s="1" t="s">
        <v>4310</v>
      </c>
      <c r="BV197" s="1"/>
      <c r="BW197" s="1" t="s">
        <v>4311</v>
      </c>
      <c r="BX197" s="1" t="str">
        <f>HYPERLINK("https://nconnect.nicmar.ac.in/storage/profile/6a859a3052fed.png","Download")</f>
        <v>0</v>
      </c>
      <c r="BY197" s="1" t="s">
        <v>84</v>
      </c>
    </row>
    <row r="198" spans="1:77">
      <c r="A198" s="1" t="s">
        <v>119</v>
      </c>
      <c r="B198" s="1" t="s">
        <v>78</v>
      </c>
      <c r="C198" s="1" t="s">
        <v>4312</v>
      </c>
      <c r="D198" s="1" t="s">
        <v>4313</v>
      </c>
      <c r="E198" s="1" t="s">
        <v>2091</v>
      </c>
      <c r="F198" s="1" t="s">
        <v>4314</v>
      </c>
      <c r="G198" s="1" t="s">
        <v>4315</v>
      </c>
      <c r="H198" s="1" t="s">
        <v>84</v>
      </c>
      <c r="I198" s="3"/>
      <c r="J198" s="1" t="s">
        <v>85</v>
      </c>
      <c r="K198" s="1" t="s">
        <v>86</v>
      </c>
      <c r="L198" s="1" t="s">
        <v>4316</v>
      </c>
      <c r="M198" s="1" t="s">
        <v>4317</v>
      </c>
      <c r="N198" s="1">
        <v>9322699056</v>
      </c>
      <c r="O198" s="1" t="s">
        <v>89</v>
      </c>
      <c r="P198" s="1" t="s">
        <v>4318</v>
      </c>
      <c r="Q198" s="1" t="s">
        <v>91</v>
      </c>
      <c r="R198" s="1" t="s">
        <v>305</v>
      </c>
      <c r="S198" s="1" t="s">
        <v>4319</v>
      </c>
      <c r="T198" s="1" t="s">
        <v>130</v>
      </c>
      <c r="U198" s="1">
        <v>497850549542</v>
      </c>
      <c r="V198" s="1" t="s">
        <v>2091</v>
      </c>
      <c r="W198" s="1">
        <v>8788672404</v>
      </c>
      <c r="X198" s="1" t="s">
        <v>4320</v>
      </c>
      <c r="Y198" s="1" t="s">
        <v>4321</v>
      </c>
      <c r="Z198" s="1">
        <v>9604447124</v>
      </c>
      <c r="AA198" s="1" t="s">
        <v>134</v>
      </c>
      <c r="AB198" s="1" t="s">
        <v>4322</v>
      </c>
      <c r="AC198" s="1" t="s">
        <v>3381</v>
      </c>
      <c r="AD198" s="1" t="s">
        <v>101</v>
      </c>
      <c r="AE198" s="1" t="s">
        <v>4323</v>
      </c>
      <c r="AF198" s="1" t="s">
        <v>138</v>
      </c>
      <c r="AG198" s="1" t="s">
        <v>101</v>
      </c>
      <c r="AH198" s="1" t="s">
        <v>102</v>
      </c>
      <c r="AI198" s="1" t="s">
        <v>102</v>
      </c>
      <c r="AJ198" s="1" t="s">
        <v>4324</v>
      </c>
      <c r="AK198" s="1" t="s">
        <v>1286</v>
      </c>
      <c r="AL198" s="1" t="s">
        <v>198</v>
      </c>
      <c r="AM198" s="1" t="s">
        <v>199</v>
      </c>
      <c r="AN198" s="1">
        <v>89.4</v>
      </c>
      <c r="AO198" s="1" t="s">
        <v>84</v>
      </c>
      <c r="AP198" s="1" t="s">
        <v>4325</v>
      </c>
      <c r="AQ198" s="1" t="s">
        <v>1286</v>
      </c>
      <c r="AR198" s="1" t="s">
        <v>201</v>
      </c>
      <c r="AS198" s="1" t="s">
        <v>368</v>
      </c>
      <c r="AT198" s="1">
        <v>72.77</v>
      </c>
      <c r="AU198" s="1" t="s">
        <v>84</v>
      </c>
      <c r="AV198" s="1" t="s">
        <v>84</v>
      </c>
      <c r="AW198" s="1" t="s">
        <v>84</v>
      </c>
      <c r="AX198" s="1" t="s">
        <v>84</v>
      </c>
      <c r="AY198" s="1" t="s">
        <v>84</v>
      </c>
      <c r="AZ198" s="1" t="s">
        <v>84</v>
      </c>
      <c r="BA198" s="1" t="s">
        <v>84</v>
      </c>
      <c r="BB198" s="1" t="s">
        <v>1071</v>
      </c>
      <c r="BC198" s="1" t="s">
        <v>4326</v>
      </c>
      <c r="BD198" s="1" t="s">
        <v>146</v>
      </c>
      <c r="BE198" s="1" t="s">
        <v>114</v>
      </c>
      <c r="BF198" s="1" t="s">
        <v>231</v>
      </c>
      <c r="BG198" s="1" t="s">
        <v>505</v>
      </c>
      <c r="BH198" s="1">
        <v>71.9</v>
      </c>
      <c r="BI198" s="1" t="s">
        <v>84</v>
      </c>
      <c r="BJ198" s="1" t="s">
        <v>84</v>
      </c>
      <c r="BK198" s="1" t="s">
        <v>84</v>
      </c>
      <c r="BL198" s="1" t="s">
        <v>84</v>
      </c>
      <c r="BM198" s="1" t="s">
        <v>84</v>
      </c>
      <c r="BN198" s="1" t="s">
        <v>84</v>
      </c>
      <c r="BO198" s="1" t="s">
        <v>84</v>
      </c>
      <c r="BP198" s="1" t="s">
        <v>84</v>
      </c>
      <c r="BQ198" s="1" t="s">
        <v>84</v>
      </c>
      <c r="BR198" s="1" t="s">
        <v>4327</v>
      </c>
      <c r="BS198" s="1" t="s">
        <v>4328</v>
      </c>
      <c r="BT198" s="1">
        <v>24</v>
      </c>
      <c r="BU198" s="1" t="s">
        <v>4329</v>
      </c>
      <c r="BV198" s="1">
        <v>12</v>
      </c>
      <c r="BW198" s="1" t="s">
        <v>84</v>
      </c>
      <c r="BX198" s="1" t="str">
        <f>HYPERLINK("https://nconnect.nicmar.ac.in/storage/profile/6a872699bb7a5.png","Download")</f>
        <v>0</v>
      </c>
      <c r="BY198" s="1" t="s">
        <v>84</v>
      </c>
    </row>
    <row r="199" spans="1:77">
      <c r="A199" s="1" t="s">
        <v>119</v>
      </c>
      <c r="B199" s="1" t="s">
        <v>78</v>
      </c>
      <c r="C199" s="1" t="s">
        <v>4330</v>
      </c>
      <c r="D199" s="1" t="s">
        <v>4331</v>
      </c>
      <c r="E199" s="1" t="s">
        <v>84</v>
      </c>
      <c r="F199" s="1" t="s">
        <v>4332</v>
      </c>
      <c r="G199" s="1" t="s">
        <v>4333</v>
      </c>
      <c r="H199" s="1" t="s">
        <v>84</v>
      </c>
      <c r="I199" s="3"/>
      <c r="J199" s="1" t="s">
        <v>85</v>
      </c>
      <c r="K199" s="1" t="s">
        <v>86</v>
      </c>
      <c r="L199" s="1" t="s">
        <v>4334</v>
      </c>
      <c r="M199" s="1" t="s">
        <v>4335</v>
      </c>
      <c r="N199" s="1">
        <v>8520834548</v>
      </c>
      <c r="O199" s="1" t="s">
        <v>89</v>
      </c>
      <c r="P199" s="1" t="s">
        <v>4336</v>
      </c>
      <c r="Q199" s="1" t="s">
        <v>91</v>
      </c>
      <c r="R199" s="1" t="s">
        <v>4337</v>
      </c>
      <c r="S199" s="1" t="s">
        <v>4338</v>
      </c>
      <c r="T199" s="1" t="s">
        <v>163</v>
      </c>
      <c r="U199" s="1">
        <v>785448274190</v>
      </c>
      <c r="V199" s="1" t="s">
        <v>4339</v>
      </c>
      <c r="W199" s="1">
        <v>9701545336</v>
      </c>
      <c r="X199" s="1" t="s">
        <v>948</v>
      </c>
      <c r="Y199" s="1" t="s">
        <v>4340</v>
      </c>
      <c r="Z199" s="1">
        <v>6309773891</v>
      </c>
      <c r="AA199" s="1" t="s">
        <v>950</v>
      </c>
      <c r="AB199" s="1" t="s">
        <v>4341</v>
      </c>
      <c r="AC199" s="1" t="s">
        <v>4342</v>
      </c>
      <c r="AD199" s="1" t="s">
        <v>594</v>
      </c>
      <c r="AE199" s="1" t="s">
        <v>4341</v>
      </c>
      <c r="AF199" s="1" t="s">
        <v>4342</v>
      </c>
      <c r="AG199" s="1" t="s">
        <v>594</v>
      </c>
      <c r="AH199" s="1" t="s">
        <v>102</v>
      </c>
      <c r="AI199" s="1" t="s">
        <v>102</v>
      </c>
      <c r="AJ199" s="1" t="s">
        <v>4343</v>
      </c>
      <c r="AK199" s="1" t="s">
        <v>4344</v>
      </c>
      <c r="AL199" s="1" t="s">
        <v>201</v>
      </c>
      <c r="AM199" s="1" t="s">
        <v>109</v>
      </c>
      <c r="AN199" s="1">
        <v>98.83</v>
      </c>
      <c r="AO199" s="1" t="s">
        <v>84</v>
      </c>
      <c r="AP199" s="1" t="s">
        <v>84</v>
      </c>
      <c r="AQ199" s="1" t="s">
        <v>84</v>
      </c>
      <c r="AR199" s="1" t="s">
        <v>84</v>
      </c>
      <c r="AS199" s="1" t="s">
        <v>84</v>
      </c>
      <c r="AT199" s="1" t="s">
        <v>84</v>
      </c>
      <c r="AU199" s="1" t="s">
        <v>84</v>
      </c>
      <c r="AV199" s="1" t="s">
        <v>3686</v>
      </c>
      <c r="AW199" s="1" t="s">
        <v>4345</v>
      </c>
      <c r="AX199" s="1" t="s">
        <v>885</v>
      </c>
      <c r="AY199" s="1" t="s">
        <v>232</v>
      </c>
      <c r="AZ199" s="1">
        <v>91.83</v>
      </c>
      <c r="BA199" s="1" t="s">
        <v>84</v>
      </c>
      <c r="BB199" s="1" t="s">
        <v>4346</v>
      </c>
      <c r="BC199" s="1" t="s">
        <v>4347</v>
      </c>
      <c r="BD199" s="1" t="s">
        <v>113</v>
      </c>
      <c r="BE199" s="1" t="s">
        <v>114</v>
      </c>
      <c r="BF199" s="1" t="s">
        <v>720</v>
      </c>
      <c r="BG199" s="1" t="s">
        <v>236</v>
      </c>
      <c r="BH199" s="1">
        <v>83.2</v>
      </c>
      <c r="BI199" s="1">
        <v>8.83</v>
      </c>
      <c r="BJ199" s="1" t="s">
        <v>84</v>
      </c>
      <c r="BK199" s="1" t="s">
        <v>84</v>
      </c>
      <c r="BL199" s="1" t="s">
        <v>84</v>
      </c>
      <c r="BM199" s="1" t="s">
        <v>84</v>
      </c>
      <c r="BN199" s="1" t="s">
        <v>84</v>
      </c>
      <c r="BO199" s="1" t="s">
        <v>84</v>
      </c>
      <c r="BP199" s="1" t="s">
        <v>84</v>
      </c>
      <c r="BQ199" s="1" t="s">
        <v>84</v>
      </c>
      <c r="BR199" s="1" t="s">
        <v>4348</v>
      </c>
      <c r="BS199" s="1" t="s">
        <v>84</v>
      </c>
      <c r="BT199" s="1"/>
      <c r="BU199" s="1" t="s">
        <v>4349</v>
      </c>
      <c r="BV199" s="1">
        <v>32</v>
      </c>
      <c r="BW199" s="1" t="s">
        <v>4350</v>
      </c>
      <c r="BX199" s="1" t="str">
        <f>HYPERLINK("https://nconnect.nicmar.ac.in/storage/profile/6a871be43428b.png","Download")</f>
        <v>0</v>
      </c>
      <c r="BY199" s="1" t="s">
        <v>84</v>
      </c>
    </row>
    <row r="200" spans="1:77">
      <c r="A200" s="1" t="s">
        <v>151</v>
      </c>
      <c r="B200" s="1" t="s">
        <v>78</v>
      </c>
      <c r="C200" s="1" t="s">
        <v>4351</v>
      </c>
      <c r="D200" s="1" t="s">
        <v>4352</v>
      </c>
      <c r="E200" s="1" t="s">
        <v>3532</v>
      </c>
      <c r="F200" s="1" t="s">
        <v>3734</v>
      </c>
      <c r="G200" s="1" t="s">
        <v>4353</v>
      </c>
      <c r="H200" s="1" t="s">
        <v>84</v>
      </c>
      <c r="I200" s="3"/>
      <c r="J200" s="1" t="s">
        <v>85</v>
      </c>
      <c r="K200" s="1" t="s">
        <v>86</v>
      </c>
      <c r="L200" s="1" t="s">
        <v>4354</v>
      </c>
      <c r="M200" s="1" t="s">
        <v>4355</v>
      </c>
      <c r="N200" s="1">
        <v>7972212009</v>
      </c>
      <c r="O200" s="1" t="s">
        <v>89</v>
      </c>
      <c r="P200" s="1" t="s">
        <v>4356</v>
      </c>
      <c r="Q200" s="1" t="s">
        <v>91</v>
      </c>
      <c r="R200" s="1" t="s">
        <v>128</v>
      </c>
      <c r="S200" s="1" t="s">
        <v>4357</v>
      </c>
      <c r="T200" s="1" t="s">
        <v>130</v>
      </c>
      <c r="U200" s="1">
        <v>487262438355</v>
      </c>
      <c r="V200" s="1" t="s">
        <v>4358</v>
      </c>
      <c r="W200" s="1">
        <v>9326082314</v>
      </c>
      <c r="X200" s="1" t="s">
        <v>785</v>
      </c>
      <c r="Y200" s="1" t="s">
        <v>4359</v>
      </c>
      <c r="Z200" s="1">
        <v>9371346165</v>
      </c>
      <c r="AA200" s="1" t="s">
        <v>134</v>
      </c>
      <c r="AB200" s="1" t="s">
        <v>4360</v>
      </c>
      <c r="AC200" s="1" t="s">
        <v>169</v>
      </c>
      <c r="AD200" s="1" t="s">
        <v>101</v>
      </c>
      <c r="AE200" s="1" t="s">
        <v>4360</v>
      </c>
      <c r="AF200" s="1" t="s">
        <v>169</v>
      </c>
      <c r="AG200" s="1" t="s">
        <v>101</v>
      </c>
      <c r="AH200" s="1" t="s">
        <v>102</v>
      </c>
      <c r="AI200" s="1" t="s">
        <v>102</v>
      </c>
      <c r="AJ200" s="1" t="s">
        <v>4361</v>
      </c>
      <c r="AK200" s="1" t="s">
        <v>4362</v>
      </c>
      <c r="AL200" s="1" t="s">
        <v>4363</v>
      </c>
      <c r="AM200" s="1" t="s">
        <v>395</v>
      </c>
      <c r="AN200" s="1">
        <v>72.6</v>
      </c>
      <c r="AO200" s="1" t="s">
        <v>84</v>
      </c>
      <c r="AP200" s="1" t="s">
        <v>4364</v>
      </c>
      <c r="AQ200" s="1" t="s">
        <v>4362</v>
      </c>
      <c r="AR200" s="1" t="s">
        <v>395</v>
      </c>
      <c r="AS200" s="1" t="s">
        <v>672</v>
      </c>
      <c r="AT200" s="1">
        <v>81.67</v>
      </c>
      <c r="AU200" s="1" t="s">
        <v>84</v>
      </c>
      <c r="AV200" s="1" t="s">
        <v>84</v>
      </c>
      <c r="AW200" s="1" t="s">
        <v>84</v>
      </c>
      <c r="AX200" s="1" t="s">
        <v>84</v>
      </c>
      <c r="AY200" s="1" t="s">
        <v>84</v>
      </c>
      <c r="AZ200" s="1" t="s">
        <v>84</v>
      </c>
      <c r="BA200" s="1" t="s">
        <v>84</v>
      </c>
      <c r="BB200" s="1" t="s">
        <v>3290</v>
      </c>
      <c r="BC200" s="1" t="s">
        <v>4365</v>
      </c>
      <c r="BD200" s="1" t="s">
        <v>113</v>
      </c>
      <c r="BE200" s="1" t="s">
        <v>114</v>
      </c>
      <c r="BF200" s="1" t="s">
        <v>552</v>
      </c>
      <c r="BG200" s="1" t="s">
        <v>1051</v>
      </c>
      <c r="BH200" s="1">
        <v>71.3</v>
      </c>
      <c r="BI200" s="1">
        <v>7.13</v>
      </c>
      <c r="BJ200" s="1" t="s">
        <v>84</v>
      </c>
      <c r="BK200" s="1" t="s">
        <v>84</v>
      </c>
      <c r="BL200" s="1" t="s">
        <v>84</v>
      </c>
      <c r="BM200" s="1" t="s">
        <v>84</v>
      </c>
      <c r="BN200" s="1" t="s">
        <v>84</v>
      </c>
      <c r="BO200" s="1" t="s">
        <v>84</v>
      </c>
      <c r="BP200" s="1" t="s">
        <v>84</v>
      </c>
      <c r="BQ200" s="1" t="s">
        <v>84</v>
      </c>
      <c r="BR200" s="1" t="s">
        <v>4366</v>
      </c>
      <c r="BS200" s="1" t="s">
        <v>4367</v>
      </c>
      <c r="BT200" s="1">
        <v>9</v>
      </c>
      <c r="BU200" s="1" t="s">
        <v>4368</v>
      </c>
      <c r="BV200" s="1">
        <v>9</v>
      </c>
      <c r="BW200" s="1" t="s">
        <v>84</v>
      </c>
      <c r="BX200" s="1" t="str">
        <f>HYPERLINK("https://nconnect.nicmar.ac.in/storage/profile/6a85a4a7ce648.png","Download")</f>
        <v>0</v>
      </c>
      <c r="BY200" s="1" t="s">
        <v>84</v>
      </c>
    </row>
    <row r="201" spans="1:77">
      <c r="A201" s="1" t="s">
        <v>151</v>
      </c>
      <c r="B201" s="1" t="s">
        <v>78</v>
      </c>
      <c r="C201" s="1" t="s">
        <v>4369</v>
      </c>
      <c r="D201" s="1" t="s">
        <v>3256</v>
      </c>
      <c r="E201" s="1" t="s">
        <v>84</v>
      </c>
      <c r="F201" s="1" t="s">
        <v>918</v>
      </c>
      <c r="G201" s="1" t="s">
        <v>4370</v>
      </c>
      <c r="H201" s="1" t="s">
        <v>84</v>
      </c>
      <c r="I201" s="3"/>
      <c r="J201" s="1" t="s">
        <v>85</v>
      </c>
      <c r="K201" s="1" t="s">
        <v>86</v>
      </c>
      <c r="L201" s="1" t="s">
        <v>4371</v>
      </c>
      <c r="M201" s="1" t="s">
        <v>4372</v>
      </c>
      <c r="N201" s="1">
        <v>7978700061</v>
      </c>
      <c r="O201" s="1" t="s">
        <v>159</v>
      </c>
      <c r="P201" s="1" t="s">
        <v>4373</v>
      </c>
      <c r="Q201" s="1" t="s">
        <v>91</v>
      </c>
      <c r="R201" s="1" t="s">
        <v>4374</v>
      </c>
      <c r="S201" s="1" t="s">
        <v>4375</v>
      </c>
      <c r="T201" s="1" t="s">
        <v>130</v>
      </c>
      <c r="U201" s="1">
        <v>593933601934</v>
      </c>
      <c r="V201" s="1" t="s">
        <v>4376</v>
      </c>
      <c r="W201" s="1">
        <v>7328840400</v>
      </c>
      <c r="X201" s="1" t="s">
        <v>4377</v>
      </c>
      <c r="Y201" s="1" t="s">
        <v>4378</v>
      </c>
      <c r="Z201" s="1">
        <v>7855898172</v>
      </c>
      <c r="AA201" s="1" t="s">
        <v>275</v>
      </c>
      <c r="AB201" s="1" t="s">
        <v>4379</v>
      </c>
      <c r="AC201" s="1" t="s">
        <v>4380</v>
      </c>
      <c r="AD201" s="1" t="s">
        <v>3974</v>
      </c>
      <c r="AE201" s="1" t="s">
        <v>4379</v>
      </c>
      <c r="AF201" s="1" t="s">
        <v>4380</v>
      </c>
      <c r="AG201" s="1" t="s">
        <v>3974</v>
      </c>
      <c r="AH201" s="1" t="s">
        <v>102</v>
      </c>
      <c r="AI201" s="1" t="s">
        <v>102</v>
      </c>
      <c r="AJ201" s="1" t="s">
        <v>4381</v>
      </c>
      <c r="AK201" s="1" t="s">
        <v>4382</v>
      </c>
      <c r="AL201" s="1" t="s">
        <v>4383</v>
      </c>
      <c r="AM201" s="1" t="s">
        <v>4384</v>
      </c>
      <c r="AN201" s="1">
        <v>95</v>
      </c>
      <c r="AO201" s="1">
        <v>10</v>
      </c>
      <c r="AP201" s="1" t="s">
        <v>4381</v>
      </c>
      <c r="AQ201" s="1" t="s">
        <v>4382</v>
      </c>
      <c r="AR201" s="1" t="s">
        <v>4384</v>
      </c>
      <c r="AS201" s="1" t="s">
        <v>1131</v>
      </c>
      <c r="AT201" s="1">
        <v>79.8</v>
      </c>
      <c r="AU201" s="1" t="s">
        <v>84</v>
      </c>
      <c r="AV201" s="1" t="s">
        <v>84</v>
      </c>
      <c r="AW201" s="1" t="s">
        <v>84</v>
      </c>
      <c r="AX201" s="1" t="s">
        <v>84</v>
      </c>
      <c r="AY201" s="1" t="s">
        <v>84</v>
      </c>
      <c r="AZ201" s="1" t="s">
        <v>84</v>
      </c>
      <c r="BA201" s="1" t="s">
        <v>84</v>
      </c>
      <c r="BB201" s="1" t="s">
        <v>4385</v>
      </c>
      <c r="BC201" s="1" t="s">
        <v>4386</v>
      </c>
      <c r="BD201" s="1" t="s">
        <v>205</v>
      </c>
      <c r="BE201" s="1" t="s">
        <v>206</v>
      </c>
      <c r="BF201" s="1" t="s">
        <v>2281</v>
      </c>
      <c r="BG201" s="1" t="s">
        <v>368</v>
      </c>
      <c r="BH201" s="1">
        <v>73.5</v>
      </c>
      <c r="BI201" s="1">
        <v>7.85</v>
      </c>
      <c r="BJ201" s="1" t="s">
        <v>84</v>
      </c>
      <c r="BK201" s="1" t="s">
        <v>84</v>
      </c>
      <c r="BL201" s="1" t="s">
        <v>84</v>
      </c>
      <c r="BM201" s="1" t="s">
        <v>84</v>
      </c>
      <c r="BN201" s="1" t="s">
        <v>84</v>
      </c>
      <c r="BO201" s="1" t="s">
        <v>84</v>
      </c>
      <c r="BP201" s="1" t="s">
        <v>84</v>
      </c>
      <c r="BQ201" s="1" t="s">
        <v>84</v>
      </c>
      <c r="BR201" s="1" t="s">
        <v>4387</v>
      </c>
      <c r="BS201" s="1" t="s">
        <v>4388</v>
      </c>
      <c r="BT201" s="1">
        <v>41</v>
      </c>
      <c r="BU201" s="1" t="s">
        <v>84</v>
      </c>
      <c r="BV201" s="1"/>
      <c r="BW201" s="1" t="s">
        <v>84</v>
      </c>
      <c r="BX201" s="1" t="str">
        <f>HYPERLINK("https://nconnect.nicmar.ac.in/storage/profile/6a85caf65f47a.png","Download")</f>
        <v>0</v>
      </c>
      <c r="BY201" s="1" t="s">
        <v>84</v>
      </c>
    </row>
    <row r="202" spans="1:77">
      <c r="A202" s="1" t="s">
        <v>119</v>
      </c>
      <c r="B202" s="1" t="s">
        <v>78</v>
      </c>
      <c r="C202" s="1" t="s">
        <v>4389</v>
      </c>
      <c r="D202" s="1" t="s">
        <v>4390</v>
      </c>
      <c r="E202" s="1" t="s">
        <v>84</v>
      </c>
      <c r="F202" s="1" t="s">
        <v>776</v>
      </c>
      <c r="G202" s="1" t="s">
        <v>4391</v>
      </c>
      <c r="H202" s="1" t="s">
        <v>84</v>
      </c>
      <c r="I202" s="3"/>
      <c r="J202" s="1" t="s">
        <v>85</v>
      </c>
      <c r="K202" s="1" t="s">
        <v>86</v>
      </c>
      <c r="L202" s="1" t="s">
        <v>4392</v>
      </c>
      <c r="M202" s="1" t="s">
        <v>4393</v>
      </c>
      <c r="N202" s="1">
        <v>8105123737</v>
      </c>
      <c r="O202" s="1" t="s">
        <v>89</v>
      </c>
      <c r="P202" s="1" t="s">
        <v>4394</v>
      </c>
      <c r="Q202" s="1" t="s">
        <v>91</v>
      </c>
      <c r="R202" s="1" t="s">
        <v>4395</v>
      </c>
      <c r="S202" s="1" t="s">
        <v>4396</v>
      </c>
      <c r="T202" s="1" t="s">
        <v>190</v>
      </c>
      <c r="U202" s="1">
        <v>788622033313</v>
      </c>
      <c r="V202" s="1" t="s">
        <v>4397</v>
      </c>
      <c r="W202" s="1">
        <v>9880893407</v>
      </c>
      <c r="X202" s="1" t="s">
        <v>785</v>
      </c>
      <c r="Y202" s="1" t="s">
        <v>4398</v>
      </c>
      <c r="Z202" s="1">
        <v>9164937836</v>
      </c>
      <c r="AA202" s="1" t="s">
        <v>275</v>
      </c>
      <c r="AB202" s="1" t="s">
        <v>4399</v>
      </c>
      <c r="AC202" s="1" t="s">
        <v>788</v>
      </c>
      <c r="AD202" s="1" t="s">
        <v>278</v>
      </c>
      <c r="AE202" s="1" t="s">
        <v>4399</v>
      </c>
      <c r="AF202" s="1" t="s">
        <v>788</v>
      </c>
      <c r="AG202" s="1" t="s">
        <v>278</v>
      </c>
      <c r="AH202" s="1" t="s">
        <v>102</v>
      </c>
      <c r="AI202" s="1" t="s">
        <v>102</v>
      </c>
      <c r="AJ202" s="1" t="s">
        <v>4400</v>
      </c>
      <c r="AK202" s="1" t="s">
        <v>4401</v>
      </c>
      <c r="AL202" s="1" t="s">
        <v>105</v>
      </c>
      <c r="AM202" s="1" t="s">
        <v>141</v>
      </c>
      <c r="AN202" s="1">
        <v>80.64</v>
      </c>
      <c r="AO202" s="1" t="s">
        <v>84</v>
      </c>
      <c r="AP202" s="1" t="s">
        <v>4402</v>
      </c>
      <c r="AQ202" s="1" t="s">
        <v>4401</v>
      </c>
      <c r="AR202" s="1" t="s">
        <v>201</v>
      </c>
      <c r="AS202" s="1" t="s">
        <v>110</v>
      </c>
      <c r="AT202" s="1">
        <v>74.33</v>
      </c>
      <c r="AU202" s="1" t="s">
        <v>84</v>
      </c>
      <c r="AV202" s="1" t="s">
        <v>84</v>
      </c>
      <c r="AW202" s="1" t="s">
        <v>84</v>
      </c>
      <c r="AX202" s="1" t="s">
        <v>84</v>
      </c>
      <c r="AY202" s="1" t="s">
        <v>84</v>
      </c>
      <c r="AZ202" s="1" t="s">
        <v>84</v>
      </c>
      <c r="BA202" s="1" t="s">
        <v>84</v>
      </c>
      <c r="BB202" s="1" t="s">
        <v>4403</v>
      </c>
      <c r="BC202" s="1" t="s">
        <v>4403</v>
      </c>
      <c r="BD202" s="1" t="s">
        <v>113</v>
      </c>
      <c r="BE202" s="1" t="s">
        <v>114</v>
      </c>
      <c r="BF202" s="1" t="s">
        <v>576</v>
      </c>
      <c r="BG202" s="1" t="s">
        <v>4404</v>
      </c>
      <c r="BH202" s="1">
        <v>66.59</v>
      </c>
      <c r="BI202" s="1">
        <v>7.01</v>
      </c>
      <c r="BJ202" s="1" t="s">
        <v>84</v>
      </c>
      <c r="BK202" s="1" t="s">
        <v>84</v>
      </c>
      <c r="BL202" s="1" t="s">
        <v>84</v>
      </c>
      <c r="BM202" s="1" t="s">
        <v>84</v>
      </c>
      <c r="BN202" s="1" t="s">
        <v>84</v>
      </c>
      <c r="BO202" s="1" t="s">
        <v>84</v>
      </c>
      <c r="BP202" s="1" t="s">
        <v>84</v>
      </c>
      <c r="BQ202" s="1" t="s">
        <v>84</v>
      </c>
      <c r="BR202" s="1" t="s">
        <v>4405</v>
      </c>
      <c r="BS202" s="1" t="s">
        <v>84</v>
      </c>
      <c r="BT202" s="1"/>
      <c r="BU202" s="1" t="s">
        <v>84</v>
      </c>
      <c r="BV202" s="1"/>
      <c r="BW202" s="1" t="s">
        <v>4406</v>
      </c>
      <c r="BX202" s="1" t="str">
        <f>HYPERLINK("https://nconnect.nicmar.ac.in/storage/profile/6a831aaba3112.png","Download")</f>
        <v>0</v>
      </c>
      <c r="BY202" s="1" t="s">
        <v>84</v>
      </c>
    </row>
    <row r="203" spans="1:77">
      <c r="A203" s="1" t="s">
        <v>119</v>
      </c>
      <c r="B203" s="1" t="s">
        <v>78</v>
      </c>
      <c r="C203" s="1" t="s">
        <v>4407</v>
      </c>
      <c r="D203" s="1" t="s">
        <v>4408</v>
      </c>
      <c r="E203" s="1" t="s">
        <v>84</v>
      </c>
      <c r="F203" s="1" t="s">
        <v>4409</v>
      </c>
      <c r="G203" s="1" t="s">
        <v>4410</v>
      </c>
      <c r="H203" s="1" t="s">
        <v>84</v>
      </c>
      <c r="I203" s="3"/>
      <c r="J203" s="1" t="s">
        <v>85</v>
      </c>
      <c r="K203" s="1" t="s">
        <v>86</v>
      </c>
      <c r="L203" s="1" t="s">
        <v>4411</v>
      </c>
      <c r="M203" s="1" t="s">
        <v>4412</v>
      </c>
      <c r="N203" s="1">
        <v>8957521058</v>
      </c>
      <c r="O203" s="1" t="s">
        <v>89</v>
      </c>
      <c r="P203" s="1" t="s">
        <v>3759</v>
      </c>
      <c r="Q203" s="1" t="s">
        <v>91</v>
      </c>
      <c r="R203" s="1" t="s">
        <v>92</v>
      </c>
      <c r="S203" s="1" t="s">
        <v>4413</v>
      </c>
      <c r="T203" s="1" t="s">
        <v>163</v>
      </c>
      <c r="U203" s="1">
        <v>227970233882</v>
      </c>
      <c r="V203" s="1" t="s">
        <v>4414</v>
      </c>
      <c r="W203" s="1">
        <v>9415278973</v>
      </c>
      <c r="X203" s="1" t="s">
        <v>494</v>
      </c>
      <c r="Y203" s="1" t="s">
        <v>4415</v>
      </c>
      <c r="Z203" s="1">
        <v>7378957047</v>
      </c>
      <c r="AA203" s="1" t="s">
        <v>711</v>
      </c>
      <c r="AB203" s="1" t="s">
        <v>4416</v>
      </c>
      <c r="AC203" s="1" t="s">
        <v>2079</v>
      </c>
      <c r="AD203" s="1" t="s">
        <v>1127</v>
      </c>
      <c r="AE203" s="1" t="s">
        <v>4416</v>
      </c>
      <c r="AF203" s="1" t="s">
        <v>2079</v>
      </c>
      <c r="AG203" s="1" t="s">
        <v>1127</v>
      </c>
      <c r="AH203" s="1" t="s">
        <v>102</v>
      </c>
      <c r="AI203" s="1" t="s">
        <v>102</v>
      </c>
      <c r="AJ203" s="1" t="s">
        <v>4417</v>
      </c>
      <c r="AK203" s="1" t="s">
        <v>4418</v>
      </c>
      <c r="AL203" s="1" t="s">
        <v>4419</v>
      </c>
      <c r="AM203" s="1" t="s">
        <v>368</v>
      </c>
      <c r="AN203" s="1">
        <v>90.0</v>
      </c>
      <c r="AO203" s="1" t="s">
        <v>84</v>
      </c>
      <c r="AP203" s="1" t="s">
        <v>4417</v>
      </c>
      <c r="AQ203" s="1" t="s">
        <v>4420</v>
      </c>
      <c r="AR203" s="1" t="s">
        <v>207</v>
      </c>
      <c r="AS203" s="1" t="s">
        <v>290</v>
      </c>
      <c r="AT203" s="1">
        <v>90.0</v>
      </c>
      <c r="AU203" s="1" t="s">
        <v>84</v>
      </c>
      <c r="AV203" s="1" t="s">
        <v>84</v>
      </c>
      <c r="AW203" s="1" t="s">
        <v>84</v>
      </c>
      <c r="AX203" s="1" t="s">
        <v>84</v>
      </c>
      <c r="AY203" s="1" t="s">
        <v>84</v>
      </c>
      <c r="AZ203" s="1" t="s">
        <v>84</v>
      </c>
      <c r="BA203" s="1" t="s">
        <v>84</v>
      </c>
      <c r="BB203" s="1" t="s">
        <v>4421</v>
      </c>
      <c r="BC203" s="1" t="s">
        <v>4422</v>
      </c>
      <c r="BD203" s="1" t="s">
        <v>113</v>
      </c>
      <c r="BE203" s="1" t="s">
        <v>114</v>
      </c>
      <c r="BF203" s="1" t="s">
        <v>259</v>
      </c>
      <c r="BG203" s="1" t="s">
        <v>116</v>
      </c>
      <c r="BH203" s="1">
        <v>90.0</v>
      </c>
      <c r="BI203" s="1">
        <v>9.01</v>
      </c>
      <c r="BJ203" s="1" t="s">
        <v>84</v>
      </c>
      <c r="BK203" s="1" t="s">
        <v>84</v>
      </c>
      <c r="BL203" s="1" t="s">
        <v>84</v>
      </c>
      <c r="BM203" s="1" t="s">
        <v>84</v>
      </c>
      <c r="BN203" s="1" t="s">
        <v>84</v>
      </c>
      <c r="BO203" s="1" t="s">
        <v>84</v>
      </c>
      <c r="BP203" s="1" t="s">
        <v>84</v>
      </c>
      <c r="BQ203" s="1" t="s">
        <v>84</v>
      </c>
      <c r="BR203" s="1" t="s">
        <v>4423</v>
      </c>
      <c r="BS203" s="1" t="s">
        <v>84</v>
      </c>
      <c r="BT203" s="1"/>
      <c r="BU203" s="1" t="s">
        <v>4424</v>
      </c>
      <c r="BV203" s="1">
        <v>17</v>
      </c>
      <c r="BW203" s="1" t="s">
        <v>84</v>
      </c>
      <c r="BX203" s="1" t="str">
        <f>HYPERLINK("https://nconnect.nicmar.ac.in/storage/profile/6a85bd5d13508.png","Download")</f>
        <v>0</v>
      </c>
      <c r="BY203" s="1" t="s">
        <v>84</v>
      </c>
    </row>
    <row r="204" spans="1:77">
      <c r="A204" s="1" t="s">
        <v>119</v>
      </c>
      <c r="B204" s="1" t="s">
        <v>78</v>
      </c>
      <c r="C204" s="1" t="s">
        <v>4425</v>
      </c>
      <c r="D204" s="1" t="s">
        <v>4426</v>
      </c>
      <c r="E204" s="1" t="s">
        <v>84</v>
      </c>
      <c r="F204" s="1" t="s">
        <v>4427</v>
      </c>
      <c r="G204" s="1" t="s">
        <v>4428</v>
      </c>
      <c r="H204" s="1" t="s">
        <v>84</v>
      </c>
      <c r="I204" s="3"/>
      <c r="J204" s="1" t="s">
        <v>85</v>
      </c>
      <c r="K204" s="1" t="s">
        <v>86</v>
      </c>
      <c r="L204" s="1" t="s">
        <v>4429</v>
      </c>
      <c r="M204" s="1" t="s">
        <v>4430</v>
      </c>
      <c r="N204" s="1">
        <v>7012407901</v>
      </c>
      <c r="O204" s="1" t="s">
        <v>159</v>
      </c>
      <c r="P204" s="1" t="s">
        <v>661</v>
      </c>
      <c r="Q204" s="1" t="s">
        <v>91</v>
      </c>
      <c r="R204" s="1" t="s">
        <v>4431</v>
      </c>
      <c r="S204" s="1" t="s">
        <v>4432</v>
      </c>
      <c r="T204" s="1" t="s">
        <v>163</v>
      </c>
      <c r="U204" s="1">
        <v>257483503526</v>
      </c>
      <c r="V204" s="1" t="s">
        <v>4433</v>
      </c>
      <c r="W204" s="1">
        <v>9962267185</v>
      </c>
      <c r="X204" s="1" t="s">
        <v>4434</v>
      </c>
      <c r="Y204" s="1" t="s">
        <v>4435</v>
      </c>
      <c r="Z204" s="1">
        <v>9961477185</v>
      </c>
      <c r="AA204" s="1" t="s">
        <v>1323</v>
      </c>
      <c r="AB204" s="1" t="s">
        <v>4436</v>
      </c>
      <c r="AC204" s="1" t="s">
        <v>391</v>
      </c>
      <c r="AD204" s="1" t="s">
        <v>392</v>
      </c>
      <c r="AE204" s="1" t="s">
        <v>4436</v>
      </c>
      <c r="AF204" s="1" t="s">
        <v>391</v>
      </c>
      <c r="AG204" s="1" t="s">
        <v>392</v>
      </c>
      <c r="AH204" s="1" t="s">
        <v>102</v>
      </c>
      <c r="AI204" s="1" t="s">
        <v>102</v>
      </c>
      <c r="AJ204" s="1" t="s">
        <v>4437</v>
      </c>
      <c r="AK204" s="1" t="s">
        <v>4438</v>
      </c>
      <c r="AL204" s="1" t="s">
        <v>141</v>
      </c>
      <c r="AM204" s="1" t="s">
        <v>983</v>
      </c>
      <c r="AN204" s="1">
        <v>84.6</v>
      </c>
      <c r="AO204" s="1">
        <v>8.46</v>
      </c>
      <c r="AP204" s="1" t="s">
        <v>4437</v>
      </c>
      <c r="AQ204" s="1" t="s">
        <v>4438</v>
      </c>
      <c r="AR204" s="1" t="s">
        <v>370</v>
      </c>
      <c r="AS204" s="1" t="s">
        <v>1090</v>
      </c>
      <c r="AT204" s="1">
        <v>88.8</v>
      </c>
      <c r="AU204" s="1">
        <v>8.88</v>
      </c>
      <c r="AV204" s="1" t="s">
        <v>84</v>
      </c>
      <c r="AW204" s="1" t="s">
        <v>84</v>
      </c>
      <c r="AX204" s="1" t="s">
        <v>84</v>
      </c>
      <c r="AY204" s="1" t="s">
        <v>84</v>
      </c>
      <c r="AZ204" s="1" t="s">
        <v>84</v>
      </c>
      <c r="BA204" s="1" t="s">
        <v>84</v>
      </c>
      <c r="BB204" s="1" t="s">
        <v>1266</v>
      </c>
      <c r="BC204" s="1" t="s">
        <v>4439</v>
      </c>
      <c r="BD204" s="1" t="s">
        <v>113</v>
      </c>
      <c r="BE204" s="1" t="s">
        <v>114</v>
      </c>
      <c r="BF204" s="1" t="s">
        <v>147</v>
      </c>
      <c r="BG204" s="1" t="s">
        <v>236</v>
      </c>
      <c r="BH204" s="1">
        <v>83.6</v>
      </c>
      <c r="BI204" s="1">
        <v>8.36</v>
      </c>
      <c r="BJ204" s="1" t="s">
        <v>84</v>
      </c>
      <c r="BK204" s="1" t="s">
        <v>84</v>
      </c>
      <c r="BL204" s="1" t="s">
        <v>84</v>
      </c>
      <c r="BM204" s="1" t="s">
        <v>84</v>
      </c>
      <c r="BN204" s="1" t="s">
        <v>84</v>
      </c>
      <c r="BO204" s="1" t="s">
        <v>84</v>
      </c>
      <c r="BP204" s="1" t="s">
        <v>84</v>
      </c>
      <c r="BQ204" s="1" t="s">
        <v>84</v>
      </c>
      <c r="BR204" s="1" t="s">
        <v>4440</v>
      </c>
      <c r="BS204" s="1" t="s">
        <v>84</v>
      </c>
      <c r="BT204" s="1"/>
      <c r="BU204" s="1" t="s">
        <v>4441</v>
      </c>
      <c r="BV204" s="1">
        <v>2</v>
      </c>
      <c r="BW204" s="1" t="s">
        <v>84</v>
      </c>
      <c r="BX204" s="1" t="str">
        <f>HYPERLINK("https://nconnect.nicmar.ac.in/storage/profile/6a870cad070b8.png","Download")</f>
        <v>0</v>
      </c>
      <c r="BY204" s="1" t="s">
        <v>84</v>
      </c>
    </row>
    <row r="205" spans="1:77">
      <c r="A205" s="1" t="s">
        <v>119</v>
      </c>
      <c r="B205" s="1" t="s">
        <v>78</v>
      </c>
      <c r="C205" s="1" t="s">
        <v>4442</v>
      </c>
      <c r="D205" s="1" t="s">
        <v>4443</v>
      </c>
      <c r="E205" s="1" t="s">
        <v>84</v>
      </c>
      <c r="F205" s="1" t="s">
        <v>4444</v>
      </c>
      <c r="G205" s="1" t="s">
        <v>4445</v>
      </c>
      <c r="H205" s="1" t="s">
        <v>84</v>
      </c>
      <c r="I205" s="3"/>
      <c r="J205" s="1" t="s">
        <v>85</v>
      </c>
      <c r="K205" s="1" t="s">
        <v>86</v>
      </c>
      <c r="L205" s="1" t="s">
        <v>4446</v>
      </c>
      <c r="M205" s="1" t="s">
        <v>4447</v>
      </c>
      <c r="N205" s="1">
        <v>9346529189</v>
      </c>
      <c r="O205" s="1" t="s">
        <v>159</v>
      </c>
      <c r="P205" s="1" t="s">
        <v>4448</v>
      </c>
      <c r="Q205" s="1" t="s">
        <v>91</v>
      </c>
      <c r="R205" s="1" t="s">
        <v>4449</v>
      </c>
      <c r="S205" s="1" t="s">
        <v>4450</v>
      </c>
      <c r="T205" s="1" t="s">
        <v>190</v>
      </c>
      <c r="U205" s="1">
        <v>585523800940</v>
      </c>
      <c r="V205" s="1" t="s">
        <v>4451</v>
      </c>
      <c r="W205" s="1">
        <v>9618177211</v>
      </c>
      <c r="X205" s="1" t="s">
        <v>4452</v>
      </c>
      <c r="Y205" s="1" t="s">
        <v>4453</v>
      </c>
      <c r="Z205" s="1">
        <v>9505576967</v>
      </c>
      <c r="AA205" s="1" t="s">
        <v>3617</v>
      </c>
      <c r="AB205" s="1" t="s">
        <v>4454</v>
      </c>
      <c r="AC205" s="1" t="s">
        <v>4455</v>
      </c>
      <c r="AD205" s="1" t="s">
        <v>594</v>
      </c>
      <c r="AE205" s="1" t="s">
        <v>4456</v>
      </c>
      <c r="AF205" s="1" t="s">
        <v>4455</v>
      </c>
      <c r="AG205" s="1" t="s">
        <v>594</v>
      </c>
      <c r="AH205" s="1" t="s">
        <v>102</v>
      </c>
      <c r="AI205" s="1" t="s">
        <v>102</v>
      </c>
      <c r="AJ205" s="1" t="s">
        <v>4457</v>
      </c>
      <c r="AK205" s="1" t="s">
        <v>4458</v>
      </c>
      <c r="AL205" s="1" t="s">
        <v>199</v>
      </c>
      <c r="AM205" s="1" t="s">
        <v>106</v>
      </c>
      <c r="AN205" s="1">
        <v>100</v>
      </c>
      <c r="AO205" s="1">
        <v>10</v>
      </c>
      <c r="AP205" s="1" t="s">
        <v>4459</v>
      </c>
      <c r="AQ205" s="1" t="s">
        <v>4460</v>
      </c>
      <c r="AR205" s="1" t="s">
        <v>201</v>
      </c>
      <c r="AS205" s="1" t="s">
        <v>110</v>
      </c>
      <c r="AT205" s="1">
        <v>95.4</v>
      </c>
      <c r="AU205" s="1" t="s">
        <v>84</v>
      </c>
      <c r="AV205" s="1" t="s">
        <v>84</v>
      </c>
      <c r="AW205" s="1" t="s">
        <v>84</v>
      </c>
      <c r="AX205" s="1" t="s">
        <v>84</v>
      </c>
      <c r="AY205" s="1" t="s">
        <v>84</v>
      </c>
      <c r="AZ205" s="1" t="s">
        <v>84</v>
      </c>
      <c r="BA205" s="1" t="s">
        <v>84</v>
      </c>
      <c r="BB205" s="1" t="s">
        <v>4461</v>
      </c>
      <c r="BC205" s="1" t="s">
        <v>4462</v>
      </c>
      <c r="BD205" s="1" t="s">
        <v>113</v>
      </c>
      <c r="BE205" s="1" t="s">
        <v>114</v>
      </c>
      <c r="BF205" s="1" t="s">
        <v>672</v>
      </c>
      <c r="BG205" s="1" t="s">
        <v>1177</v>
      </c>
      <c r="BH205" s="1">
        <v>79.9</v>
      </c>
      <c r="BI205" s="1">
        <v>7.99</v>
      </c>
      <c r="BJ205" s="1" t="s">
        <v>84</v>
      </c>
      <c r="BK205" s="1" t="s">
        <v>84</v>
      </c>
      <c r="BL205" s="1" t="s">
        <v>84</v>
      </c>
      <c r="BM205" s="1" t="s">
        <v>84</v>
      </c>
      <c r="BN205" s="1" t="s">
        <v>84</v>
      </c>
      <c r="BO205" s="1" t="s">
        <v>84</v>
      </c>
      <c r="BP205" s="1" t="s">
        <v>84</v>
      </c>
      <c r="BQ205" s="1" t="s">
        <v>84</v>
      </c>
      <c r="BR205" s="1" t="s">
        <v>4463</v>
      </c>
      <c r="BS205" s="1" t="s">
        <v>84</v>
      </c>
      <c r="BT205" s="1"/>
      <c r="BU205" s="1" t="s">
        <v>4464</v>
      </c>
      <c r="BV205" s="1">
        <v>2</v>
      </c>
      <c r="BW205" s="1" t="s">
        <v>4465</v>
      </c>
      <c r="BX205" s="1" t="str">
        <f>HYPERLINK("https://nconnect.nicmar.ac.in/storage/profile/6a873cf86c9de.png","Download")</f>
        <v>0</v>
      </c>
      <c r="BY205" s="1" t="s">
        <v>84</v>
      </c>
    </row>
    <row r="206" spans="1:77">
      <c r="A206" s="1" t="s">
        <v>151</v>
      </c>
      <c r="B206" s="1" t="s">
        <v>78</v>
      </c>
      <c r="C206" s="1" t="s">
        <v>4466</v>
      </c>
      <c r="D206" s="1" t="s">
        <v>4467</v>
      </c>
      <c r="E206" s="1" t="s">
        <v>4468</v>
      </c>
      <c r="F206" s="1" t="s">
        <v>4469</v>
      </c>
      <c r="G206" s="1" t="s">
        <v>4470</v>
      </c>
      <c r="H206" s="1" t="s">
        <v>84</v>
      </c>
      <c r="I206" s="3"/>
      <c r="J206" s="1" t="s">
        <v>85</v>
      </c>
      <c r="K206" s="1" t="s">
        <v>86</v>
      </c>
      <c r="L206" s="1" t="s">
        <v>4471</v>
      </c>
      <c r="M206" s="1" t="s">
        <v>4472</v>
      </c>
      <c r="N206" s="1">
        <v>9403960672</v>
      </c>
      <c r="O206" s="1" t="s">
        <v>89</v>
      </c>
      <c r="P206" s="1" t="s">
        <v>127</v>
      </c>
      <c r="Q206" s="1" t="s">
        <v>91</v>
      </c>
      <c r="R206" s="1" t="s">
        <v>220</v>
      </c>
      <c r="S206" s="1" t="s">
        <v>4473</v>
      </c>
      <c r="T206" s="1" t="s">
        <v>94</v>
      </c>
      <c r="U206" s="1">
        <v>419197331762</v>
      </c>
      <c r="V206" s="1" t="s">
        <v>4474</v>
      </c>
      <c r="W206" s="1">
        <v>9405121623</v>
      </c>
      <c r="X206" s="1" t="s">
        <v>566</v>
      </c>
      <c r="Y206" s="1" t="s">
        <v>4475</v>
      </c>
      <c r="Z206" s="1">
        <v>9405121623</v>
      </c>
      <c r="AA206" s="1" t="s">
        <v>134</v>
      </c>
      <c r="AB206" s="1" t="s">
        <v>4476</v>
      </c>
      <c r="AC206" s="1" t="s">
        <v>4477</v>
      </c>
      <c r="AD206" s="1" t="s">
        <v>101</v>
      </c>
      <c r="AE206" s="1" t="s">
        <v>4478</v>
      </c>
      <c r="AF206" s="1" t="s">
        <v>138</v>
      </c>
      <c r="AG206" s="1" t="s">
        <v>101</v>
      </c>
      <c r="AH206" s="1" t="s">
        <v>102</v>
      </c>
      <c r="AI206" s="1" t="s">
        <v>102</v>
      </c>
      <c r="AJ206" s="1" t="s">
        <v>4479</v>
      </c>
      <c r="AK206" s="1" t="s">
        <v>4480</v>
      </c>
      <c r="AL206" s="1" t="s">
        <v>315</v>
      </c>
      <c r="AM206" s="1" t="s">
        <v>549</v>
      </c>
      <c r="AN206" s="1">
        <v>86.2</v>
      </c>
      <c r="AO206" s="1" t="s">
        <v>84</v>
      </c>
      <c r="AP206" s="1" t="s">
        <v>4479</v>
      </c>
      <c r="AQ206" s="1" t="s">
        <v>4481</v>
      </c>
      <c r="AR206" s="1" t="s">
        <v>1090</v>
      </c>
      <c r="AS206" s="1" t="s">
        <v>347</v>
      </c>
      <c r="AT206" s="1">
        <v>80.4</v>
      </c>
      <c r="AU206" s="1" t="s">
        <v>84</v>
      </c>
      <c r="AV206" s="1" t="s">
        <v>84</v>
      </c>
      <c r="AW206" s="1" t="s">
        <v>84</v>
      </c>
      <c r="AX206" s="1" t="s">
        <v>84</v>
      </c>
      <c r="AY206" s="1" t="s">
        <v>84</v>
      </c>
      <c r="AZ206" s="1" t="s">
        <v>84</v>
      </c>
      <c r="BA206" s="1" t="s">
        <v>84</v>
      </c>
      <c r="BB206" s="1" t="s">
        <v>4482</v>
      </c>
      <c r="BC206" s="1" t="s">
        <v>4483</v>
      </c>
      <c r="BD206" s="1" t="s">
        <v>113</v>
      </c>
      <c r="BE206" s="1" t="s">
        <v>1156</v>
      </c>
      <c r="BF206" s="1" t="s">
        <v>115</v>
      </c>
      <c r="BG206" s="1" t="s">
        <v>116</v>
      </c>
      <c r="BH206" s="1">
        <v>75.8</v>
      </c>
      <c r="BI206" s="1">
        <v>8.08</v>
      </c>
      <c r="BJ206" s="1" t="s">
        <v>84</v>
      </c>
      <c r="BK206" s="1" t="s">
        <v>84</v>
      </c>
      <c r="BL206" s="1" t="s">
        <v>84</v>
      </c>
      <c r="BM206" s="1" t="s">
        <v>84</v>
      </c>
      <c r="BN206" s="1" t="s">
        <v>84</v>
      </c>
      <c r="BO206" s="1" t="s">
        <v>84</v>
      </c>
      <c r="BP206" s="1" t="s">
        <v>84</v>
      </c>
      <c r="BQ206" s="1" t="s">
        <v>84</v>
      </c>
      <c r="BR206" s="1" t="s">
        <v>4484</v>
      </c>
      <c r="BS206" s="1" t="s">
        <v>84</v>
      </c>
      <c r="BT206" s="1"/>
      <c r="BU206" s="1" t="s">
        <v>4485</v>
      </c>
      <c r="BV206" s="1">
        <v>5</v>
      </c>
      <c r="BW206" s="1" t="s">
        <v>84</v>
      </c>
      <c r="BX206" s="1" t="str">
        <f>HYPERLINK("https://nconnect.nicmar.ac.in/storage/profile/6a85edd49b0e5.png","Download")</f>
        <v>0</v>
      </c>
      <c r="BY206" s="1" t="s">
        <v>84</v>
      </c>
    </row>
    <row r="207" spans="1:77">
      <c r="A207" s="1" t="s">
        <v>119</v>
      </c>
      <c r="B207" s="1" t="s">
        <v>78</v>
      </c>
      <c r="C207" s="1" t="s">
        <v>4486</v>
      </c>
      <c r="D207" s="1" t="s">
        <v>4487</v>
      </c>
      <c r="E207" s="1" t="s">
        <v>4488</v>
      </c>
      <c r="F207" s="1" t="s">
        <v>1654</v>
      </c>
      <c r="G207" s="1" t="s">
        <v>4489</v>
      </c>
      <c r="H207" s="1" t="s">
        <v>84</v>
      </c>
      <c r="I207" s="3"/>
      <c r="J207" s="1" t="s">
        <v>85</v>
      </c>
      <c r="K207" s="1" t="s">
        <v>86</v>
      </c>
      <c r="L207" s="1" t="s">
        <v>4490</v>
      </c>
      <c r="M207" s="1" t="s">
        <v>4491</v>
      </c>
      <c r="N207" s="1">
        <v>9074476879</v>
      </c>
      <c r="O207" s="1" t="s">
        <v>159</v>
      </c>
      <c r="P207" s="1" t="s">
        <v>4492</v>
      </c>
      <c r="Q207" s="1" t="s">
        <v>91</v>
      </c>
      <c r="R207" s="1" t="s">
        <v>1256</v>
      </c>
      <c r="S207" s="1" t="s">
        <v>4493</v>
      </c>
      <c r="T207" s="1" t="s">
        <v>163</v>
      </c>
      <c r="U207" s="1">
        <v>421135524123</v>
      </c>
      <c r="V207" s="1" t="s">
        <v>4494</v>
      </c>
      <c r="W207" s="1">
        <v>2487391984</v>
      </c>
      <c r="X207" s="1" t="s">
        <v>4495</v>
      </c>
      <c r="Y207" s="1" t="s">
        <v>4496</v>
      </c>
      <c r="Z207" s="1">
        <v>9446494709</v>
      </c>
      <c r="AA207" s="1" t="s">
        <v>521</v>
      </c>
      <c r="AB207" s="1" t="s">
        <v>4497</v>
      </c>
      <c r="AC207" s="1" t="s">
        <v>391</v>
      </c>
      <c r="AD207" s="1" t="s">
        <v>392</v>
      </c>
      <c r="AE207" s="1" t="s">
        <v>4497</v>
      </c>
      <c r="AF207" s="1" t="s">
        <v>391</v>
      </c>
      <c r="AG207" s="1" t="s">
        <v>392</v>
      </c>
      <c r="AH207" s="1" t="s">
        <v>102</v>
      </c>
      <c r="AI207" s="1" t="s">
        <v>102</v>
      </c>
      <c r="AJ207" s="1" t="s">
        <v>4498</v>
      </c>
      <c r="AK207" s="1" t="s">
        <v>1069</v>
      </c>
      <c r="AL207" s="1" t="s">
        <v>395</v>
      </c>
      <c r="AM207" s="1" t="s">
        <v>983</v>
      </c>
      <c r="AN207" s="1">
        <v>94</v>
      </c>
      <c r="AO207" s="1" t="s">
        <v>84</v>
      </c>
      <c r="AP207" s="1" t="s">
        <v>4498</v>
      </c>
      <c r="AQ207" s="1" t="s">
        <v>1069</v>
      </c>
      <c r="AR207" s="1" t="s">
        <v>672</v>
      </c>
      <c r="AS207" s="1" t="s">
        <v>1090</v>
      </c>
      <c r="AT207" s="1">
        <v>93.75</v>
      </c>
      <c r="AU207" s="1" t="s">
        <v>84</v>
      </c>
      <c r="AV207" s="1" t="s">
        <v>84</v>
      </c>
      <c r="AW207" s="1" t="s">
        <v>84</v>
      </c>
      <c r="AX207" s="1" t="s">
        <v>84</v>
      </c>
      <c r="AY207" s="1" t="s">
        <v>84</v>
      </c>
      <c r="AZ207" s="1" t="s">
        <v>84</v>
      </c>
      <c r="BA207" s="1" t="s">
        <v>84</v>
      </c>
      <c r="BB207" s="1" t="s">
        <v>4499</v>
      </c>
      <c r="BC207" s="1" t="s">
        <v>4500</v>
      </c>
      <c r="BD207" s="1" t="s">
        <v>113</v>
      </c>
      <c r="BE207" s="1" t="s">
        <v>114</v>
      </c>
      <c r="BF207" s="1" t="s">
        <v>147</v>
      </c>
      <c r="BG207" s="1" t="s">
        <v>236</v>
      </c>
      <c r="BH207" s="1">
        <v>91.3</v>
      </c>
      <c r="BI207" s="1">
        <v>9.13</v>
      </c>
      <c r="BJ207" s="1" t="s">
        <v>84</v>
      </c>
      <c r="BK207" s="1" t="s">
        <v>84</v>
      </c>
      <c r="BL207" s="1" t="s">
        <v>84</v>
      </c>
      <c r="BM207" s="1" t="s">
        <v>84</v>
      </c>
      <c r="BN207" s="1" t="s">
        <v>84</v>
      </c>
      <c r="BO207" s="1" t="s">
        <v>84</v>
      </c>
      <c r="BP207" s="1" t="s">
        <v>84</v>
      </c>
      <c r="BQ207" s="1" t="s">
        <v>84</v>
      </c>
      <c r="BR207" s="1" t="s">
        <v>4501</v>
      </c>
      <c r="BS207" s="1" t="s">
        <v>84</v>
      </c>
      <c r="BT207" s="1"/>
      <c r="BU207" s="1" t="s">
        <v>4502</v>
      </c>
      <c r="BV207" s="1"/>
      <c r="BW207" s="1" t="s">
        <v>4503</v>
      </c>
      <c r="BX207" s="1" t="str">
        <f>HYPERLINK("https://nconnect.nicmar.ac.in/storage/profile/6a85e677032e3.png","Download")</f>
        <v>0</v>
      </c>
      <c r="BY207" s="1" t="s">
        <v>84</v>
      </c>
    </row>
    <row r="208" spans="1:77">
      <c r="A208" s="1" t="s">
        <v>151</v>
      </c>
      <c r="B208" s="1" t="s">
        <v>78</v>
      </c>
      <c r="C208" s="1" t="s">
        <v>4504</v>
      </c>
      <c r="D208" s="1" t="s">
        <v>4505</v>
      </c>
      <c r="E208" s="1" t="s">
        <v>3773</v>
      </c>
      <c r="F208" s="1" t="s">
        <v>4506</v>
      </c>
      <c r="G208" s="1" t="s">
        <v>4507</v>
      </c>
      <c r="H208" s="1" t="s">
        <v>84</v>
      </c>
      <c r="I208" s="3"/>
      <c r="J208" s="1" t="s">
        <v>85</v>
      </c>
      <c r="K208" s="1" t="s">
        <v>86</v>
      </c>
      <c r="L208" s="1" t="s">
        <v>4508</v>
      </c>
      <c r="M208" s="1" t="s">
        <v>4509</v>
      </c>
      <c r="N208" s="1">
        <v>7249880419</v>
      </c>
      <c r="O208" s="1" t="s">
        <v>89</v>
      </c>
      <c r="P208" s="1" t="s">
        <v>2426</v>
      </c>
      <c r="Q208" s="1" t="s">
        <v>91</v>
      </c>
      <c r="R208" s="1" t="s">
        <v>4510</v>
      </c>
      <c r="S208" s="1" t="s">
        <v>4511</v>
      </c>
      <c r="T208" s="1" t="s">
        <v>94</v>
      </c>
      <c r="U208" s="1">
        <v>961756817475</v>
      </c>
      <c r="V208" s="1" t="s">
        <v>4512</v>
      </c>
      <c r="W208" s="1">
        <v>7758841923</v>
      </c>
      <c r="X208" s="1" t="s">
        <v>4513</v>
      </c>
      <c r="Y208" s="1" t="s">
        <v>4514</v>
      </c>
      <c r="Z208" s="1">
        <v>9763580419</v>
      </c>
      <c r="AA208" s="1" t="s">
        <v>98</v>
      </c>
      <c r="AB208" s="1" t="s">
        <v>4515</v>
      </c>
      <c r="AC208" s="1" t="s">
        <v>138</v>
      </c>
      <c r="AD208" s="1" t="s">
        <v>101</v>
      </c>
      <c r="AE208" s="1" t="s">
        <v>4515</v>
      </c>
      <c r="AF208" s="1" t="s">
        <v>138</v>
      </c>
      <c r="AG208" s="1" t="s">
        <v>101</v>
      </c>
      <c r="AH208" s="1" t="s">
        <v>102</v>
      </c>
      <c r="AI208" s="1" t="s">
        <v>102</v>
      </c>
      <c r="AJ208" s="1" t="s">
        <v>4516</v>
      </c>
      <c r="AK208" s="1" t="s">
        <v>3505</v>
      </c>
      <c r="AL208" s="1" t="s">
        <v>882</v>
      </c>
      <c r="AM208" s="1" t="s">
        <v>141</v>
      </c>
      <c r="AN208" s="1">
        <v>81.4</v>
      </c>
      <c r="AO208" s="1" t="s">
        <v>84</v>
      </c>
      <c r="AP208" s="1" t="s">
        <v>84</v>
      </c>
      <c r="AQ208" s="1" t="s">
        <v>84</v>
      </c>
      <c r="AR208" s="1" t="s">
        <v>84</v>
      </c>
      <c r="AS208" s="1" t="s">
        <v>84</v>
      </c>
      <c r="AT208" s="1" t="s">
        <v>84</v>
      </c>
      <c r="AU208" s="1" t="s">
        <v>84</v>
      </c>
      <c r="AV208" s="1" t="s">
        <v>4517</v>
      </c>
      <c r="AW208" s="1" t="s">
        <v>3505</v>
      </c>
      <c r="AX208" s="1" t="s">
        <v>201</v>
      </c>
      <c r="AY208" s="1" t="s">
        <v>115</v>
      </c>
      <c r="AZ208" s="1">
        <v>89.18</v>
      </c>
      <c r="BA208" s="1" t="s">
        <v>84</v>
      </c>
      <c r="BB208" s="1" t="s">
        <v>1071</v>
      </c>
      <c r="BC208" s="1" t="s">
        <v>4518</v>
      </c>
      <c r="BD208" s="1" t="s">
        <v>146</v>
      </c>
      <c r="BE208" s="1" t="s">
        <v>114</v>
      </c>
      <c r="BF208" s="1" t="s">
        <v>147</v>
      </c>
      <c r="BG208" s="1" t="s">
        <v>962</v>
      </c>
      <c r="BH208" s="1">
        <v>79.88</v>
      </c>
      <c r="BI208" s="1">
        <v>8.74</v>
      </c>
      <c r="BJ208" s="1" t="s">
        <v>84</v>
      </c>
      <c r="BK208" s="1" t="s">
        <v>84</v>
      </c>
      <c r="BL208" s="1" t="s">
        <v>84</v>
      </c>
      <c r="BM208" s="1" t="s">
        <v>84</v>
      </c>
      <c r="BN208" s="1" t="s">
        <v>84</v>
      </c>
      <c r="BO208" s="1" t="s">
        <v>84</v>
      </c>
      <c r="BP208" s="1" t="s">
        <v>84</v>
      </c>
      <c r="BQ208" s="1" t="s">
        <v>84</v>
      </c>
      <c r="BR208" s="1" t="s">
        <v>4519</v>
      </c>
      <c r="BS208" s="1" t="s">
        <v>4520</v>
      </c>
      <c r="BT208" s="1">
        <v>9</v>
      </c>
      <c r="BU208" s="1" t="s">
        <v>4521</v>
      </c>
      <c r="BV208" s="1">
        <v>4</v>
      </c>
      <c r="BW208" s="1" t="s">
        <v>84</v>
      </c>
      <c r="BX208" s="1" t="str">
        <f>HYPERLINK("https://nconnect.nicmar.ac.in/storage/profile/6a8724bf83785.png","Download")</f>
        <v>0</v>
      </c>
      <c r="BY208" s="1" t="s">
        <v>84</v>
      </c>
    </row>
    <row r="209" spans="1:77">
      <c r="A209" s="1" t="s">
        <v>151</v>
      </c>
      <c r="B209" s="1" t="s">
        <v>78</v>
      </c>
      <c r="C209" s="1" t="s">
        <v>4522</v>
      </c>
      <c r="D209" s="1" t="s">
        <v>4523</v>
      </c>
      <c r="E209" s="1" t="s">
        <v>4524</v>
      </c>
      <c r="F209" s="1" t="s">
        <v>4525</v>
      </c>
      <c r="G209" s="1" t="s">
        <v>4526</v>
      </c>
      <c r="H209" s="1" t="s">
        <v>84</v>
      </c>
      <c r="I209" s="3"/>
      <c r="J209" s="1" t="s">
        <v>85</v>
      </c>
      <c r="K209" s="1" t="s">
        <v>86</v>
      </c>
      <c r="L209" s="1" t="s">
        <v>4527</v>
      </c>
      <c r="M209" s="1" t="s">
        <v>4528</v>
      </c>
      <c r="N209" s="1">
        <v>6282871619</v>
      </c>
      <c r="O209" s="1" t="s">
        <v>159</v>
      </c>
      <c r="P209" s="1" t="s">
        <v>4529</v>
      </c>
      <c r="Q209" s="1" t="s">
        <v>91</v>
      </c>
      <c r="R209" s="1" t="s">
        <v>4530</v>
      </c>
      <c r="S209" s="1" t="s">
        <v>4531</v>
      </c>
      <c r="T209" s="1" t="s">
        <v>163</v>
      </c>
      <c r="U209" s="1">
        <v>851509759810</v>
      </c>
      <c r="V209" s="1" t="s">
        <v>4532</v>
      </c>
      <c r="W209" s="1">
        <v>9447969800</v>
      </c>
      <c r="X209" s="1" t="s">
        <v>4533</v>
      </c>
      <c r="Y209" s="1" t="s">
        <v>4534</v>
      </c>
      <c r="Z209" s="1">
        <v>9497620700</v>
      </c>
      <c r="AA209" s="1" t="s">
        <v>733</v>
      </c>
      <c r="AB209" s="1" t="s">
        <v>4535</v>
      </c>
      <c r="AC209" s="1" t="s">
        <v>693</v>
      </c>
      <c r="AD209" s="1" t="s">
        <v>392</v>
      </c>
      <c r="AE209" s="1" t="s">
        <v>4535</v>
      </c>
      <c r="AF209" s="1" t="s">
        <v>693</v>
      </c>
      <c r="AG209" s="1" t="s">
        <v>392</v>
      </c>
      <c r="AH209" s="1" t="s">
        <v>102</v>
      </c>
      <c r="AI209" s="1" t="s">
        <v>102</v>
      </c>
      <c r="AJ209" s="1" t="s">
        <v>2701</v>
      </c>
      <c r="AK209" s="1" t="s">
        <v>4536</v>
      </c>
      <c r="AL209" s="1" t="s">
        <v>201</v>
      </c>
      <c r="AM209" s="1" t="s">
        <v>109</v>
      </c>
      <c r="AN209" s="1">
        <v>93</v>
      </c>
      <c r="AO209" s="1" t="s">
        <v>84</v>
      </c>
      <c r="AP209" s="1" t="s">
        <v>2701</v>
      </c>
      <c r="AQ209" s="1" t="s">
        <v>4536</v>
      </c>
      <c r="AR209" s="1" t="s">
        <v>256</v>
      </c>
      <c r="AS209" s="1" t="s">
        <v>144</v>
      </c>
      <c r="AT209" s="1">
        <v>87</v>
      </c>
      <c r="AU209" s="1" t="s">
        <v>84</v>
      </c>
      <c r="AV209" s="1" t="s">
        <v>84</v>
      </c>
      <c r="AW209" s="1" t="s">
        <v>84</v>
      </c>
      <c r="AX209" s="1" t="s">
        <v>84</v>
      </c>
      <c r="AY209" s="1" t="s">
        <v>84</v>
      </c>
      <c r="AZ209" s="1" t="s">
        <v>84</v>
      </c>
      <c r="BA209" s="1" t="s">
        <v>84</v>
      </c>
      <c r="BB209" s="1" t="s">
        <v>397</v>
      </c>
      <c r="BC209" s="1" t="s">
        <v>4537</v>
      </c>
      <c r="BD209" s="1" t="s">
        <v>113</v>
      </c>
      <c r="BE209" s="1" t="s">
        <v>114</v>
      </c>
      <c r="BF209" s="1" t="s">
        <v>147</v>
      </c>
      <c r="BG209" s="1" t="s">
        <v>236</v>
      </c>
      <c r="BH209" s="1">
        <v>83.6</v>
      </c>
      <c r="BI209" s="1">
        <v>8.36</v>
      </c>
      <c r="BJ209" s="1" t="s">
        <v>84</v>
      </c>
      <c r="BK209" s="1" t="s">
        <v>84</v>
      </c>
      <c r="BL209" s="1" t="s">
        <v>84</v>
      </c>
      <c r="BM209" s="1" t="s">
        <v>84</v>
      </c>
      <c r="BN209" s="1" t="s">
        <v>84</v>
      </c>
      <c r="BO209" s="1" t="s">
        <v>84</v>
      </c>
      <c r="BP209" s="1" t="s">
        <v>84</v>
      </c>
      <c r="BQ209" s="1" t="s">
        <v>84</v>
      </c>
      <c r="BR209" s="1" t="s">
        <v>4538</v>
      </c>
      <c r="BS209" s="1" t="s">
        <v>84</v>
      </c>
      <c r="BT209" s="1"/>
      <c r="BU209" s="1" t="s">
        <v>4539</v>
      </c>
      <c r="BV209" s="1"/>
      <c r="BW209" s="1" t="s">
        <v>4540</v>
      </c>
      <c r="BX209" s="1" t="str">
        <f>HYPERLINK("https://nconnect.nicmar.ac.in/storage/profile/6a85bab1b7585.png","Download")</f>
        <v>0</v>
      </c>
      <c r="BY209" s="1" t="s">
        <v>84</v>
      </c>
    </row>
    <row r="210" spans="1:77">
      <c r="A210" s="1" t="s">
        <v>119</v>
      </c>
      <c r="B210" s="1" t="s">
        <v>78</v>
      </c>
      <c r="C210" s="1" t="s">
        <v>4541</v>
      </c>
      <c r="D210" s="1" t="s">
        <v>2521</v>
      </c>
      <c r="E210" s="1" t="s">
        <v>84</v>
      </c>
      <c r="F210" s="1" t="s">
        <v>4542</v>
      </c>
      <c r="G210" s="1" t="s">
        <v>4543</v>
      </c>
      <c r="H210" s="1" t="s">
        <v>84</v>
      </c>
      <c r="I210" s="3"/>
      <c r="J210" s="1" t="s">
        <v>85</v>
      </c>
      <c r="K210" s="1" t="s">
        <v>86</v>
      </c>
      <c r="L210" s="1" t="s">
        <v>4544</v>
      </c>
      <c r="M210" s="1" t="s">
        <v>4545</v>
      </c>
      <c r="N210" s="1">
        <v>7206053383</v>
      </c>
      <c r="O210" s="1" t="s">
        <v>89</v>
      </c>
      <c r="P210" s="1" t="s">
        <v>4546</v>
      </c>
      <c r="Q210" s="1" t="s">
        <v>91</v>
      </c>
      <c r="R210" s="1" t="s">
        <v>4547</v>
      </c>
      <c r="S210" s="1" t="s">
        <v>4548</v>
      </c>
      <c r="T210" s="1" t="s">
        <v>94</v>
      </c>
      <c r="U210" s="1">
        <v>989144285191</v>
      </c>
      <c r="V210" s="1" t="s">
        <v>4549</v>
      </c>
      <c r="W210" s="1">
        <v>9416053383</v>
      </c>
      <c r="X210" s="1" t="s">
        <v>2051</v>
      </c>
      <c r="Y210" s="1" t="s">
        <v>4550</v>
      </c>
      <c r="Z210" s="1">
        <v>9466848509</v>
      </c>
      <c r="AA210" s="1" t="s">
        <v>4551</v>
      </c>
      <c r="AB210" s="1" t="s">
        <v>4552</v>
      </c>
      <c r="AC210" s="1" t="s">
        <v>4553</v>
      </c>
      <c r="AD210" s="1" t="s">
        <v>4554</v>
      </c>
      <c r="AE210" s="1" t="s">
        <v>4552</v>
      </c>
      <c r="AF210" s="1" t="s">
        <v>4553</v>
      </c>
      <c r="AG210" s="1" t="s">
        <v>4554</v>
      </c>
      <c r="AH210" s="1" t="s">
        <v>102</v>
      </c>
      <c r="AI210" s="1" t="s">
        <v>102</v>
      </c>
      <c r="AJ210" s="1" t="s">
        <v>4555</v>
      </c>
      <c r="AK210" s="1" t="s">
        <v>4556</v>
      </c>
      <c r="AL210" s="1" t="s">
        <v>106</v>
      </c>
      <c r="AM210" s="1" t="s">
        <v>368</v>
      </c>
      <c r="AN210" s="1">
        <v>82.5</v>
      </c>
      <c r="AO210" s="1" t="s">
        <v>84</v>
      </c>
      <c r="AP210" s="1" t="s">
        <v>4557</v>
      </c>
      <c r="AQ210" s="1" t="s">
        <v>1854</v>
      </c>
      <c r="AR210" s="1" t="s">
        <v>769</v>
      </c>
      <c r="AS210" s="1" t="s">
        <v>290</v>
      </c>
      <c r="AT210" s="1">
        <v>65.6</v>
      </c>
      <c r="AU210" s="1" t="s">
        <v>84</v>
      </c>
      <c r="AV210" s="1" t="s">
        <v>84</v>
      </c>
      <c r="AW210" s="1" t="s">
        <v>84</v>
      </c>
      <c r="AX210" s="1" t="s">
        <v>84</v>
      </c>
      <c r="AY210" s="1" t="s">
        <v>84</v>
      </c>
      <c r="AZ210" s="1" t="s">
        <v>84</v>
      </c>
      <c r="BA210" s="1" t="s">
        <v>84</v>
      </c>
      <c r="BB210" s="1" t="s">
        <v>4558</v>
      </c>
      <c r="BC210" s="1" t="s">
        <v>4558</v>
      </c>
      <c r="BD210" s="1" t="s">
        <v>113</v>
      </c>
      <c r="BE210" s="1" t="s">
        <v>114</v>
      </c>
      <c r="BF210" s="1" t="s">
        <v>259</v>
      </c>
      <c r="BG210" s="1" t="s">
        <v>675</v>
      </c>
      <c r="BH210" s="1">
        <v>72.0</v>
      </c>
      <c r="BI210" s="1">
        <v>7.2</v>
      </c>
      <c r="BJ210" s="1" t="s">
        <v>84</v>
      </c>
      <c r="BK210" s="1" t="s">
        <v>84</v>
      </c>
      <c r="BL210" s="1" t="s">
        <v>84</v>
      </c>
      <c r="BM210" s="1" t="s">
        <v>84</v>
      </c>
      <c r="BN210" s="1" t="s">
        <v>84</v>
      </c>
      <c r="BO210" s="1" t="s">
        <v>84</v>
      </c>
      <c r="BP210" s="1" t="s">
        <v>84</v>
      </c>
      <c r="BQ210" s="1" t="s">
        <v>84</v>
      </c>
      <c r="BR210" s="1" t="s">
        <v>4559</v>
      </c>
      <c r="BS210" s="1" t="s">
        <v>84</v>
      </c>
      <c r="BT210" s="1"/>
      <c r="BU210" s="1" t="s">
        <v>4560</v>
      </c>
      <c r="BV210" s="1">
        <v>20</v>
      </c>
      <c r="BW210" s="1" t="s">
        <v>84</v>
      </c>
      <c r="BX210" s="1" t="str">
        <f>HYPERLINK("https://nconnect.nicmar.ac.in/storage/profile/6a8714d8cceb2.png","Download")</f>
        <v>0</v>
      </c>
      <c r="BY210" s="1" t="s">
        <v>84</v>
      </c>
    </row>
    <row r="211" spans="1:77">
      <c r="A211" s="1" t="s">
        <v>119</v>
      </c>
      <c r="B211" s="1" t="s">
        <v>78</v>
      </c>
      <c r="C211" s="1" t="s">
        <v>4561</v>
      </c>
      <c r="D211" s="1" t="s">
        <v>4562</v>
      </c>
      <c r="E211" s="1" t="s">
        <v>84</v>
      </c>
      <c r="F211" s="1" t="s">
        <v>4563</v>
      </c>
      <c r="G211" s="1" t="s">
        <v>4564</v>
      </c>
      <c r="H211" s="1" t="s">
        <v>84</v>
      </c>
      <c r="I211" s="3"/>
      <c r="J211" s="1" t="s">
        <v>85</v>
      </c>
      <c r="K211" s="1" t="s">
        <v>86</v>
      </c>
      <c r="L211" s="1" t="s">
        <v>4565</v>
      </c>
      <c r="M211" s="1" t="s">
        <v>4566</v>
      </c>
      <c r="N211" s="1">
        <v>6302200381</v>
      </c>
      <c r="O211" s="1" t="s">
        <v>89</v>
      </c>
      <c r="P211" s="1" t="s">
        <v>4567</v>
      </c>
      <c r="Q211" s="1" t="s">
        <v>91</v>
      </c>
      <c r="R211" s="1" t="s">
        <v>4568</v>
      </c>
      <c r="S211" s="1" t="s">
        <v>4569</v>
      </c>
      <c r="T211" s="1" t="s">
        <v>190</v>
      </c>
      <c r="U211" s="1">
        <v>552522489642</v>
      </c>
      <c r="V211" s="1" t="s">
        <v>4570</v>
      </c>
      <c r="W211" s="1">
        <v>9000823909</v>
      </c>
      <c r="X211" s="1" t="s">
        <v>948</v>
      </c>
      <c r="Y211" s="1" t="s">
        <v>4571</v>
      </c>
      <c r="Z211" s="1">
        <v>9000823909</v>
      </c>
      <c r="AA211" s="1" t="s">
        <v>948</v>
      </c>
      <c r="AB211" s="1" t="s">
        <v>4572</v>
      </c>
      <c r="AC211" s="1" t="s">
        <v>4573</v>
      </c>
      <c r="AD211" s="1" t="s">
        <v>594</v>
      </c>
      <c r="AE211" s="1" t="s">
        <v>4572</v>
      </c>
      <c r="AF211" s="1" t="s">
        <v>4573</v>
      </c>
      <c r="AG211" s="1" t="s">
        <v>594</v>
      </c>
      <c r="AH211" s="1" t="s">
        <v>102</v>
      </c>
      <c r="AI211" s="1" t="s">
        <v>102</v>
      </c>
      <c r="AJ211" s="1" t="s">
        <v>4574</v>
      </c>
      <c r="AK211" s="1" t="s">
        <v>4575</v>
      </c>
      <c r="AL211" s="1" t="s">
        <v>198</v>
      </c>
      <c r="AM211" s="1" t="s">
        <v>501</v>
      </c>
      <c r="AN211" s="1">
        <v>98.0</v>
      </c>
      <c r="AO211" s="1">
        <v>9.8</v>
      </c>
      <c r="AP211" s="1" t="s">
        <v>84</v>
      </c>
      <c r="AQ211" s="1" t="s">
        <v>84</v>
      </c>
      <c r="AR211" s="1" t="s">
        <v>84</v>
      </c>
      <c r="AS211" s="1" t="s">
        <v>84</v>
      </c>
      <c r="AT211" s="1" t="s">
        <v>84</v>
      </c>
      <c r="AU211" s="1" t="s">
        <v>84</v>
      </c>
      <c r="AV211" s="1" t="s">
        <v>4576</v>
      </c>
      <c r="AW211" s="1" t="s">
        <v>4577</v>
      </c>
      <c r="AX211" s="1" t="s">
        <v>199</v>
      </c>
      <c r="AY211" s="1" t="s">
        <v>552</v>
      </c>
      <c r="AZ211" s="1">
        <v>88.18</v>
      </c>
      <c r="BA211" s="1" t="s">
        <v>84</v>
      </c>
      <c r="BB211" s="1" t="s">
        <v>4578</v>
      </c>
      <c r="BC211" s="1" t="s">
        <v>4579</v>
      </c>
      <c r="BD211" s="1" t="s">
        <v>113</v>
      </c>
      <c r="BE211" s="1" t="s">
        <v>114</v>
      </c>
      <c r="BF211" s="1" t="s">
        <v>552</v>
      </c>
      <c r="BG211" s="1" t="s">
        <v>480</v>
      </c>
      <c r="BH211" s="1">
        <v>79.0</v>
      </c>
      <c r="BI211" s="1">
        <v>8.65</v>
      </c>
      <c r="BJ211" s="1" t="s">
        <v>84</v>
      </c>
      <c r="BK211" s="1" t="s">
        <v>84</v>
      </c>
      <c r="BL211" s="1" t="s">
        <v>84</v>
      </c>
      <c r="BM211" s="1" t="s">
        <v>84</v>
      </c>
      <c r="BN211" s="1" t="s">
        <v>84</v>
      </c>
      <c r="BO211" s="1" t="s">
        <v>84</v>
      </c>
      <c r="BP211" s="1" t="s">
        <v>84</v>
      </c>
      <c r="BQ211" s="1" t="s">
        <v>84</v>
      </c>
      <c r="BR211" s="1" t="s">
        <v>4580</v>
      </c>
      <c r="BS211" s="1" t="s">
        <v>4581</v>
      </c>
      <c r="BT211" s="1">
        <v>23</v>
      </c>
      <c r="BU211" s="1" t="s">
        <v>4582</v>
      </c>
      <c r="BV211" s="1">
        <v>23</v>
      </c>
      <c r="BW211" s="1" t="s">
        <v>84</v>
      </c>
      <c r="BX211" s="1" t="str">
        <f>HYPERLINK("https://nconnect.nicmar.ac.in/storage/profile/6a86d980847fe.png","Download")</f>
        <v>0</v>
      </c>
      <c r="BY211" s="1" t="s">
        <v>84</v>
      </c>
    </row>
    <row r="212" spans="1:77">
      <c r="A212" s="1" t="s">
        <v>119</v>
      </c>
      <c r="B212" s="1" t="s">
        <v>78</v>
      </c>
      <c r="C212" s="1" t="s">
        <v>4583</v>
      </c>
      <c r="D212" s="1" t="s">
        <v>2541</v>
      </c>
      <c r="E212" s="1" t="s">
        <v>4584</v>
      </c>
      <c r="F212" s="1" t="s">
        <v>4585</v>
      </c>
      <c r="G212" s="1" t="s">
        <v>4586</v>
      </c>
      <c r="H212" s="1" t="s">
        <v>84</v>
      </c>
      <c r="I212" s="3"/>
      <c r="J212" s="1" t="s">
        <v>85</v>
      </c>
      <c r="K212" s="1" t="s">
        <v>86</v>
      </c>
      <c r="L212" s="1" t="s">
        <v>4587</v>
      </c>
      <c r="M212" s="1" t="s">
        <v>4588</v>
      </c>
      <c r="N212" s="1">
        <v>7620087326</v>
      </c>
      <c r="O212" s="1" t="s">
        <v>89</v>
      </c>
      <c r="P212" s="1" t="s">
        <v>4589</v>
      </c>
      <c r="Q212" s="1" t="s">
        <v>91</v>
      </c>
      <c r="R212" s="1" t="s">
        <v>4590</v>
      </c>
      <c r="S212" s="1" t="s">
        <v>4591</v>
      </c>
      <c r="T212" s="1" t="s">
        <v>94</v>
      </c>
      <c r="U212" s="1">
        <v>912971740164</v>
      </c>
      <c r="V212" s="1" t="s">
        <v>4584</v>
      </c>
      <c r="W212" s="1">
        <v>9860715825</v>
      </c>
      <c r="X212" s="1" t="s">
        <v>785</v>
      </c>
      <c r="Y212" s="1" t="s">
        <v>4592</v>
      </c>
      <c r="Z212" s="1">
        <v>8668513285</v>
      </c>
      <c r="AA212" s="1" t="s">
        <v>134</v>
      </c>
      <c r="AB212" s="1" t="s">
        <v>4593</v>
      </c>
      <c r="AC212" s="1" t="s">
        <v>1067</v>
      </c>
      <c r="AD212" s="1" t="s">
        <v>101</v>
      </c>
      <c r="AE212" s="1" t="s">
        <v>4593</v>
      </c>
      <c r="AF212" s="1" t="s">
        <v>1067</v>
      </c>
      <c r="AG212" s="1" t="s">
        <v>101</v>
      </c>
      <c r="AH212" s="1" t="s">
        <v>102</v>
      </c>
      <c r="AI212" s="1" t="s">
        <v>102</v>
      </c>
      <c r="AJ212" s="1" t="s">
        <v>4594</v>
      </c>
      <c r="AK212" s="1" t="s">
        <v>4595</v>
      </c>
      <c r="AL212" s="1" t="s">
        <v>172</v>
      </c>
      <c r="AM212" s="1" t="s">
        <v>109</v>
      </c>
      <c r="AN212" s="1">
        <v>84.2</v>
      </c>
      <c r="AO212" s="1" t="s">
        <v>84</v>
      </c>
      <c r="AP212" s="1" t="s">
        <v>84</v>
      </c>
      <c r="AQ212" s="1" t="s">
        <v>84</v>
      </c>
      <c r="AR212" s="1" t="s">
        <v>84</v>
      </c>
      <c r="AS212" s="1" t="s">
        <v>84</v>
      </c>
      <c r="AT212" s="1" t="s">
        <v>84</v>
      </c>
      <c r="AU212" s="1" t="s">
        <v>84</v>
      </c>
      <c r="AV212" s="1" t="s">
        <v>3746</v>
      </c>
      <c r="AW212" s="1" t="s">
        <v>4596</v>
      </c>
      <c r="AX212" s="1" t="s">
        <v>368</v>
      </c>
      <c r="AY212" s="1" t="s">
        <v>720</v>
      </c>
      <c r="AZ212" s="1">
        <v>81.84</v>
      </c>
      <c r="BA212" s="1" t="s">
        <v>84</v>
      </c>
      <c r="BB212" s="1" t="s">
        <v>175</v>
      </c>
      <c r="BC212" s="1" t="s">
        <v>4597</v>
      </c>
      <c r="BD212" s="1" t="s">
        <v>146</v>
      </c>
      <c r="BE212" s="1" t="s">
        <v>114</v>
      </c>
      <c r="BF212" s="1" t="s">
        <v>235</v>
      </c>
      <c r="BG212" s="1" t="s">
        <v>675</v>
      </c>
      <c r="BH212" s="1">
        <v>69.9</v>
      </c>
      <c r="BI212" s="1">
        <v>7.74</v>
      </c>
      <c r="BJ212" s="1" t="s">
        <v>84</v>
      </c>
      <c r="BK212" s="1" t="s">
        <v>84</v>
      </c>
      <c r="BL212" s="1" t="s">
        <v>84</v>
      </c>
      <c r="BM212" s="1" t="s">
        <v>84</v>
      </c>
      <c r="BN212" s="1" t="s">
        <v>84</v>
      </c>
      <c r="BO212" s="1" t="s">
        <v>84</v>
      </c>
      <c r="BP212" s="1" t="s">
        <v>84</v>
      </c>
      <c r="BQ212" s="1" t="s">
        <v>84</v>
      </c>
      <c r="BR212" s="1" t="s">
        <v>4598</v>
      </c>
      <c r="BS212" s="1" t="s">
        <v>84</v>
      </c>
      <c r="BT212" s="1"/>
      <c r="BU212" s="1" t="s">
        <v>84</v>
      </c>
      <c r="BV212" s="1"/>
      <c r="BW212" s="1" t="s">
        <v>84</v>
      </c>
      <c r="BX212" s="1" t="str">
        <f>HYPERLINK("https://nconnect.nicmar.ac.in/storage/profile/6ac372e82f156.png","Download")</f>
        <v>0</v>
      </c>
      <c r="BY212" s="1" t="s">
        <v>84</v>
      </c>
    </row>
    <row r="213" spans="1:77">
      <c r="A213" s="1" t="s">
        <v>119</v>
      </c>
      <c r="B213" s="1" t="s">
        <v>78</v>
      </c>
      <c r="C213" s="1" t="s">
        <v>4599</v>
      </c>
      <c r="D213" s="1" t="s">
        <v>4600</v>
      </c>
      <c r="E213" s="1" t="s">
        <v>84</v>
      </c>
      <c r="F213" s="1" t="s">
        <v>2205</v>
      </c>
      <c r="G213" s="1" t="s">
        <v>4601</v>
      </c>
      <c r="H213" s="1" t="s">
        <v>84</v>
      </c>
      <c r="I213" s="3"/>
      <c r="J213" s="1" t="s">
        <v>85</v>
      </c>
      <c r="K213" s="1" t="s">
        <v>86</v>
      </c>
      <c r="L213" s="1" t="s">
        <v>4602</v>
      </c>
      <c r="M213" s="1" t="s">
        <v>4603</v>
      </c>
      <c r="N213" s="1">
        <v>9629897091</v>
      </c>
      <c r="O213" s="1" t="s">
        <v>89</v>
      </c>
      <c r="P213" s="1" t="s">
        <v>4604</v>
      </c>
      <c r="Q213" s="1" t="s">
        <v>91</v>
      </c>
      <c r="R213" s="1" t="s">
        <v>4605</v>
      </c>
      <c r="S213" s="1" t="s">
        <v>4606</v>
      </c>
      <c r="T213" s="1" t="s">
        <v>163</v>
      </c>
      <c r="U213" s="1">
        <v>605730577334</v>
      </c>
      <c r="V213" s="1" t="s">
        <v>4607</v>
      </c>
      <c r="W213" s="1">
        <v>6380885822</v>
      </c>
      <c r="X213" s="1" t="s">
        <v>4608</v>
      </c>
      <c r="Y213" s="1" t="s">
        <v>4609</v>
      </c>
      <c r="Z213" s="1">
        <v>9486087760</v>
      </c>
      <c r="AA213" s="1" t="s">
        <v>521</v>
      </c>
      <c r="AB213" s="1" t="s">
        <v>4610</v>
      </c>
      <c r="AC213" s="1" t="s">
        <v>4611</v>
      </c>
      <c r="AD213" s="1" t="s">
        <v>4611</v>
      </c>
      <c r="AE213" s="1" t="s">
        <v>4610</v>
      </c>
      <c r="AF213" s="1" t="s">
        <v>4611</v>
      </c>
      <c r="AG213" s="1" t="s">
        <v>4611</v>
      </c>
      <c r="AH213" s="1" t="s">
        <v>102</v>
      </c>
      <c r="AI213" s="1" t="s">
        <v>102</v>
      </c>
      <c r="AJ213" s="1" t="s">
        <v>4612</v>
      </c>
      <c r="AK213" s="1" t="s">
        <v>4613</v>
      </c>
      <c r="AL213" s="1" t="s">
        <v>598</v>
      </c>
      <c r="AM213" s="1" t="s">
        <v>395</v>
      </c>
      <c r="AN213" s="1">
        <v>80</v>
      </c>
      <c r="AO213" s="1" t="s">
        <v>84</v>
      </c>
      <c r="AP213" s="1" t="s">
        <v>4614</v>
      </c>
      <c r="AQ213" s="1" t="s">
        <v>4613</v>
      </c>
      <c r="AR213" s="1" t="s">
        <v>368</v>
      </c>
      <c r="AS213" s="1" t="s">
        <v>110</v>
      </c>
      <c r="AT213" s="1">
        <v>81.6</v>
      </c>
      <c r="AU213" s="1" t="s">
        <v>84</v>
      </c>
      <c r="AV213" s="1" t="s">
        <v>84</v>
      </c>
      <c r="AW213" s="1" t="s">
        <v>84</v>
      </c>
      <c r="AX213" s="1" t="s">
        <v>84</v>
      </c>
      <c r="AY213" s="1" t="s">
        <v>84</v>
      </c>
      <c r="AZ213" s="1" t="s">
        <v>84</v>
      </c>
      <c r="BA213" s="1" t="s">
        <v>84</v>
      </c>
      <c r="BB213" s="1" t="s">
        <v>4615</v>
      </c>
      <c r="BC213" s="1" t="s">
        <v>4616</v>
      </c>
      <c r="BD213" s="1" t="s">
        <v>113</v>
      </c>
      <c r="BE213" s="1" t="s">
        <v>114</v>
      </c>
      <c r="BF213" s="1" t="s">
        <v>1226</v>
      </c>
      <c r="BG213" s="1" t="s">
        <v>888</v>
      </c>
      <c r="BH213" s="1">
        <v>72.3</v>
      </c>
      <c r="BI213" s="1">
        <v>7.73</v>
      </c>
      <c r="BJ213" s="1" t="s">
        <v>84</v>
      </c>
      <c r="BK213" s="1" t="s">
        <v>84</v>
      </c>
      <c r="BL213" s="1" t="s">
        <v>84</v>
      </c>
      <c r="BM213" s="1" t="s">
        <v>84</v>
      </c>
      <c r="BN213" s="1" t="s">
        <v>84</v>
      </c>
      <c r="BO213" s="1" t="s">
        <v>84</v>
      </c>
      <c r="BP213" s="1" t="s">
        <v>84</v>
      </c>
      <c r="BQ213" s="1" t="s">
        <v>84</v>
      </c>
      <c r="BR213" s="1" t="s">
        <v>4617</v>
      </c>
      <c r="BS213" s="1" t="s">
        <v>84</v>
      </c>
      <c r="BT213" s="1"/>
      <c r="BU213" s="1" t="s">
        <v>4618</v>
      </c>
      <c r="BV213" s="1">
        <v>4</v>
      </c>
      <c r="BW213" s="1" t="s">
        <v>4619</v>
      </c>
      <c r="BX213" s="1" t="str">
        <f>HYPERLINK("https://nconnect.nicmar.ac.in/storage/profile/6a86eb4b9382d.png","Download")</f>
        <v>0</v>
      </c>
      <c r="BY213" s="1" t="s">
        <v>84</v>
      </c>
    </row>
    <row r="214" spans="1:77">
      <c r="A214" s="1" t="s">
        <v>119</v>
      </c>
      <c r="B214" s="1" t="s">
        <v>78</v>
      </c>
      <c r="C214" s="1" t="s">
        <v>4620</v>
      </c>
      <c r="D214" s="1" t="s">
        <v>4621</v>
      </c>
      <c r="E214" s="1" t="s">
        <v>84</v>
      </c>
      <c r="F214" s="1" t="s">
        <v>405</v>
      </c>
      <c r="G214" s="1" t="s">
        <v>4622</v>
      </c>
      <c r="H214" s="1" t="s">
        <v>84</v>
      </c>
      <c r="I214" s="3"/>
      <c r="J214" s="1" t="s">
        <v>85</v>
      </c>
      <c r="K214" s="1" t="s">
        <v>86</v>
      </c>
      <c r="L214" s="1" t="s">
        <v>4623</v>
      </c>
      <c r="M214" s="1" t="s">
        <v>4623</v>
      </c>
      <c r="N214" s="1">
        <v>9344023095</v>
      </c>
      <c r="O214" s="1" t="s">
        <v>159</v>
      </c>
      <c r="P214" s="1" t="s">
        <v>540</v>
      </c>
      <c r="Q214" s="1" t="s">
        <v>91</v>
      </c>
      <c r="R214" s="1" t="s">
        <v>4624</v>
      </c>
      <c r="S214" s="1" t="s">
        <v>4625</v>
      </c>
      <c r="T214" s="1" t="s">
        <v>163</v>
      </c>
      <c r="U214" s="1" t="s">
        <v>4626</v>
      </c>
      <c r="V214" s="1" t="s">
        <v>4627</v>
      </c>
      <c r="W214" s="1">
        <v>9486627604</v>
      </c>
      <c r="X214" s="1" t="s">
        <v>4628</v>
      </c>
      <c r="Y214" s="1" t="s">
        <v>4629</v>
      </c>
      <c r="Z214" s="1">
        <v>9043020254</v>
      </c>
      <c r="AA214" s="1" t="s">
        <v>1260</v>
      </c>
      <c r="AB214" s="1" t="s">
        <v>4630</v>
      </c>
      <c r="AC214" s="1" t="s">
        <v>4164</v>
      </c>
      <c r="AD214" s="1" t="s">
        <v>644</v>
      </c>
      <c r="AE214" s="1" t="s">
        <v>4630</v>
      </c>
      <c r="AF214" s="1" t="s">
        <v>4164</v>
      </c>
      <c r="AG214" s="1" t="s">
        <v>644</v>
      </c>
      <c r="AH214" s="1" t="s">
        <v>102</v>
      </c>
      <c r="AI214" s="1" t="s">
        <v>102</v>
      </c>
      <c r="AJ214" s="1" t="s">
        <v>4631</v>
      </c>
      <c r="AK214" s="1" t="s">
        <v>4632</v>
      </c>
      <c r="AL214" s="1" t="s">
        <v>198</v>
      </c>
      <c r="AM214" s="1" t="s">
        <v>598</v>
      </c>
      <c r="AN214" s="1">
        <v>93.2</v>
      </c>
      <c r="AO214" s="1" t="s">
        <v>84</v>
      </c>
      <c r="AP214" s="1" t="s">
        <v>4631</v>
      </c>
      <c r="AQ214" s="1" t="s">
        <v>4632</v>
      </c>
      <c r="AR214" s="1" t="s">
        <v>201</v>
      </c>
      <c r="AS214" s="1" t="s">
        <v>368</v>
      </c>
      <c r="AT214" s="1">
        <v>89.0</v>
      </c>
      <c r="AU214" s="1" t="s">
        <v>84</v>
      </c>
      <c r="AV214" s="1" t="s">
        <v>84</v>
      </c>
      <c r="AW214" s="1" t="s">
        <v>84</v>
      </c>
      <c r="AX214" s="1" t="s">
        <v>84</v>
      </c>
      <c r="AY214" s="1" t="s">
        <v>84</v>
      </c>
      <c r="AZ214" s="1" t="s">
        <v>84</v>
      </c>
      <c r="BA214" s="1" t="s">
        <v>84</v>
      </c>
      <c r="BB214" s="1" t="s">
        <v>1631</v>
      </c>
      <c r="BC214" s="1" t="s">
        <v>4633</v>
      </c>
      <c r="BD214" s="1" t="s">
        <v>146</v>
      </c>
      <c r="BE214" s="1" t="s">
        <v>114</v>
      </c>
      <c r="BF214" s="1" t="s">
        <v>2107</v>
      </c>
      <c r="BG214" s="1" t="s">
        <v>3003</v>
      </c>
      <c r="BH214" s="1">
        <v>89.8</v>
      </c>
      <c r="BI214" s="1">
        <v>8.98</v>
      </c>
      <c r="BJ214" s="1" t="s">
        <v>84</v>
      </c>
      <c r="BK214" s="1" t="s">
        <v>84</v>
      </c>
      <c r="BL214" s="1" t="s">
        <v>84</v>
      </c>
      <c r="BM214" s="1" t="s">
        <v>84</v>
      </c>
      <c r="BN214" s="1" t="s">
        <v>84</v>
      </c>
      <c r="BO214" s="1" t="s">
        <v>84</v>
      </c>
      <c r="BP214" s="1" t="s">
        <v>84</v>
      </c>
      <c r="BQ214" s="1" t="s">
        <v>84</v>
      </c>
      <c r="BR214" s="1" t="s">
        <v>4634</v>
      </c>
      <c r="BS214" s="1" t="s">
        <v>84</v>
      </c>
      <c r="BT214" s="1"/>
      <c r="BU214" s="1" t="s">
        <v>4635</v>
      </c>
      <c r="BV214" s="1">
        <v>15</v>
      </c>
      <c r="BW214" s="1" t="s">
        <v>4636</v>
      </c>
      <c r="BX214" s="1" t="str">
        <f>HYPERLINK("https://nconnect.nicmar.ac.in/storage/profile/6a85f595a89b1.png","Download")</f>
        <v>0</v>
      </c>
      <c r="BY214" s="1" t="s">
        <v>84</v>
      </c>
    </row>
    <row r="215" spans="1:77">
      <c r="A215" s="1" t="s">
        <v>151</v>
      </c>
      <c r="B215" s="1" t="s">
        <v>78</v>
      </c>
      <c r="C215" s="1" t="s">
        <v>4637</v>
      </c>
      <c r="D215" s="1" t="s">
        <v>4638</v>
      </c>
      <c r="E215" s="1" t="s">
        <v>608</v>
      </c>
      <c r="F215" s="1" t="s">
        <v>2668</v>
      </c>
      <c r="G215" s="1" t="s">
        <v>4639</v>
      </c>
      <c r="H215" s="1" t="s">
        <v>84</v>
      </c>
      <c r="I215" s="3"/>
      <c r="J215" s="1" t="s">
        <v>85</v>
      </c>
      <c r="K215" s="1" t="s">
        <v>86</v>
      </c>
      <c r="L215" s="1" t="s">
        <v>4640</v>
      </c>
      <c r="M215" s="1" t="s">
        <v>4640</v>
      </c>
      <c r="N215" s="1">
        <v>8104721362</v>
      </c>
      <c r="O215" s="1" t="s">
        <v>89</v>
      </c>
      <c r="P215" s="1" t="s">
        <v>4641</v>
      </c>
      <c r="Q215" s="1" t="s">
        <v>91</v>
      </c>
      <c r="R215" s="1" t="s">
        <v>4642</v>
      </c>
      <c r="S215" s="1" t="s">
        <v>4643</v>
      </c>
      <c r="T215" s="1" t="s">
        <v>94</v>
      </c>
      <c r="U215" s="1">
        <v>716647513433</v>
      </c>
      <c r="V215" s="1" t="s">
        <v>4644</v>
      </c>
      <c r="W215" s="1">
        <v>8104939260</v>
      </c>
      <c r="X215" s="1" t="s">
        <v>4645</v>
      </c>
      <c r="Y215" s="1" t="s">
        <v>4646</v>
      </c>
      <c r="Z215" s="1">
        <v>9324274174</v>
      </c>
      <c r="AA215" s="1" t="s">
        <v>521</v>
      </c>
      <c r="AB215" s="1" t="s">
        <v>4647</v>
      </c>
      <c r="AC215" s="1" t="s">
        <v>444</v>
      </c>
      <c r="AD215" s="1" t="s">
        <v>101</v>
      </c>
      <c r="AE215" s="1" t="s">
        <v>4648</v>
      </c>
      <c r="AF215" s="1" t="s">
        <v>472</v>
      </c>
      <c r="AG215" s="1" t="s">
        <v>101</v>
      </c>
      <c r="AH215" s="1" t="s">
        <v>102</v>
      </c>
      <c r="AI215" s="1" t="s">
        <v>102</v>
      </c>
      <c r="AJ215" s="1" t="s">
        <v>4649</v>
      </c>
      <c r="AK215" s="1" t="s">
        <v>737</v>
      </c>
      <c r="AL215" s="1" t="s">
        <v>198</v>
      </c>
      <c r="AM215" s="1" t="s">
        <v>105</v>
      </c>
      <c r="AN215" s="1">
        <v>69.8</v>
      </c>
      <c r="AO215" s="1" t="s">
        <v>84</v>
      </c>
      <c r="AP215" s="1" t="s">
        <v>84</v>
      </c>
      <c r="AQ215" s="1" t="s">
        <v>84</v>
      </c>
      <c r="AR215" s="1" t="s">
        <v>84</v>
      </c>
      <c r="AS215" s="1" t="s">
        <v>84</v>
      </c>
      <c r="AT215" s="1" t="s">
        <v>84</v>
      </c>
      <c r="AU215" s="1" t="s">
        <v>84</v>
      </c>
      <c r="AV215" s="1" t="s">
        <v>4650</v>
      </c>
      <c r="AW215" s="1" t="s">
        <v>4651</v>
      </c>
      <c r="AX215" s="1" t="s">
        <v>289</v>
      </c>
      <c r="AY215" s="1" t="s">
        <v>672</v>
      </c>
      <c r="AZ215" s="1">
        <v>87.95</v>
      </c>
      <c r="BA215" s="1" t="s">
        <v>84</v>
      </c>
      <c r="BB215" s="1" t="s">
        <v>203</v>
      </c>
      <c r="BC215" s="1" t="s">
        <v>4652</v>
      </c>
      <c r="BD215" s="1" t="s">
        <v>146</v>
      </c>
      <c r="BE215" s="1" t="s">
        <v>603</v>
      </c>
      <c r="BF215" s="1" t="s">
        <v>316</v>
      </c>
      <c r="BG215" s="1" t="s">
        <v>480</v>
      </c>
      <c r="BH215" s="1">
        <v>66.04</v>
      </c>
      <c r="BI215" s="1">
        <v>7.41</v>
      </c>
      <c r="BJ215" s="1" t="s">
        <v>84</v>
      </c>
      <c r="BK215" s="1" t="s">
        <v>84</v>
      </c>
      <c r="BL215" s="1" t="s">
        <v>84</v>
      </c>
      <c r="BM215" s="1" t="s">
        <v>84</v>
      </c>
      <c r="BN215" s="1" t="s">
        <v>84</v>
      </c>
      <c r="BO215" s="1" t="s">
        <v>84</v>
      </c>
      <c r="BP215" s="1" t="s">
        <v>84</v>
      </c>
      <c r="BQ215" s="1" t="s">
        <v>84</v>
      </c>
      <c r="BR215" s="1" t="s">
        <v>4653</v>
      </c>
      <c r="BS215" s="1" t="s">
        <v>4654</v>
      </c>
      <c r="BT215" s="1">
        <v>12</v>
      </c>
      <c r="BU215" s="1" t="s">
        <v>4655</v>
      </c>
      <c r="BV215" s="1">
        <v>5</v>
      </c>
      <c r="BW215" s="1" t="s">
        <v>84</v>
      </c>
      <c r="BX215" s="1" t="str">
        <f>HYPERLINK("https://nconnect.nicmar.ac.in/storage/profile/6a9ab1ed7136a.png","Download")</f>
        <v>0</v>
      </c>
      <c r="BY215" s="1" t="s">
        <v>84</v>
      </c>
    </row>
    <row r="216" spans="1:77">
      <c r="A216" s="1" t="s">
        <v>151</v>
      </c>
      <c r="B216" s="1" t="s">
        <v>78</v>
      </c>
      <c r="C216" s="1" t="s">
        <v>4656</v>
      </c>
      <c r="D216" s="1" t="s">
        <v>4657</v>
      </c>
      <c r="E216" s="1" t="s">
        <v>2819</v>
      </c>
      <c r="F216" s="1" t="s">
        <v>4658</v>
      </c>
      <c r="G216" s="1" t="s">
        <v>4659</v>
      </c>
      <c r="H216" s="1" t="s">
        <v>84</v>
      </c>
      <c r="I216" s="3"/>
      <c r="J216" s="1" t="s">
        <v>85</v>
      </c>
      <c r="K216" s="1" t="s">
        <v>86</v>
      </c>
      <c r="L216" s="1" t="s">
        <v>4660</v>
      </c>
      <c r="M216" s="1" t="s">
        <v>4661</v>
      </c>
      <c r="N216" s="1">
        <v>6282903722</v>
      </c>
      <c r="O216" s="1" t="s">
        <v>159</v>
      </c>
      <c r="P216" s="1" t="s">
        <v>4662</v>
      </c>
      <c r="Q216" s="1" t="s">
        <v>91</v>
      </c>
      <c r="R216" s="1" t="s">
        <v>4663</v>
      </c>
      <c r="S216" s="1" t="s">
        <v>4664</v>
      </c>
      <c r="T216" s="1" t="s">
        <v>130</v>
      </c>
      <c r="U216" s="1">
        <v>249450874917</v>
      </c>
      <c r="V216" s="1" t="s">
        <v>4665</v>
      </c>
      <c r="W216" s="1">
        <v>9946035544</v>
      </c>
      <c r="X216" s="1" t="s">
        <v>96</v>
      </c>
      <c r="Y216" s="1" t="s">
        <v>4666</v>
      </c>
      <c r="Z216" s="1">
        <v>8086010145</v>
      </c>
      <c r="AA216" s="1" t="s">
        <v>711</v>
      </c>
      <c r="AB216" s="1" t="s">
        <v>4667</v>
      </c>
      <c r="AC216" s="1" t="s">
        <v>668</v>
      </c>
      <c r="AD216" s="1" t="s">
        <v>392</v>
      </c>
      <c r="AE216" s="1" t="s">
        <v>4667</v>
      </c>
      <c r="AF216" s="1" t="s">
        <v>668</v>
      </c>
      <c r="AG216" s="1" t="s">
        <v>392</v>
      </c>
      <c r="AH216" s="1" t="s">
        <v>102</v>
      </c>
      <c r="AI216" s="1" t="s">
        <v>102</v>
      </c>
      <c r="AJ216" s="1" t="s">
        <v>4668</v>
      </c>
      <c r="AK216" s="1" t="s">
        <v>4669</v>
      </c>
      <c r="AL216" s="1" t="s">
        <v>598</v>
      </c>
      <c r="AM216" s="1" t="s">
        <v>395</v>
      </c>
      <c r="AN216" s="1">
        <v>91.6</v>
      </c>
      <c r="AO216" s="1" t="s">
        <v>84</v>
      </c>
      <c r="AP216" s="1" t="s">
        <v>4668</v>
      </c>
      <c r="AQ216" s="1" t="s">
        <v>4669</v>
      </c>
      <c r="AR216" s="1" t="s">
        <v>983</v>
      </c>
      <c r="AS216" s="1" t="s">
        <v>110</v>
      </c>
      <c r="AT216" s="1">
        <v>88.4</v>
      </c>
      <c r="AU216" s="1" t="s">
        <v>84</v>
      </c>
      <c r="AV216" s="1" t="s">
        <v>84</v>
      </c>
      <c r="AW216" s="1" t="s">
        <v>84</v>
      </c>
      <c r="AX216" s="1" t="s">
        <v>84</v>
      </c>
      <c r="AY216" s="1" t="s">
        <v>84</v>
      </c>
      <c r="AZ216" s="1" t="s">
        <v>84</v>
      </c>
      <c r="BA216" s="1" t="s">
        <v>84</v>
      </c>
      <c r="BB216" s="1" t="s">
        <v>4670</v>
      </c>
      <c r="BC216" s="1" t="s">
        <v>4671</v>
      </c>
      <c r="BD216" s="1" t="s">
        <v>205</v>
      </c>
      <c r="BE216" s="1" t="s">
        <v>479</v>
      </c>
      <c r="BF216" s="1" t="s">
        <v>316</v>
      </c>
      <c r="BG216" s="1" t="s">
        <v>236</v>
      </c>
      <c r="BH216" s="1">
        <v>79.06</v>
      </c>
      <c r="BI216" s="1">
        <v>9.07</v>
      </c>
      <c r="BJ216" s="1" t="s">
        <v>84</v>
      </c>
      <c r="BK216" s="1" t="s">
        <v>84</v>
      </c>
      <c r="BL216" s="1" t="s">
        <v>84</v>
      </c>
      <c r="BM216" s="1" t="s">
        <v>84</v>
      </c>
      <c r="BN216" s="1" t="s">
        <v>84</v>
      </c>
      <c r="BO216" s="1" t="s">
        <v>84</v>
      </c>
      <c r="BP216" s="1" t="s">
        <v>84</v>
      </c>
      <c r="BQ216" s="1" t="s">
        <v>84</v>
      </c>
      <c r="BR216" s="1" t="s">
        <v>4672</v>
      </c>
      <c r="BS216" s="1" t="s">
        <v>84</v>
      </c>
      <c r="BT216" s="1"/>
      <c r="BU216" s="1" t="s">
        <v>4673</v>
      </c>
      <c r="BV216" s="1">
        <v>20</v>
      </c>
      <c r="BW216" s="1" t="s">
        <v>84</v>
      </c>
      <c r="BX216" s="1" t="str">
        <f>HYPERLINK("https://nconnect.nicmar.ac.in/storage/profile/6a85f5b9cb05a.png","Download")</f>
        <v>0</v>
      </c>
      <c r="BY216" s="1" t="s">
        <v>84</v>
      </c>
    </row>
    <row r="217" spans="1:77">
      <c r="A217" s="1" t="s">
        <v>151</v>
      </c>
      <c r="B217" s="1" t="s">
        <v>78</v>
      </c>
      <c r="C217" s="1" t="s">
        <v>4674</v>
      </c>
      <c r="D217" s="1" t="s">
        <v>4675</v>
      </c>
      <c r="E217" s="1" t="s">
        <v>84</v>
      </c>
      <c r="F217" s="1" t="s">
        <v>3432</v>
      </c>
      <c r="G217" s="1" t="s">
        <v>4676</v>
      </c>
      <c r="H217" s="1" t="s">
        <v>84</v>
      </c>
      <c r="I217" s="3"/>
      <c r="J217" s="1" t="s">
        <v>85</v>
      </c>
      <c r="K217" s="1" t="s">
        <v>86</v>
      </c>
      <c r="L217" s="1" t="s">
        <v>4677</v>
      </c>
      <c r="M217" s="1" t="s">
        <v>4678</v>
      </c>
      <c r="N217" s="1">
        <v>7356883585</v>
      </c>
      <c r="O217" s="1" t="s">
        <v>159</v>
      </c>
      <c r="P217" s="1" t="s">
        <v>4679</v>
      </c>
      <c r="Q217" s="1" t="s">
        <v>91</v>
      </c>
      <c r="R217" s="1" t="s">
        <v>686</v>
      </c>
      <c r="S217" s="1" t="s">
        <v>4680</v>
      </c>
      <c r="T217" s="1" t="s">
        <v>130</v>
      </c>
      <c r="U217" s="1">
        <v>979915136317</v>
      </c>
      <c r="V217" s="1" t="s">
        <v>4681</v>
      </c>
      <c r="W217" s="1">
        <v>9947589013</v>
      </c>
      <c r="X217" s="1" t="s">
        <v>4682</v>
      </c>
      <c r="Y217" s="1" t="s">
        <v>4683</v>
      </c>
      <c r="Z217" s="1">
        <v>9605577879</v>
      </c>
      <c r="AA217" s="1" t="s">
        <v>4684</v>
      </c>
      <c r="AB217" s="1" t="s">
        <v>4685</v>
      </c>
      <c r="AC217" s="1" t="s">
        <v>810</v>
      </c>
      <c r="AD217" s="1" t="s">
        <v>392</v>
      </c>
      <c r="AE217" s="1" t="s">
        <v>4685</v>
      </c>
      <c r="AF217" s="1" t="s">
        <v>810</v>
      </c>
      <c r="AG217" s="1" t="s">
        <v>392</v>
      </c>
      <c r="AH217" s="1" t="s">
        <v>102</v>
      </c>
      <c r="AI217" s="1" t="s">
        <v>102</v>
      </c>
      <c r="AJ217" s="1" t="s">
        <v>4686</v>
      </c>
      <c r="AK217" s="1" t="s">
        <v>4687</v>
      </c>
      <c r="AL217" s="1" t="s">
        <v>199</v>
      </c>
      <c r="AM217" s="1" t="s">
        <v>395</v>
      </c>
      <c r="AN217" s="1">
        <v>95.4</v>
      </c>
      <c r="AO217" s="1" t="s">
        <v>84</v>
      </c>
      <c r="AP217" s="1" t="s">
        <v>4688</v>
      </c>
      <c r="AQ217" s="1" t="s">
        <v>4689</v>
      </c>
      <c r="AR217" s="1" t="s">
        <v>983</v>
      </c>
      <c r="AS217" s="1" t="s">
        <v>110</v>
      </c>
      <c r="AT217" s="1">
        <v>99.16</v>
      </c>
      <c r="AU217" s="1" t="s">
        <v>84</v>
      </c>
      <c r="AV217" s="1" t="s">
        <v>84</v>
      </c>
      <c r="AW217" s="1" t="s">
        <v>84</v>
      </c>
      <c r="AX217" s="1" t="s">
        <v>84</v>
      </c>
      <c r="AY217" s="1" t="s">
        <v>84</v>
      </c>
      <c r="AZ217" s="1" t="s">
        <v>84</v>
      </c>
      <c r="BA217" s="1" t="s">
        <v>84</v>
      </c>
      <c r="BB217" s="1" t="s">
        <v>1266</v>
      </c>
      <c r="BC217" s="1" t="s">
        <v>4690</v>
      </c>
      <c r="BD217" s="1" t="s">
        <v>205</v>
      </c>
      <c r="BE217" s="1" t="s">
        <v>479</v>
      </c>
      <c r="BF217" s="1" t="s">
        <v>552</v>
      </c>
      <c r="BG217" s="1" t="s">
        <v>1268</v>
      </c>
      <c r="BH217" s="1">
        <v>79.4</v>
      </c>
      <c r="BI217" s="1">
        <v>7.94</v>
      </c>
      <c r="BJ217" s="1" t="s">
        <v>84</v>
      </c>
      <c r="BK217" s="1" t="s">
        <v>84</v>
      </c>
      <c r="BL217" s="1" t="s">
        <v>84</v>
      </c>
      <c r="BM217" s="1" t="s">
        <v>84</v>
      </c>
      <c r="BN217" s="1" t="s">
        <v>84</v>
      </c>
      <c r="BO217" s="1" t="s">
        <v>84</v>
      </c>
      <c r="BP217" s="1" t="s">
        <v>84</v>
      </c>
      <c r="BQ217" s="1" t="s">
        <v>84</v>
      </c>
      <c r="BR217" s="1" t="s">
        <v>4691</v>
      </c>
      <c r="BS217" s="1" t="s">
        <v>84</v>
      </c>
      <c r="BT217" s="1"/>
      <c r="BU217" s="1" t="s">
        <v>4692</v>
      </c>
      <c r="BV217" s="1">
        <v>20</v>
      </c>
      <c r="BW217" s="1" t="s">
        <v>84</v>
      </c>
      <c r="BX217" s="1" t="str">
        <f>HYPERLINK("https://nconnect.nicmar.ac.in/storage/profile/6a85e1ec49114.png","Download")</f>
        <v>0</v>
      </c>
      <c r="BY217" s="1" t="s">
        <v>84</v>
      </c>
    </row>
    <row r="218" spans="1:77">
      <c r="A218" s="1" t="s">
        <v>119</v>
      </c>
      <c r="B218" s="1" t="s">
        <v>78</v>
      </c>
      <c r="C218" s="1" t="s">
        <v>4693</v>
      </c>
      <c r="D218" s="1" t="s">
        <v>4694</v>
      </c>
      <c r="E218" s="1" t="s">
        <v>84</v>
      </c>
      <c r="F218" s="1" t="s">
        <v>4695</v>
      </c>
      <c r="G218" s="1" t="s">
        <v>4696</v>
      </c>
      <c r="H218" s="1" t="s">
        <v>84</v>
      </c>
      <c r="I218" s="3"/>
      <c r="J218" s="1" t="s">
        <v>85</v>
      </c>
      <c r="K218" s="1" t="s">
        <v>86</v>
      </c>
      <c r="L218" s="1" t="s">
        <v>4697</v>
      </c>
      <c r="M218" s="1" t="s">
        <v>4698</v>
      </c>
      <c r="N218" s="1">
        <v>8870119015</v>
      </c>
      <c r="O218" s="1" t="s">
        <v>159</v>
      </c>
      <c r="P218" s="1" t="s">
        <v>4699</v>
      </c>
      <c r="Q218" s="1" t="s">
        <v>91</v>
      </c>
      <c r="R218" s="1" t="s">
        <v>4700</v>
      </c>
      <c r="S218" s="1" t="s">
        <v>4701</v>
      </c>
      <c r="T218" s="1" t="s">
        <v>163</v>
      </c>
      <c r="U218" s="1">
        <v>996296271050</v>
      </c>
      <c r="V218" s="1" t="s">
        <v>4702</v>
      </c>
      <c r="W218" s="1">
        <v>9446279312</v>
      </c>
      <c r="X218" s="1" t="s">
        <v>785</v>
      </c>
      <c r="Y218" s="1" t="s">
        <v>4703</v>
      </c>
      <c r="Z218" s="1">
        <v>9446379464</v>
      </c>
      <c r="AA218" s="1" t="s">
        <v>1323</v>
      </c>
      <c r="AB218" s="1" t="s">
        <v>4704</v>
      </c>
      <c r="AC218" s="1" t="s">
        <v>4705</v>
      </c>
      <c r="AD218" s="1" t="s">
        <v>392</v>
      </c>
      <c r="AE218" s="1" t="s">
        <v>4704</v>
      </c>
      <c r="AF218" s="1" t="s">
        <v>4705</v>
      </c>
      <c r="AG218" s="1" t="s">
        <v>392</v>
      </c>
      <c r="AH218" s="1" t="s">
        <v>102</v>
      </c>
      <c r="AI218" s="1" t="s">
        <v>102</v>
      </c>
      <c r="AJ218" s="1" t="s">
        <v>4706</v>
      </c>
      <c r="AK218" s="1" t="s">
        <v>392</v>
      </c>
      <c r="AL218" s="1" t="s">
        <v>281</v>
      </c>
      <c r="AM218" s="1" t="s">
        <v>622</v>
      </c>
      <c r="AN218" s="1">
        <v>81.11</v>
      </c>
      <c r="AO218" s="1" t="s">
        <v>84</v>
      </c>
      <c r="AP218" s="1" t="s">
        <v>4707</v>
      </c>
      <c r="AQ218" s="1" t="s">
        <v>392</v>
      </c>
      <c r="AR218" s="1" t="s">
        <v>420</v>
      </c>
      <c r="AS218" s="1" t="s">
        <v>286</v>
      </c>
      <c r="AT218" s="1">
        <v>76.25</v>
      </c>
      <c r="AU218" s="1" t="s">
        <v>84</v>
      </c>
      <c r="AV218" s="1" t="s">
        <v>84</v>
      </c>
      <c r="AW218" s="1" t="s">
        <v>84</v>
      </c>
      <c r="AX218" s="1" t="s">
        <v>84</v>
      </c>
      <c r="AY218" s="1" t="s">
        <v>84</v>
      </c>
      <c r="AZ218" s="1" t="s">
        <v>84</v>
      </c>
      <c r="BA218" s="1" t="s">
        <v>84</v>
      </c>
      <c r="BB218" s="1" t="s">
        <v>4708</v>
      </c>
      <c r="BC218" s="1" t="s">
        <v>644</v>
      </c>
      <c r="BD218" s="1" t="s">
        <v>113</v>
      </c>
      <c r="BE218" s="1" t="s">
        <v>114</v>
      </c>
      <c r="BF218" s="1" t="s">
        <v>627</v>
      </c>
      <c r="BG218" s="1" t="s">
        <v>672</v>
      </c>
      <c r="BH218" s="1">
        <v>70.7</v>
      </c>
      <c r="BI218" s="1">
        <v>7.07</v>
      </c>
      <c r="BJ218" s="1" t="s">
        <v>4709</v>
      </c>
      <c r="BK218" s="1" t="s">
        <v>278</v>
      </c>
      <c r="BL218" s="1" t="s">
        <v>745</v>
      </c>
      <c r="BM218" s="1" t="s">
        <v>961</v>
      </c>
      <c r="BN218" s="1" t="s">
        <v>399</v>
      </c>
      <c r="BO218" s="1" t="s">
        <v>320</v>
      </c>
      <c r="BP218" s="1">
        <v>84.8</v>
      </c>
      <c r="BQ218" s="1">
        <v>8.48</v>
      </c>
      <c r="BR218" s="1" t="s">
        <v>4710</v>
      </c>
      <c r="BS218" s="1" t="s">
        <v>4711</v>
      </c>
      <c r="BT218" s="1">
        <v>9</v>
      </c>
      <c r="BU218" s="1" t="s">
        <v>84</v>
      </c>
      <c r="BV218" s="1"/>
      <c r="BW218" s="1" t="s">
        <v>84</v>
      </c>
      <c r="BX218" s="1" t="str">
        <f>HYPERLINK("https://nconnect.nicmar.ac.in/storage/profile/6a873dbe2f4a3.png","Download")</f>
        <v>0</v>
      </c>
      <c r="BY218" s="1" t="s">
        <v>84</v>
      </c>
    </row>
    <row r="219" spans="1:77">
      <c r="A219" s="1" t="s">
        <v>119</v>
      </c>
      <c r="B219" s="1" t="s">
        <v>78</v>
      </c>
      <c r="C219" s="1" t="s">
        <v>4712</v>
      </c>
      <c r="D219" s="1" t="s">
        <v>4713</v>
      </c>
      <c r="E219" s="1" t="s">
        <v>84</v>
      </c>
      <c r="F219" s="1" t="s">
        <v>4714</v>
      </c>
      <c r="G219" s="1" t="s">
        <v>4715</v>
      </c>
      <c r="H219" s="1" t="s">
        <v>84</v>
      </c>
      <c r="I219" s="3"/>
      <c r="J219" s="1" t="s">
        <v>85</v>
      </c>
      <c r="K219" s="1" t="s">
        <v>86</v>
      </c>
      <c r="L219" s="1" t="s">
        <v>4716</v>
      </c>
      <c r="M219" s="1" t="s">
        <v>4717</v>
      </c>
      <c r="N219" s="1">
        <v>6369117869</v>
      </c>
      <c r="O219" s="1" t="s">
        <v>159</v>
      </c>
      <c r="P219" s="1" t="s">
        <v>4718</v>
      </c>
      <c r="Q219" s="1" t="s">
        <v>91</v>
      </c>
      <c r="R219" s="1" t="s">
        <v>4719</v>
      </c>
      <c r="S219" s="1" t="s">
        <v>4720</v>
      </c>
      <c r="T219" s="1" t="s">
        <v>190</v>
      </c>
      <c r="U219" s="1">
        <v>715175642395</v>
      </c>
      <c r="V219" s="1" t="s">
        <v>4721</v>
      </c>
      <c r="W219" s="1">
        <v>9840722475</v>
      </c>
      <c r="X219" s="1" t="s">
        <v>4722</v>
      </c>
      <c r="Y219" s="1" t="s">
        <v>4723</v>
      </c>
      <c r="Z219" s="1">
        <v>9710397547</v>
      </c>
      <c r="AA219" s="1" t="s">
        <v>4724</v>
      </c>
      <c r="AB219" s="1" t="s">
        <v>4725</v>
      </c>
      <c r="AC219" s="1" t="s">
        <v>1477</v>
      </c>
      <c r="AD219" s="1" t="s">
        <v>644</v>
      </c>
      <c r="AE219" s="1" t="s">
        <v>4725</v>
      </c>
      <c r="AF219" s="1" t="s">
        <v>1477</v>
      </c>
      <c r="AG219" s="1" t="s">
        <v>644</v>
      </c>
      <c r="AH219" s="1" t="s">
        <v>102</v>
      </c>
      <c r="AI219" s="1" t="s">
        <v>102</v>
      </c>
      <c r="AJ219" s="1" t="s">
        <v>4726</v>
      </c>
      <c r="AK219" s="1" t="s">
        <v>4727</v>
      </c>
      <c r="AL219" s="1" t="s">
        <v>199</v>
      </c>
      <c r="AM219" s="1" t="s">
        <v>106</v>
      </c>
      <c r="AN219" s="1">
        <v>78.6</v>
      </c>
      <c r="AO219" s="1">
        <v>7.86</v>
      </c>
      <c r="AP219" s="1" t="s">
        <v>4728</v>
      </c>
      <c r="AQ219" s="1" t="s">
        <v>4729</v>
      </c>
      <c r="AR219" s="1" t="s">
        <v>549</v>
      </c>
      <c r="AS219" s="1" t="s">
        <v>672</v>
      </c>
      <c r="AT219" s="1">
        <v>86.6</v>
      </c>
      <c r="AU219" s="1">
        <v>8.86</v>
      </c>
      <c r="AV219" s="1" t="s">
        <v>84</v>
      </c>
      <c r="AW219" s="1" t="s">
        <v>84</v>
      </c>
      <c r="AX219" s="1" t="s">
        <v>84</v>
      </c>
      <c r="AY219" s="1" t="s">
        <v>84</v>
      </c>
      <c r="AZ219" s="1" t="s">
        <v>84</v>
      </c>
      <c r="BA219" s="1" t="s">
        <v>84</v>
      </c>
      <c r="BB219" s="1" t="s">
        <v>4421</v>
      </c>
      <c r="BC219" s="1" t="s">
        <v>4730</v>
      </c>
      <c r="BD219" s="1" t="s">
        <v>113</v>
      </c>
      <c r="BE219" s="1" t="s">
        <v>114</v>
      </c>
      <c r="BF219" s="1" t="s">
        <v>576</v>
      </c>
      <c r="BG219" s="1" t="s">
        <v>208</v>
      </c>
      <c r="BH219" s="1">
        <v>75.2</v>
      </c>
      <c r="BI219" s="1">
        <v>7.52</v>
      </c>
      <c r="BJ219" s="1" t="s">
        <v>84</v>
      </c>
      <c r="BK219" s="1" t="s">
        <v>84</v>
      </c>
      <c r="BL219" s="1" t="s">
        <v>84</v>
      </c>
      <c r="BM219" s="1" t="s">
        <v>84</v>
      </c>
      <c r="BN219" s="1" t="s">
        <v>84</v>
      </c>
      <c r="BO219" s="1" t="s">
        <v>84</v>
      </c>
      <c r="BP219" s="1" t="s">
        <v>84</v>
      </c>
      <c r="BQ219" s="1" t="s">
        <v>84</v>
      </c>
      <c r="BR219" s="1" t="s">
        <v>4731</v>
      </c>
      <c r="BS219" s="1" t="s">
        <v>4732</v>
      </c>
      <c r="BT219" s="1">
        <v>9</v>
      </c>
      <c r="BU219" s="1" t="s">
        <v>4733</v>
      </c>
      <c r="BV219" s="1">
        <v>5</v>
      </c>
      <c r="BW219" s="1" t="s">
        <v>4734</v>
      </c>
      <c r="BX219" s="1" t="str">
        <f>HYPERLINK("https://nconnect.nicmar.ac.in/storage/profile/6a8749e2bcac7.png","Download")</f>
        <v>0</v>
      </c>
      <c r="BY219" s="1" t="s">
        <v>84</v>
      </c>
    </row>
    <row r="220" spans="1:77">
      <c r="A220" s="1" t="s">
        <v>119</v>
      </c>
      <c r="B220" s="1" t="s">
        <v>78</v>
      </c>
      <c r="C220" s="1" t="s">
        <v>4735</v>
      </c>
      <c r="D220" s="1" t="s">
        <v>4736</v>
      </c>
      <c r="E220" s="1" t="s">
        <v>84</v>
      </c>
      <c r="F220" s="1" t="s">
        <v>265</v>
      </c>
      <c r="G220" s="1" t="s">
        <v>4737</v>
      </c>
      <c r="H220" s="1" t="s">
        <v>84</v>
      </c>
      <c r="I220" s="3"/>
      <c r="J220" s="1" t="s">
        <v>85</v>
      </c>
      <c r="K220" s="1" t="s">
        <v>86</v>
      </c>
      <c r="L220" s="1" t="s">
        <v>4738</v>
      </c>
      <c r="M220" s="1" t="s">
        <v>4739</v>
      </c>
      <c r="N220" s="1">
        <v>9063618572</v>
      </c>
      <c r="O220" s="1" t="s">
        <v>89</v>
      </c>
      <c r="P220" s="1" t="s">
        <v>4740</v>
      </c>
      <c r="Q220" s="1" t="s">
        <v>91</v>
      </c>
      <c r="R220" s="1" t="s">
        <v>4741</v>
      </c>
      <c r="S220" s="1" t="s">
        <v>4742</v>
      </c>
      <c r="T220" s="1" t="s">
        <v>163</v>
      </c>
      <c r="U220" s="1">
        <v>874625410625</v>
      </c>
      <c r="V220" s="1" t="s">
        <v>4743</v>
      </c>
      <c r="W220" s="1">
        <v>9177810030</v>
      </c>
      <c r="X220" s="1" t="s">
        <v>566</v>
      </c>
      <c r="Y220" s="1" t="s">
        <v>4744</v>
      </c>
      <c r="Z220" s="1">
        <v>9177810030</v>
      </c>
      <c r="AA220" s="1" t="s">
        <v>4745</v>
      </c>
      <c r="AB220" s="1" t="s">
        <v>4746</v>
      </c>
      <c r="AC220" s="1" t="s">
        <v>4747</v>
      </c>
      <c r="AD220" s="1" t="s">
        <v>594</v>
      </c>
      <c r="AE220" s="1" t="s">
        <v>4746</v>
      </c>
      <c r="AF220" s="1" t="s">
        <v>4747</v>
      </c>
      <c r="AG220" s="1" t="s">
        <v>594</v>
      </c>
      <c r="AH220" s="1" t="s">
        <v>102</v>
      </c>
      <c r="AI220" s="1" t="s">
        <v>102</v>
      </c>
      <c r="AJ220" s="1" t="s">
        <v>4748</v>
      </c>
      <c r="AK220" s="1" t="s">
        <v>4749</v>
      </c>
      <c r="AL220" s="1" t="s">
        <v>198</v>
      </c>
      <c r="AM220" s="1" t="s">
        <v>501</v>
      </c>
      <c r="AN220" s="1">
        <v>88</v>
      </c>
      <c r="AO220" s="1">
        <v>8.8</v>
      </c>
      <c r="AP220" s="1" t="s">
        <v>4750</v>
      </c>
      <c r="AQ220" s="1" t="s">
        <v>4751</v>
      </c>
      <c r="AR220" s="1" t="s">
        <v>199</v>
      </c>
      <c r="AS220" s="1" t="s">
        <v>315</v>
      </c>
      <c r="AT220" s="1">
        <v>83.5</v>
      </c>
      <c r="AU220" s="1">
        <v>8.78</v>
      </c>
      <c r="AV220" s="1" t="s">
        <v>84</v>
      </c>
      <c r="AW220" s="1" t="s">
        <v>84</v>
      </c>
      <c r="AX220" s="1" t="s">
        <v>84</v>
      </c>
      <c r="AY220" s="1" t="s">
        <v>84</v>
      </c>
      <c r="AZ220" s="1" t="s">
        <v>84</v>
      </c>
      <c r="BA220" s="1" t="s">
        <v>84</v>
      </c>
      <c r="BB220" s="1" t="s">
        <v>4752</v>
      </c>
      <c r="BC220" s="1" t="s">
        <v>4753</v>
      </c>
      <c r="BD220" s="1" t="s">
        <v>113</v>
      </c>
      <c r="BE220" s="1" t="s">
        <v>114</v>
      </c>
      <c r="BF220" s="1" t="s">
        <v>931</v>
      </c>
      <c r="BG220" s="1" t="s">
        <v>912</v>
      </c>
      <c r="BH220" s="1">
        <v>70.4</v>
      </c>
      <c r="BI220" s="1">
        <v>7.79</v>
      </c>
      <c r="BJ220" s="1" t="s">
        <v>84</v>
      </c>
      <c r="BK220" s="1" t="s">
        <v>84</v>
      </c>
      <c r="BL220" s="1" t="s">
        <v>84</v>
      </c>
      <c r="BM220" s="1" t="s">
        <v>84</v>
      </c>
      <c r="BN220" s="1" t="s">
        <v>84</v>
      </c>
      <c r="BO220" s="1" t="s">
        <v>84</v>
      </c>
      <c r="BP220" s="1" t="s">
        <v>84</v>
      </c>
      <c r="BQ220" s="1" t="s">
        <v>84</v>
      </c>
      <c r="BR220" s="1" t="s">
        <v>4754</v>
      </c>
      <c r="BS220" s="1" t="s">
        <v>4755</v>
      </c>
      <c r="BT220" s="1">
        <v>28</v>
      </c>
      <c r="BU220" s="1" t="s">
        <v>4756</v>
      </c>
      <c r="BV220" s="1">
        <v>4</v>
      </c>
      <c r="BW220" s="1" t="s">
        <v>84</v>
      </c>
      <c r="BX220" s="1" t="str">
        <f>HYPERLINK("https://nconnect.nicmar.ac.in/storage/profile/6a85f23169805.png","Download")</f>
        <v>0</v>
      </c>
      <c r="BY220" s="1" t="s">
        <v>84</v>
      </c>
    </row>
    <row r="221" spans="1:77">
      <c r="A221" s="1" t="s">
        <v>119</v>
      </c>
      <c r="B221" s="1" t="s">
        <v>78</v>
      </c>
      <c r="C221" s="1" t="s">
        <v>4757</v>
      </c>
      <c r="D221" s="1" t="s">
        <v>4758</v>
      </c>
      <c r="E221" s="1" t="s">
        <v>558</v>
      </c>
      <c r="F221" s="1" t="s">
        <v>4759</v>
      </c>
      <c r="G221" s="1" t="s">
        <v>4760</v>
      </c>
      <c r="H221" s="1" t="s">
        <v>84</v>
      </c>
      <c r="I221" s="3"/>
      <c r="J221" s="1" t="s">
        <v>85</v>
      </c>
      <c r="K221" s="1" t="s">
        <v>86</v>
      </c>
      <c r="L221" s="1" t="s">
        <v>4761</v>
      </c>
      <c r="M221" s="1" t="s">
        <v>4762</v>
      </c>
      <c r="N221" s="1">
        <v>8104442600</v>
      </c>
      <c r="O221" s="1" t="s">
        <v>89</v>
      </c>
      <c r="P221" s="1" t="s">
        <v>4763</v>
      </c>
      <c r="Q221" s="1" t="s">
        <v>91</v>
      </c>
      <c r="R221" s="1" t="s">
        <v>128</v>
      </c>
      <c r="S221" s="1" t="s">
        <v>4764</v>
      </c>
      <c r="T221" s="1" t="s">
        <v>190</v>
      </c>
      <c r="U221" s="1">
        <v>627674726937</v>
      </c>
      <c r="V221" s="1" t="s">
        <v>4765</v>
      </c>
      <c r="W221" s="1">
        <v>9819742825</v>
      </c>
      <c r="X221" s="1" t="s">
        <v>441</v>
      </c>
      <c r="Y221" s="1" t="s">
        <v>4766</v>
      </c>
      <c r="Z221" s="1">
        <v>7900072462</v>
      </c>
      <c r="AA221" s="1" t="s">
        <v>1001</v>
      </c>
      <c r="AB221" s="1" t="s">
        <v>4767</v>
      </c>
      <c r="AC221" s="1" t="s">
        <v>1434</v>
      </c>
      <c r="AD221" s="1" t="s">
        <v>101</v>
      </c>
      <c r="AE221" s="1" t="s">
        <v>4767</v>
      </c>
      <c r="AF221" s="1" t="s">
        <v>1434</v>
      </c>
      <c r="AG221" s="1" t="s">
        <v>101</v>
      </c>
      <c r="AH221" s="1" t="s">
        <v>102</v>
      </c>
      <c r="AI221" s="1" t="s">
        <v>102</v>
      </c>
      <c r="AJ221" s="1" t="s">
        <v>4768</v>
      </c>
      <c r="AK221" s="1" t="s">
        <v>4769</v>
      </c>
      <c r="AL221" s="1" t="s">
        <v>199</v>
      </c>
      <c r="AM221" s="1" t="s">
        <v>106</v>
      </c>
      <c r="AN221" s="1">
        <v>72</v>
      </c>
      <c r="AO221" s="1" t="s">
        <v>84</v>
      </c>
      <c r="AP221" s="1" t="s">
        <v>84</v>
      </c>
      <c r="AQ221" s="1" t="s">
        <v>84</v>
      </c>
      <c r="AR221" s="1" t="s">
        <v>84</v>
      </c>
      <c r="AS221" s="1" t="s">
        <v>84</v>
      </c>
      <c r="AT221" s="1" t="s">
        <v>84</v>
      </c>
      <c r="AU221" s="1" t="s">
        <v>84</v>
      </c>
      <c r="AV221" s="1" t="s">
        <v>1369</v>
      </c>
      <c r="AW221" s="1" t="s">
        <v>4770</v>
      </c>
      <c r="AX221" s="1" t="s">
        <v>172</v>
      </c>
      <c r="AY221" s="1" t="s">
        <v>290</v>
      </c>
      <c r="AZ221" s="1">
        <v>83.53</v>
      </c>
      <c r="BA221" s="1" t="s">
        <v>84</v>
      </c>
      <c r="BB221" s="1" t="s">
        <v>203</v>
      </c>
      <c r="BC221" s="1" t="s">
        <v>4771</v>
      </c>
      <c r="BD221" s="1" t="s">
        <v>146</v>
      </c>
      <c r="BE221" s="1" t="s">
        <v>114</v>
      </c>
      <c r="BF221" s="1" t="s">
        <v>290</v>
      </c>
      <c r="BG221" s="1" t="s">
        <v>553</v>
      </c>
      <c r="BH221" s="1">
        <v>66.87</v>
      </c>
      <c r="BI221" s="1">
        <v>7.48</v>
      </c>
      <c r="BJ221" s="1" t="s">
        <v>84</v>
      </c>
      <c r="BK221" s="1" t="s">
        <v>84</v>
      </c>
      <c r="BL221" s="1" t="s">
        <v>84</v>
      </c>
      <c r="BM221" s="1" t="s">
        <v>84</v>
      </c>
      <c r="BN221" s="1" t="s">
        <v>84</v>
      </c>
      <c r="BO221" s="1" t="s">
        <v>84</v>
      </c>
      <c r="BP221" s="1" t="s">
        <v>84</v>
      </c>
      <c r="BQ221" s="1" t="s">
        <v>84</v>
      </c>
      <c r="BR221" s="1" t="s">
        <v>4772</v>
      </c>
      <c r="BS221" s="1" t="s">
        <v>84</v>
      </c>
      <c r="BT221" s="1"/>
      <c r="BU221" s="1" t="s">
        <v>4773</v>
      </c>
      <c r="BV221" s="1">
        <v>6</v>
      </c>
      <c r="BW221" s="1" t="s">
        <v>4774</v>
      </c>
      <c r="BX221" s="1" t="str">
        <f>HYPERLINK("https://nconnect.nicmar.ac.in/storage/profile/6a86e783c1ee2.png","Download")</f>
        <v>0</v>
      </c>
      <c r="BY221" s="1" t="s">
        <v>84</v>
      </c>
    </row>
    <row r="222" spans="1:77">
      <c r="A222" s="1" t="s">
        <v>119</v>
      </c>
      <c r="B222" s="1" t="s">
        <v>78</v>
      </c>
      <c r="C222" s="1" t="s">
        <v>4775</v>
      </c>
      <c r="D222" s="1" t="s">
        <v>4776</v>
      </c>
      <c r="E222" s="1" t="s">
        <v>84</v>
      </c>
      <c r="F222" s="1" t="s">
        <v>776</v>
      </c>
      <c r="G222" s="1" t="s">
        <v>4777</v>
      </c>
      <c r="H222" s="1" t="s">
        <v>84</v>
      </c>
      <c r="I222" s="3"/>
      <c r="J222" s="1" t="s">
        <v>85</v>
      </c>
      <c r="K222" s="1" t="s">
        <v>86</v>
      </c>
      <c r="L222" s="1" t="s">
        <v>4778</v>
      </c>
      <c r="M222" s="1" t="s">
        <v>4779</v>
      </c>
      <c r="N222" s="1">
        <v>9789596700</v>
      </c>
      <c r="O222" s="1" t="s">
        <v>89</v>
      </c>
      <c r="P222" s="1" t="s">
        <v>4780</v>
      </c>
      <c r="Q222" s="1" t="s">
        <v>91</v>
      </c>
      <c r="R222" s="1" t="s">
        <v>3437</v>
      </c>
      <c r="S222" s="1" t="s">
        <v>4781</v>
      </c>
      <c r="T222" s="1" t="s">
        <v>190</v>
      </c>
      <c r="U222" s="1">
        <v>933458645892</v>
      </c>
      <c r="V222" s="1" t="s">
        <v>4782</v>
      </c>
      <c r="W222" s="1">
        <v>9842825770</v>
      </c>
      <c r="X222" s="1" t="s">
        <v>4783</v>
      </c>
      <c r="Y222" s="1" t="s">
        <v>4784</v>
      </c>
      <c r="Z222" s="1">
        <v>9688818195</v>
      </c>
      <c r="AA222" s="1" t="s">
        <v>167</v>
      </c>
      <c r="AB222" s="1" t="s">
        <v>4785</v>
      </c>
      <c r="AC222" s="1" t="s">
        <v>4786</v>
      </c>
      <c r="AD222" s="1" t="s">
        <v>644</v>
      </c>
      <c r="AE222" s="1" t="s">
        <v>4787</v>
      </c>
      <c r="AF222" s="1" t="s">
        <v>4786</v>
      </c>
      <c r="AG222" s="1" t="s">
        <v>644</v>
      </c>
      <c r="AH222" s="1" t="s">
        <v>102</v>
      </c>
      <c r="AI222" s="1" t="s">
        <v>102</v>
      </c>
      <c r="AJ222" s="1" t="s">
        <v>4788</v>
      </c>
      <c r="AK222" s="1" t="s">
        <v>314</v>
      </c>
      <c r="AL222" s="1" t="s">
        <v>201</v>
      </c>
      <c r="AM222" s="1" t="s">
        <v>983</v>
      </c>
      <c r="AN222" s="1">
        <v>90</v>
      </c>
      <c r="AO222" s="1" t="s">
        <v>84</v>
      </c>
      <c r="AP222" s="1" t="s">
        <v>4789</v>
      </c>
      <c r="AQ222" s="1" t="s">
        <v>314</v>
      </c>
      <c r="AR222" s="1" t="s">
        <v>256</v>
      </c>
      <c r="AS222" s="1" t="s">
        <v>1090</v>
      </c>
      <c r="AT222" s="1">
        <v>80</v>
      </c>
      <c r="AU222" s="1" t="s">
        <v>84</v>
      </c>
      <c r="AV222" s="1" t="s">
        <v>84</v>
      </c>
      <c r="AW222" s="1" t="s">
        <v>84</v>
      </c>
      <c r="AX222" s="1" t="s">
        <v>84</v>
      </c>
      <c r="AY222" s="1" t="s">
        <v>84</v>
      </c>
      <c r="AZ222" s="1" t="s">
        <v>84</v>
      </c>
      <c r="BA222" s="1" t="s">
        <v>84</v>
      </c>
      <c r="BB222" s="1" t="s">
        <v>4790</v>
      </c>
      <c r="BC222" s="1" t="s">
        <v>4790</v>
      </c>
      <c r="BD222" s="1" t="s">
        <v>113</v>
      </c>
      <c r="BE222" s="1" t="s">
        <v>114</v>
      </c>
      <c r="BF222" s="1" t="s">
        <v>177</v>
      </c>
      <c r="BG222" s="1" t="s">
        <v>116</v>
      </c>
      <c r="BH222" s="1">
        <v>65.3</v>
      </c>
      <c r="BI222" s="1">
        <v>6.41</v>
      </c>
      <c r="BJ222" s="1" t="s">
        <v>84</v>
      </c>
      <c r="BK222" s="1" t="s">
        <v>84</v>
      </c>
      <c r="BL222" s="1" t="s">
        <v>84</v>
      </c>
      <c r="BM222" s="1" t="s">
        <v>84</v>
      </c>
      <c r="BN222" s="1" t="s">
        <v>84</v>
      </c>
      <c r="BO222" s="1" t="s">
        <v>84</v>
      </c>
      <c r="BP222" s="1" t="s">
        <v>84</v>
      </c>
      <c r="BQ222" s="1" t="s">
        <v>84</v>
      </c>
      <c r="BR222" s="1" t="s">
        <v>4791</v>
      </c>
      <c r="BS222" s="1" t="s">
        <v>84</v>
      </c>
      <c r="BT222" s="1"/>
      <c r="BU222" s="1" t="s">
        <v>4792</v>
      </c>
      <c r="BV222" s="1">
        <v>31</v>
      </c>
      <c r="BW222" s="1" t="s">
        <v>4793</v>
      </c>
      <c r="BX222" s="1" t="str">
        <f>HYPERLINK("https://nconnect.nicmar.ac.in/storage/profile/6a86b0f2c889c.png","Download")</f>
        <v>0</v>
      </c>
      <c r="BY222" s="1" t="s">
        <v>84</v>
      </c>
    </row>
    <row r="223" spans="1:77">
      <c r="A223" s="1" t="s">
        <v>119</v>
      </c>
      <c r="B223" s="1" t="s">
        <v>78</v>
      </c>
      <c r="C223" s="1" t="s">
        <v>4794</v>
      </c>
      <c r="D223" s="1" t="s">
        <v>4795</v>
      </c>
      <c r="E223" s="1" t="s">
        <v>84</v>
      </c>
      <c r="F223" s="1" t="s">
        <v>4796</v>
      </c>
      <c r="G223" s="1" t="s">
        <v>4797</v>
      </c>
      <c r="H223" s="1" t="s">
        <v>84</v>
      </c>
      <c r="I223" s="3"/>
      <c r="J223" s="1" t="s">
        <v>85</v>
      </c>
      <c r="K223" s="1" t="s">
        <v>86</v>
      </c>
      <c r="L223" s="1" t="s">
        <v>4798</v>
      </c>
      <c r="M223" s="1" t="s">
        <v>4799</v>
      </c>
      <c r="N223" s="1">
        <v>9080352752</v>
      </c>
      <c r="O223" s="1" t="s">
        <v>89</v>
      </c>
      <c r="P223" s="1" t="s">
        <v>4800</v>
      </c>
      <c r="Q223" s="1" t="s">
        <v>91</v>
      </c>
      <c r="R223" s="1" t="s">
        <v>4801</v>
      </c>
      <c r="S223" s="1" t="s">
        <v>4802</v>
      </c>
      <c r="T223" s="1" t="s">
        <v>163</v>
      </c>
      <c r="U223" s="1">
        <v>829113235707</v>
      </c>
      <c r="V223" s="1" t="s">
        <v>4803</v>
      </c>
      <c r="W223" s="1">
        <v>9442873997</v>
      </c>
      <c r="X223" s="1" t="s">
        <v>4804</v>
      </c>
      <c r="Y223" s="1" t="s">
        <v>4805</v>
      </c>
      <c r="Z223" s="1">
        <v>9443023997</v>
      </c>
      <c r="AA223" s="1" t="s">
        <v>275</v>
      </c>
      <c r="AB223" s="1" t="s">
        <v>4806</v>
      </c>
      <c r="AC223" s="1" t="s">
        <v>4807</v>
      </c>
      <c r="AD223" s="1" t="s">
        <v>644</v>
      </c>
      <c r="AE223" s="1" t="s">
        <v>4806</v>
      </c>
      <c r="AF223" s="1" t="s">
        <v>4807</v>
      </c>
      <c r="AG223" s="1" t="s">
        <v>644</v>
      </c>
      <c r="AH223" s="1" t="s">
        <v>102</v>
      </c>
      <c r="AI223" s="1" t="s">
        <v>102</v>
      </c>
      <c r="AJ223" s="1" t="s">
        <v>4808</v>
      </c>
      <c r="AK223" s="1" t="s">
        <v>4809</v>
      </c>
      <c r="AL223" s="1" t="s">
        <v>199</v>
      </c>
      <c r="AM223" s="1" t="s">
        <v>106</v>
      </c>
      <c r="AN223" s="1">
        <v>93</v>
      </c>
      <c r="AO223" s="1" t="s">
        <v>84</v>
      </c>
      <c r="AP223" s="1" t="s">
        <v>4810</v>
      </c>
      <c r="AQ223" s="1" t="s">
        <v>4809</v>
      </c>
      <c r="AR223" s="1" t="s">
        <v>201</v>
      </c>
      <c r="AS223" s="1" t="s">
        <v>672</v>
      </c>
      <c r="AT223" s="1">
        <v>92</v>
      </c>
      <c r="AU223" s="1" t="s">
        <v>84</v>
      </c>
      <c r="AV223" s="1" t="s">
        <v>84</v>
      </c>
      <c r="AW223" s="1" t="s">
        <v>84</v>
      </c>
      <c r="AX223" s="1" t="s">
        <v>84</v>
      </c>
      <c r="AY223" s="1" t="s">
        <v>84</v>
      </c>
      <c r="AZ223" s="1" t="s">
        <v>84</v>
      </c>
      <c r="BA223" s="1" t="s">
        <v>84</v>
      </c>
      <c r="BB223" s="1" t="s">
        <v>3997</v>
      </c>
      <c r="BC223" s="1" t="s">
        <v>4811</v>
      </c>
      <c r="BD223" s="1" t="s">
        <v>113</v>
      </c>
      <c r="BE223" s="1" t="s">
        <v>114</v>
      </c>
      <c r="BF223" s="1" t="s">
        <v>316</v>
      </c>
      <c r="BG223" s="1" t="s">
        <v>148</v>
      </c>
      <c r="BH223" s="1">
        <v>71.7</v>
      </c>
      <c r="BI223" s="1">
        <v>7.17</v>
      </c>
      <c r="BJ223" s="1" t="s">
        <v>84</v>
      </c>
      <c r="BK223" s="1" t="s">
        <v>84</v>
      </c>
      <c r="BL223" s="1" t="s">
        <v>84</v>
      </c>
      <c r="BM223" s="1" t="s">
        <v>84</v>
      </c>
      <c r="BN223" s="1" t="s">
        <v>84</v>
      </c>
      <c r="BO223" s="1" t="s">
        <v>84</v>
      </c>
      <c r="BP223" s="1" t="s">
        <v>84</v>
      </c>
      <c r="BQ223" s="1" t="s">
        <v>84</v>
      </c>
      <c r="BR223" s="1" t="s">
        <v>4812</v>
      </c>
      <c r="BS223" s="1" t="s">
        <v>84</v>
      </c>
      <c r="BT223" s="1"/>
      <c r="BU223" s="1" t="s">
        <v>4813</v>
      </c>
      <c r="BV223" s="1">
        <v>17</v>
      </c>
      <c r="BW223" s="1" t="s">
        <v>4814</v>
      </c>
      <c r="BX223" s="1" t="str">
        <f>HYPERLINK("https://nconnect.nicmar.ac.in/storage/profile/6a8745b5bbad4.png","Download")</f>
        <v>0</v>
      </c>
      <c r="BY223" s="1" t="s">
        <v>84</v>
      </c>
    </row>
    <row r="224" spans="1:77">
      <c r="A224" s="1" t="s">
        <v>119</v>
      </c>
      <c r="B224" s="1" t="s">
        <v>78</v>
      </c>
      <c r="C224" s="1" t="s">
        <v>4815</v>
      </c>
      <c r="D224" s="1" t="s">
        <v>2604</v>
      </c>
      <c r="E224" s="1" t="s">
        <v>4816</v>
      </c>
      <c r="F224" s="1" t="s">
        <v>2668</v>
      </c>
      <c r="G224" s="1" t="s">
        <v>4817</v>
      </c>
      <c r="H224" s="1" t="s">
        <v>84</v>
      </c>
      <c r="I224" s="3"/>
      <c r="J224" s="1" t="s">
        <v>85</v>
      </c>
      <c r="K224" s="1" t="s">
        <v>86</v>
      </c>
      <c r="L224" s="1" t="s">
        <v>4818</v>
      </c>
      <c r="M224" s="1" t="s">
        <v>4819</v>
      </c>
      <c r="N224" s="1">
        <v>7021579700</v>
      </c>
      <c r="O224" s="1" t="s">
        <v>159</v>
      </c>
      <c r="P224" s="1" t="s">
        <v>4820</v>
      </c>
      <c r="Q224" s="1" t="s">
        <v>91</v>
      </c>
      <c r="R224" s="1" t="s">
        <v>2187</v>
      </c>
      <c r="S224" s="1" t="s">
        <v>4821</v>
      </c>
      <c r="T224" s="1" t="s">
        <v>94</v>
      </c>
      <c r="U224" s="1">
        <v>264882727171</v>
      </c>
      <c r="V224" s="1" t="s">
        <v>4822</v>
      </c>
      <c r="W224" s="1">
        <v>9373312302</v>
      </c>
      <c r="X224" s="1" t="s">
        <v>3539</v>
      </c>
      <c r="Y224" s="1" t="s">
        <v>4823</v>
      </c>
      <c r="Z224" s="1">
        <v>9370002588</v>
      </c>
      <c r="AA224" s="1" t="s">
        <v>1323</v>
      </c>
      <c r="AB224" s="1" t="s">
        <v>4824</v>
      </c>
      <c r="AC224" s="1" t="s">
        <v>138</v>
      </c>
      <c r="AD224" s="1" t="s">
        <v>101</v>
      </c>
      <c r="AE224" s="1" t="s">
        <v>4824</v>
      </c>
      <c r="AF224" s="1" t="s">
        <v>138</v>
      </c>
      <c r="AG224" s="1" t="s">
        <v>101</v>
      </c>
      <c r="AH224" s="1" t="s">
        <v>102</v>
      </c>
      <c r="AI224" s="1" t="s">
        <v>102</v>
      </c>
      <c r="AJ224" s="1" t="s">
        <v>4825</v>
      </c>
      <c r="AK224" s="1" t="s">
        <v>4826</v>
      </c>
      <c r="AL224" s="1" t="s">
        <v>447</v>
      </c>
      <c r="AM224" s="1" t="s">
        <v>598</v>
      </c>
      <c r="AN224" s="1">
        <v>82.5</v>
      </c>
      <c r="AO224" s="1" t="s">
        <v>84</v>
      </c>
      <c r="AP224" s="1" t="s">
        <v>4827</v>
      </c>
      <c r="AQ224" s="1" t="s">
        <v>4828</v>
      </c>
      <c r="AR224" s="1" t="s">
        <v>172</v>
      </c>
      <c r="AS224" s="1" t="s">
        <v>368</v>
      </c>
      <c r="AT224" s="1">
        <v>68.6</v>
      </c>
      <c r="AU224" s="1" t="s">
        <v>84</v>
      </c>
      <c r="AV224" s="1" t="s">
        <v>84</v>
      </c>
      <c r="AW224" s="1" t="s">
        <v>84</v>
      </c>
      <c r="AX224" s="1" t="s">
        <v>84</v>
      </c>
      <c r="AY224" s="1" t="s">
        <v>84</v>
      </c>
      <c r="AZ224" s="1" t="s">
        <v>84</v>
      </c>
      <c r="BA224" s="1" t="s">
        <v>84</v>
      </c>
      <c r="BB224" s="1" t="s">
        <v>4829</v>
      </c>
      <c r="BC224" s="1" t="s">
        <v>4830</v>
      </c>
      <c r="BD224" s="1" t="s">
        <v>205</v>
      </c>
      <c r="BE224" s="1" t="s">
        <v>206</v>
      </c>
      <c r="BF224" s="1" t="s">
        <v>368</v>
      </c>
      <c r="BG224" s="1" t="s">
        <v>1177</v>
      </c>
      <c r="BH224" s="1">
        <v>78</v>
      </c>
      <c r="BI224" s="1">
        <v>8.3</v>
      </c>
      <c r="BJ224" s="1" t="s">
        <v>84</v>
      </c>
      <c r="BK224" s="1" t="s">
        <v>84</v>
      </c>
      <c r="BL224" s="1" t="s">
        <v>84</v>
      </c>
      <c r="BM224" s="1" t="s">
        <v>84</v>
      </c>
      <c r="BN224" s="1" t="s">
        <v>84</v>
      </c>
      <c r="BO224" s="1" t="s">
        <v>84</v>
      </c>
      <c r="BP224" s="1" t="s">
        <v>84</v>
      </c>
      <c r="BQ224" s="1" t="s">
        <v>84</v>
      </c>
      <c r="BR224" s="1" t="s">
        <v>4831</v>
      </c>
      <c r="BS224" s="1" t="s">
        <v>84</v>
      </c>
      <c r="BT224" s="1"/>
      <c r="BU224" s="1" t="s">
        <v>4832</v>
      </c>
      <c r="BV224" s="1">
        <v>43</v>
      </c>
      <c r="BW224" s="1" t="s">
        <v>84</v>
      </c>
      <c r="BX224" s="1" t="str">
        <f>HYPERLINK("https://nconnect.nicmar.ac.in/storage/profile/6a8712678539d.png","Download")</f>
        <v>0</v>
      </c>
      <c r="BY224" s="1" t="s">
        <v>84</v>
      </c>
    </row>
    <row r="225" spans="1:77">
      <c r="A225" s="1" t="s">
        <v>119</v>
      </c>
      <c r="B225" s="1" t="s">
        <v>78</v>
      </c>
      <c r="C225" s="1" t="s">
        <v>4833</v>
      </c>
      <c r="D225" s="1" t="s">
        <v>4834</v>
      </c>
      <c r="E225" s="1" t="s">
        <v>84</v>
      </c>
      <c r="F225" s="1" t="s">
        <v>4835</v>
      </c>
      <c r="G225" s="1" t="s">
        <v>4836</v>
      </c>
      <c r="H225" s="1" t="s">
        <v>84</v>
      </c>
      <c r="I225" s="3"/>
      <c r="J225" s="1" t="s">
        <v>85</v>
      </c>
      <c r="K225" s="1" t="s">
        <v>86</v>
      </c>
      <c r="L225" s="1" t="s">
        <v>4837</v>
      </c>
      <c r="M225" s="1" t="s">
        <v>4838</v>
      </c>
      <c r="N225" s="1">
        <v>9805818518</v>
      </c>
      <c r="O225" s="1" t="s">
        <v>89</v>
      </c>
      <c r="P225" s="1" t="s">
        <v>4839</v>
      </c>
      <c r="Q225" s="1" t="s">
        <v>91</v>
      </c>
      <c r="R225" s="1" t="s">
        <v>92</v>
      </c>
      <c r="S225" s="1" t="s">
        <v>4840</v>
      </c>
      <c r="T225" s="1" t="s">
        <v>190</v>
      </c>
      <c r="U225" s="1">
        <v>477070392347</v>
      </c>
      <c r="V225" s="1" t="s">
        <v>4841</v>
      </c>
      <c r="W225" s="1">
        <v>9816102303</v>
      </c>
      <c r="X225" s="1" t="s">
        <v>4842</v>
      </c>
      <c r="Y225" s="1" t="s">
        <v>4843</v>
      </c>
      <c r="Z225" s="1">
        <v>9418118518</v>
      </c>
      <c r="AA225" s="1" t="s">
        <v>4844</v>
      </c>
      <c r="AB225" s="1" t="s">
        <v>4845</v>
      </c>
      <c r="AC225" s="1" t="s">
        <v>4846</v>
      </c>
      <c r="AD225" s="1" t="s">
        <v>4847</v>
      </c>
      <c r="AE225" s="1" t="s">
        <v>4845</v>
      </c>
      <c r="AF225" s="1" t="s">
        <v>4846</v>
      </c>
      <c r="AG225" s="1" t="s">
        <v>4847</v>
      </c>
      <c r="AH225" s="1" t="s">
        <v>102</v>
      </c>
      <c r="AI225" s="1" t="s">
        <v>102</v>
      </c>
      <c r="AJ225" s="1" t="s">
        <v>4848</v>
      </c>
      <c r="AK225" s="1" t="s">
        <v>446</v>
      </c>
      <c r="AL225" s="1" t="s">
        <v>4849</v>
      </c>
      <c r="AM225" s="1" t="s">
        <v>501</v>
      </c>
      <c r="AN225" s="1">
        <v>85</v>
      </c>
      <c r="AO225" s="1" t="s">
        <v>84</v>
      </c>
      <c r="AP225" s="1" t="s">
        <v>4850</v>
      </c>
      <c r="AQ225" s="1" t="s">
        <v>861</v>
      </c>
      <c r="AR225" s="1" t="s">
        <v>501</v>
      </c>
      <c r="AS225" s="1" t="s">
        <v>983</v>
      </c>
      <c r="AT225" s="1">
        <v>89</v>
      </c>
      <c r="AU225" s="1" t="s">
        <v>84</v>
      </c>
      <c r="AV225" s="1" t="s">
        <v>84</v>
      </c>
      <c r="AW225" s="1" t="s">
        <v>84</v>
      </c>
      <c r="AX225" s="1" t="s">
        <v>84</v>
      </c>
      <c r="AY225" s="1" t="s">
        <v>84</v>
      </c>
      <c r="AZ225" s="1" t="s">
        <v>84</v>
      </c>
      <c r="BA225" s="1" t="s">
        <v>84</v>
      </c>
      <c r="BB225" s="1" t="s">
        <v>4421</v>
      </c>
      <c r="BC225" s="1" t="s">
        <v>4851</v>
      </c>
      <c r="BD225" s="1" t="s">
        <v>113</v>
      </c>
      <c r="BE225" s="1" t="s">
        <v>114</v>
      </c>
      <c r="BF225" s="1" t="s">
        <v>885</v>
      </c>
      <c r="BG225" s="1" t="s">
        <v>480</v>
      </c>
      <c r="BH225" s="1">
        <v>75.6</v>
      </c>
      <c r="BI225" s="1">
        <v>7.56</v>
      </c>
      <c r="BJ225" s="1" t="s">
        <v>84</v>
      </c>
      <c r="BK225" s="1" t="s">
        <v>84</v>
      </c>
      <c r="BL225" s="1" t="s">
        <v>84</v>
      </c>
      <c r="BM225" s="1" t="s">
        <v>84</v>
      </c>
      <c r="BN225" s="1" t="s">
        <v>84</v>
      </c>
      <c r="BO225" s="1" t="s">
        <v>84</v>
      </c>
      <c r="BP225" s="1" t="s">
        <v>84</v>
      </c>
      <c r="BQ225" s="1" t="s">
        <v>84</v>
      </c>
      <c r="BR225" s="1" t="s">
        <v>2601</v>
      </c>
      <c r="BS225" s="1" t="s">
        <v>4852</v>
      </c>
      <c r="BT225" s="1">
        <v>22</v>
      </c>
      <c r="BU225" s="1" t="s">
        <v>84</v>
      </c>
      <c r="BV225" s="1"/>
      <c r="BW225" s="1" t="s">
        <v>84</v>
      </c>
      <c r="BX225" s="1" t="str">
        <f>HYPERLINK("https://nconnect.nicmar.ac.in/storage/profile/6ac4884f0910a.png","Download")</f>
        <v>0</v>
      </c>
      <c r="BY225" s="1" t="s">
        <v>84</v>
      </c>
    </row>
    <row r="226" spans="1:77">
      <c r="A226" s="1" t="s">
        <v>119</v>
      </c>
      <c r="B226" s="1" t="s">
        <v>78</v>
      </c>
      <c r="C226" s="1" t="s">
        <v>4853</v>
      </c>
      <c r="D226" s="1" t="s">
        <v>4854</v>
      </c>
      <c r="E226" s="1" t="s">
        <v>84</v>
      </c>
      <c r="F226" s="1" t="s">
        <v>4855</v>
      </c>
      <c r="G226" s="1" t="s">
        <v>4856</v>
      </c>
      <c r="H226" s="1" t="s">
        <v>84</v>
      </c>
      <c r="I226" s="3"/>
      <c r="J226" s="1" t="s">
        <v>85</v>
      </c>
      <c r="K226" s="1" t="s">
        <v>86</v>
      </c>
      <c r="L226" s="1" t="s">
        <v>4857</v>
      </c>
      <c r="M226" s="1" t="s">
        <v>4857</v>
      </c>
      <c r="N226" s="1">
        <v>8089338368</v>
      </c>
      <c r="O226" s="1" t="s">
        <v>89</v>
      </c>
      <c r="P226" s="1" t="s">
        <v>4718</v>
      </c>
      <c r="Q226" s="1" t="s">
        <v>91</v>
      </c>
      <c r="R226" s="1" t="s">
        <v>4858</v>
      </c>
      <c r="S226" s="1" t="s">
        <v>4859</v>
      </c>
      <c r="T226" s="1" t="s">
        <v>190</v>
      </c>
      <c r="U226" s="1" t="s">
        <v>4860</v>
      </c>
      <c r="V226" s="1" t="s">
        <v>4861</v>
      </c>
      <c r="W226" s="1">
        <v>7510459676</v>
      </c>
      <c r="X226" s="1" t="s">
        <v>785</v>
      </c>
      <c r="Y226" s="1" t="s">
        <v>4862</v>
      </c>
      <c r="Z226" s="1">
        <v>9497459676</v>
      </c>
      <c r="AA226" s="1" t="s">
        <v>1323</v>
      </c>
      <c r="AB226" s="1" t="s">
        <v>4863</v>
      </c>
      <c r="AC226" s="1" t="s">
        <v>668</v>
      </c>
      <c r="AD226" s="1" t="s">
        <v>392</v>
      </c>
      <c r="AE226" s="1" t="s">
        <v>4863</v>
      </c>
      <c r="AF226" s="1" t="s">
        <v>668</v>
      </c>
      <c r="AG226" s="1" t="s">
        <v>392</v>
      </c>
      <c r="AH226" s="1" t="s">
        <v>102</v>
      </c>
      <c r="AI226" s="1" t="s">
        <v>102</v>
      </c>
      <c r="AJ226" s="1" t="s">
        <v>4864</v>
      </c>
      <c r="AK226" s="1" t="s">
        <v>4865</v>
      </c>
      <c r="AL226" s="1" t="s">
        <v>201</v>
      </c>
      <c r="AM226" s="1" t="s">
        <v>315</v>
      </c>
      <c r="AN226" s="1">
        <v>82.6</v>
      </c>
      <c r="AO226" s="1" t="s">
        <v>84</v>
      </c>
      <c r="AP226" s="1" t="s">
        <v>4866</v>
      </c>
      <c r="AQ226" s="1" t="s">
        <v>4867</v>
      </c>
      <c r="AR226" s="1" t="s">
        <v>256</v>
      </c>
      <c r="AS226" s="1" t="s">
        <v>319</v>
      </c>
      <c r="AT226" s="1">
        <v>92.33</v>
      </c>
      <c r="AU226" s="1" t="s">
        <v>84</v>
      </c>
      <c r="AV226" s="1" t="s">
        <v>84</v>
      </c>
      <c r="AW226" s="1" t="s">
        <v>84</v>
      </c>
      <c r="AX226" s="1" t="s">
        <v>84</v>
      </c>
      <c r="AY226" s="1" t="s">
        <v>84</v>
      </c>
      <c r="AZ226" s="1" t="s">
        <v>84</v>
      </c>
      <c r="BA226" s="1" t="s">
        <v>84</v>
      </c>
      <c r="BB226" s="1" t="s">
        <v>4868</v>
      </c>
      <c r="BC226" s="1" t="s">
        <v>4869</v>
      </c>
      <c r="BD226" s="1" t="s">
        <v>113</v>
      </c>
      <c r="BE226" s="1" t="s">
        <v>114</v>
      </c>
      <c r="BF226" s="1" t="s">
        <v>347</v>
      </c>
      <c r="BG226" s="1" t="s">
        <v>1268</v>
      </c>
      <c r="BH226" s="1">
        <v>68.0</v>
      </c>
      <c r="BI226" s="1">
        <v>6.8</v>
      </c>
      <c r="BJ226" s="1" t="s">
        <v>84</v>
      </c>
      <c r="BK226" s="1" t="s">
        <v>84</v>
      </c>
      <c r="BL226" s="1" t="s">
        <v>84</v>
      </c>
      <c r="BM226" s="1" t="s">
        <v>84</v>
      </c>
      <c r="BN226" s="1" t="s">
        <v>84</v>
      </c>
      <c r="BO226" s="1" t="s">
        <v>84</v>
      </c>
      <c r="BP226" s="1" t="s">
        <v>84</v>
      </c>
      <c r="BQ226" s="1" t="s">
        <v>84</v>
      </c>
      <c r="BR226" s="1" t="s">
        <v>4870</v>
      </c>
      <c r="BS226" s="1" t="s">
        <v>84</v>
      </c>
      <c r="BT226" s="1"/>
      <c r="BU226" s="1" t="s">
        <v>4871</v>
      </c>
      <c r="BV226" s="1">
        <v>14</v>
      </c>
      <c r="BW226" s="1" t="s">
        <v>84</v>
      </c>
      <c r="BX226" s="1" t="str">
        <f>HYPERLINK("https://nconnect.nicmar.ac.in/storage/profile/6a85f412277cc.png","Download")</f>
        <v>0</v>
      </c>
      <c r="BY226" s="1" t="s">
        <v>84</v>
      </c>
    </row>
    <row r="227" spans="1:77">
      <c r="A227" s="1" t="s">
        <v>351</v>
      </c>
      <c r="B227" s="1" t="s">
        <v>78</v>
      </c>
      <c r="C227" s="1" t="s">
        <v>4872</v>
      </c>
      <c r="D227" s="1" t="s">
        <v>3718</v>
      </c>
      <c r="E227" s="1" t="s">
        <v>4873</v>
      </c>
      <c r="F227" s="1" t="s">
        <v>4874</v>
      </c>
      <c r="G227" s="1" t="s">
        <v>4875</v>
      </c>
      <c r="H227" s="1" t="s">
        <v>84</v>
      </c>
      <c r="I227" s="3"/>
      <c r="J227" s="1" t="s">
        <v>85</v>
      </c>
      <c r="K227" s="1" t="s">
        <v>86</v>
      </c>
      <c r="L227" s="1" t="s">
        <v>4876</v>
      </c>
      <c r="M227" s="1" t="s">
        <v>4877</v>
      </c>
      <c r="N227" s="1">
        <v>9924902501</v>
      </c>
      <c r="O227" s="1" t="s">
        <v>89</v>
      </c>
      <c r="P227" s="1" t="s">
        <v>4878</v>
      </c>
      <c r="Q227" s="1" t="s">
        <v>91</v>
      </c>
      <c r="R227" s="1" t="s">
        <v>4879</v>
      </c>
      <c r="S227" s="1" t="s">
        <v>4880</v>
      </c>
      <c r="T227" s="1" t="s">
        <v>163</v>
      </c>
      <c r="U227" s="1">
        <v>386014394538</v>
      </c>
      <c r="V227" s="1" t="s">
        <v>4881</v>
      </c>
      <c r="W227" s="1">
        <v>9824258861</v>
      </c>
      <c r="X227" s="1" t="s">
        <v>1890</v>
      </c>
      <c r="Y227" s="1" t="s">
        <v>4882</v>
      </c>
      <c r="Z227" s="1">
        <v>9664525787</v>
      </c>
      <c r="AA227" s="1" t="s">
        <v>134</v>
      </c>
      <c r="AB227" s="1" t="s">
        <v>4883</v>
      </c>
      <c r="AC227" s="1" t="s">
        <v>2782</v>
      </c>
      <c r="AD227" s="1" t="s">
        <v>766</v>
      </c>
      <c r="AE227" s="1" t="s">
        <v>4883</v>
      </c>
      <c r="AF227" s="1" t="s">
        <v>2782</v>
      </c>
      <c r="AG227" s="1" t="s">
        <v>766</v>
      </c>
      <c r="AH227" s="1" t="s">
        <v>102</v>
      </c>
      <c r="AI227" s="1" t="s">
        <v>102</v>
      </c>
      <c r="AJ227" s="1" t="s">
        <v>4884</v>
      </c>
      <c r="AK227" s="1" t="s">
        <v>4885</v>
      </c>
      <c r="AL227" s="1" t="s">
        <v>549</v>
      </c>
      <c r="AM227" s="1" t="s">
        <v>672</v>
      </c>
      <c r="AN227" s="1">
        <v>79.17</v>
      </c>
      <c r="AO227" s="1" t="s">
        <v>84</v>
      </c>
      <c r="AP227" s="1" t="s">
        <v>4886</v>
      </c>
      <c r="AQ227" s="1" t="s">
        <v>4885</v>
      </c>
      <c r="AR227" s="1" t="s">
        <v>347</v>
      </c>
      <c r="AS227" s="1" t="s">
        <v>4887</v>
      </c>
      <c r="AT227" s="1">
        <v>69.6</v>
      </c>
      <c r="AU227" s="1" t="s">
        <v>84</v>
      </c>
      <c r="AV227" s="1" t="s">
        <v>84</v>
      </c>
      <c r="AW227" s="1" t="s">
        <v>84</v>
      </c>
      <c r="AX227" s="1" t="s">
        <v>84</v>
      </c>
      <c r="AY227" s="1" t="s">
        <v>84</v>
      </c>
      <c r="AZ227" s="1" t="s">
        <v>84</v>
      </c>
      <c r="BA227" s="1" t="s">
        <v>84</v>
      </c>
      <c r="BB227" s="1" t="s">
        <v>4888</v>
      </c>
      <c r="BC227" s="1" t="s">
        <v>4889</v>
      </c>
      <c r="BD227" s="1" t="s">
        <v>1092</v>
      </c>
      <c r="BE227" s="1" t="s">
        <v>4890</v>
      </c>
      <c r="BF227" s="1" t="s">
        <v>232</v>
      </c>
      <c r="BG227" s="1" t="s">
        <v>675</v>
      </c>
      <c r="BH227" s="1">
        <v>71.23</v>
      </c>
      <c r="BI227" s="1">
        <v>6.8</v>
      </c>
      <c r="BJ227" s="1" t="s">
        <v>84</v>
      </c>
      <c r="BK227" s="1" t="s">
        <v>84</v>
      </c>
      <c r="BL227" s="1" t="s">
        <v>84</v>
      </c>
      <c r="BM227" s="1" t="s">
        <v>84</v>
      </c>
      <c r="BN227" s="1" t="s">
        <v>84</v>
      </c>
      <c r="BO227" s="1" t="s">
        <v>84</v>
      </c>
      <c r="BP227" s="1" t="s">
        <v>84</v>
      </c>
      <c r="BQ227" s="1" t="s">
        <v>84</v>
      </c>
      <c r="BR227" s="1" t="s">
        <v>4891</v>
      </c>
      <c r="BS227" s="1" t="s">
        <v>84</v>
      </c>
      <c r="BT227" s="1"/>
      <c r="BU227" s="1" t="s">
        <v>84</v>
      </c>
      <c r="BV227" s="1"/>
      <c r="BW227" s="1" t="s">
        <v>4892</v>
      </c>
      <c r="BX227" s="1" t="str">
        <f>HYPERLINK("https://nconnect.nicmar.ac.in/storage/profile/6aa94fd9d3f68.png","Download")</f>
        <v>0</v>
      </c>
      <c r="BY227" s="1" t="s">
        <v>84</v>
      </c>
    </row>
    <row r="228" spans="1:77">
      <c r="A228" s="1" t="s">
        <v>77</v>
      </c>
      <c r="B228" s="1" t="s">
        <v>78</v>
      </c>
      <c r="C228" s="1" t="s">
        <v>4893</v>
      </c>
      <c r="D228" s="1" t="s">
        <v>4894</v>
      </c>
      <c r="E228" s="1" t="s">
        <v>4895</v>
      </c>
      <c r="F228" s="1" t="s">
        <v>4896</v>
      </c>
      <c r="G228" s="1" t="s">
        <v>4897</v>
      </c>
      <c r="H228" s="1" t="s">
        <v>84</v>
      </c>
      <c r="I228" s="3"/>
      <c r="J228" s="1" t="s">
        <v>85</v>
      </c>
      <c r="K228" s="1" t="s">
        <v>86</v>
      </c>
      <c r="L228" s="1" t="s">
        <v>4898</v>
      </c>
      <c r="M228" s="1" t="s">
        <v>4899</v>
      </c>
      <c r="N228" s="1">
        <v>9072131782</v>
      </c>
      <c r="O228" s="1" t="s">
        <v>159</v>
      </c>
      <c r="P228" s="1" t="s">
        <v>4900</v>
      </c>
      <c r="Q228" s="1" t="s">
        <v>91</v>
      </c>
      <c r="R228" s="1" t="s">
        <v>4901</v>
      </c>
      <c r="S228" s="1" t="s">
        <v>4902</v>
      </c>
      <c r="T228" s="1" t="s">
        <v>190</v>
      </c>
      <c r="U228" s="1">
        <v>236885255252</v>
      </c>
      <c r="V228" s="1" t="s">
        <v>4903</v>
      </c>
      <c r="W228" s="1">
        <v>8921056219</v>
      </c>
      <c r="X228" s="1" t="s">
        <v>4904</v>
      </c>
      <c r="Y228" s="1" t="s">
        <v>4905</v>
      </c>
      <c r="Z228" s="1">
        <v>8921261804</v>
      </c>
      <c r="AA228" s="1" t="s">
        <v>98</v>
      </c>
      <c r="AB228" s="1" t="s">
        <v>4906</v>
      </c>
      <c r="AC228" s="1" t="s">
        <v>391</v>
      </c>
      <c r="AD228" s="1" t="s">
        <v>392</v>
      </c>
      <c r="AE228" s="1" t="s">
        <v>4906</v>
      </c>
      <c r="AF228" s="1" t="s">
        <v>391</v>
      </c>
      <c r="AG228" s="1" t="s">
        <v>392</v>
      </c>
      <c r="AH228" s="1" t="s">
        <v>102</v>
      </c>
      <c r="AI228" s="1" t="s">
        <v>102</v>
      </c>
      <c r="AJ228" s="1" t="s">
        <v>4907</v>
      </c>
      <c r="AK228" s="1" t="s">
        <v>4908</v>
      </c>
      <c r="AL228" s="1" t="s">
        <v>420</v>
      </c>
      <c r="AM228" s="1" t="s">
        <v>447</v>
      </c>
      <c r="AN228" s="1">
        <v>93.5</v>
      </c>
      <c r="AO228" s="1">
        <v>9.84</v>
      </c>
      <c r="AP228" s="1" t="s">
        <v>4907</v>
      </c>
      <c r="AQ228" s="1" t="s">
        <v>4909</v>
      </c>
      <c r="AR228" s="1" t="s">
        <v>199</v>
      </c>
      <c r="AS228" s="1" t="s">
        <v>395</v>
      </c>
      <c r="AT228" s="1">
        <v>80</v>
      </c>
      <c r="AU228" s="1">
        <v>8.42</v>
      </c>
      <c r="AV228" s="1" t="s">
        <v>84</v>
      </c>
      <c r="AW228" s="1" t="s">
        <v>84</v>
      </c>
      <c r="AX228" s="1" t="s">
        <v>84</v>
      </c>
      <c r="AY228" s="1" t="s">
        <v>84</v>
      </c>
      <c r="AZ228" s="1" t="s">
        <v>84</v>
      </c>
      <c r="BA228" s="1" t="s">
        <v>84</v>
      </c>
      <c r="BB228" s="1" t="s">
        <v>1266</v>
      </c>
      <c r="BC228" s="1" t="s">
        <v>4910</v>
      </c>
      <c r="BD228" s="1" t="s">
        <v>205</v>
      </c>
      <c r="BE228" s="1" t="s">
        <v>479</v>
      </c>
      <c r="BF228" s="1" t="s">
        <v>172</v>
      </c>
      <c r="BG228" s="1" t="s">
        <v>505</v>
      </c>
      <c r="BH228" s="1">
        <v>80.6</v>
      </c>
      <c r="BI228" s="1">
        <v>8.06</v>
      </c>
      <c r="BJ228" s="1" t="s">
        <v>84</v>
      </c>
      <c r="BK228" s="1" t="s">
        <v>84</v>
      </c>
      <c r="BL228" s="1" t="s">
        <v>84</v>
      </c>
      <c r="BM228" s="1" t="s">
        <v>84</v>
      </c>
      <c r="BN228" s="1" t="s">
        <v>84</v>
      </c>
      <c r="BO228" s="1" t="s">
        <v>84</v>
      </c>
      <c r="BP228" s="1" t="s">
        <v>84</v>
      </c>
      <c r="BQ228" s="1" t="s">
        <v>84</v>
      </c>
      <c r="BR228" s="1" t="s">
        <v>4911</v>
      </c>
      <c r="BS228" s="1" t="s">
        <v>4912</v>
      </c>
      <c r="BT228" s="1">
        <v>22</v>
      </c>
      <c r="BU228" s="1" t="s">
        <v>4913</v>
      </c>
      <c r="BV228" s="1">
        <v>20</v>
      </c>
      <c r="BW228" s="1" t="s">
        <v>4914</v>
      </c>
      <c r="BX228" s="1" t="str">
        <f>HYPERLINK("https://nconnect.nicmar.ac.in/storage/profile/6aa96410c5d1b.png","Download")</f>
        <v>0</v>
      </c>
      <c r="BY228" s="1" t="s">
        <v>84</v>
      </c>
    </row>
    <row r="229" spans="1:77">
      <c r="A229" s="1" t="s">
        <v>151</v>
      </c>
      <c r="B229" s="1" t="s">
        <v>78</v>
      </c>
      <c r="C229" s="1" t="s">
        <v>4915</v>
      </c>
      <c r="D229" s="1" t="s">
        <v>4916</v>
      </c>
      <c r="E229" s="1" t="s">
        <v>4917</v>
      </c>
      <c r="F229" s="1" t="s">
        <v>4918</v>
      </c>
      <c r="G229" s="1" t="s">
        <v>4919</v>
      </c>
      <c r="H229" s="1" t="s">
        <v>84</v>
      </c>
      <c r="I229" s="3"/>
      <c r="J229" s="1" t="s">
        <v>85</v>
      </c>
      <c r="K229" s="1" t="s">
        <v>86</v>
      </c>
      <c r="L229" s="1" t="s">
        <v>4920</v>
      </c>
      <c r="M229" s="1" t="s">
        <v>4921</v>
      </c>
      <c r="N229" s="1">
        <v>8862023508</v>
      </c>
      <c r="O229" s="1" t="s">
        <v>89</v>
      </c>
      <c r="P229" s="1" t="s">
        <v>4922</v>
      </c>
      <c r="Q229" s="1" t="s">
        <v>4923</v>
      </c>
      <c r="R229" s="1" t="s">
        <v>4924</v>
      </c>
      <c r="S229" s="1" t="s">
        <v>4925</v>
      </c>
      <c r="T229" s="1" t="s">
        <v>190</v>
      </c>
      <c r="U229" s="1">
        <v>934564085496</v>
      </c>
      <c r="V229" s="1" t="s">
        <v>4926</v>
      </c>
      <c r="W229" s="1">
        <v>9422038694</v>
      </c>
      <c r="X229" s="1" t="s">
        <v>4927</v>
      </c>
      <c r="Y229" s="1" t="s">
        <v>4928</v>
      </c>
      <c r="Z229" s="1">
        <v>7972477892</v>
      </c>
      <c r="AA229" s="1" t="s">
        <v>134</v>
      </c>
      <c r="AB229" s="1" t="s">
        <v>4929</v>
      </c>
      <c r="AC229" s="1" t="s">
        <v>879</v>
      </c>
      <c r="AD229" s="1" t="s">
        <v>101</v>
      </c>
      <c r="AE229" s="1" t="s">
        <v>4929</v>
      </c>
      <c r="AF229" s="1" t="s">
        <v>879</v>
      </c>
      <c r="AG229" s="1" t="s">
        <v>101</v>
      </c>
      <c r="AH229" s="1" t="s">
        <v>102</v>
      </c>
      <c r="AI229" s="1" t="s">
        <v>102</v>
      </c>
      <c r="AJ229" s="1" t="s">
        <v>4930</v>
      </c>
      <c r="AK229" s="1" t="s">
        <v>4931</v>
      </c>
      <c r="AL229" s="1" t="s">
        <v>738</v>
      </c>
      <c r="AM229" s="1" t="s">
        <v>4932</v>
      </c>
      <c r="AN229" s="1">
        <v>81.8</v>
      </c>
      <c r="AO229" s="1" t="s">
        <v>84</v>
      </c>
      <c r="AP229" s="1" t="s">
        <v>4933</v>
      </c>
      <c r="AQ229" s="1" t="s">
        <v>3584</v>
      </c>
      <c r="AR229" s="1" t="s">
        <v>341</v>
      </c>
      <c r="AS229" s="1" t="s">
        <v>2104</v>
      </c>
      <c r="AT229" s="1">
        <v>48.77</v>
      </c>
      <c r="AU229" s="1" t="s">
        <v>84</v>
      </c>
      <c r="AV229" s="1" t="s">
        <v>3746</v>
      </c>
      <c r="AW229" s="1" t="s">
        <v>4934</v>
      </c>
      <c r="AX229" s="1" t="s">
        <v>526</v>
      </c>
      <c r="AY229" s="1" t="s">
        <v>199</v>
      </c>
      <c r="AZ229" s="1">
        <v>65.7</v>
      </c>
      <c r="BA229" s="1" t="s">
        <v>84</v>
      </c>
      <c r="BB229" s="1" t="s">
        <v>1071</v>
      </c>
      <c r="BC229" s="1" t="s">
        <v>4935</v>
      </c>
      <c r="BD229" s="1" t="s">
        <v>146</v>
      </c>
      <c r="BE229" s="1" t="s">
        <v>114</v>
      </c>
      <c r="BF229" s="1" t="s">
        <v>289</v>
      </c>
      <c r="BG229" s="1" t="s">
        <v>370</v>
      </c>
      <c r="BH229" s="1">
        <v>67.4</v>
      </c>
      <c r="BI229" s="1">
        <v>7.49</v>
      </c>
      <c r="BJ229" s="1" t="s">
        <v>84</v>
      </c>
      <c r="BK229" s="1" t="s">
        <v>84</v>
      </c>
      <c r="BL229" s="1" t="s">
        <v>84</v>
      </c>
      <c r="BM229" s="1" t="s">
        <v>84</v>
      </c>
      <c r="BN229" s="1" t="s">
        <v>84</v>
      </c>
      <c r="BO229" s="1" t="s">
        <v>84</v>
      </c>
      <c r="BP229" s="1" t="s">
        <v>84</v>
      </c>
      <c r="BQ229" s="1" t="s">
        <v>84</v>
      </c>
      <c r="BR229" s="1" t="s">
        <v>4936</v>
      </c>
      <c r="BS229" s="1" t="s">
        <v>4937</v>
      </c>
      <c r="BT229" s="1">
        <v>58</v>
      </c>
      <c r="BU229" s="1" t="s">
        <v>84</v>
      </c>
      <c r="BV229" s="1"/>
      <c r="BW229" s="1" t="s">
        <v>4938</v>
      </c>
      <c r="BX229" s="1" t="str">
        <f>HYPERLINK("https://nconnect.nicmar.ac.in/storage/profile/6a85cfeba3017.png","Download")</f>
        <v>0</v>
      </c>
      <c r="BY229" s="1" t="s">
        <v>84</v>
      </c>
    </row>
    <row r="230" spans="1:77">
      <c r="A230" s="1" t="s">
        <v>119</v>
      </c>
      <c r="B230" s="1" t="s">
        <v>78</v>
      </c>
      <c r="C230" s="1" t="s">
        <v>4939</v>
      </c>
      <c r="D230" s="1" t="s">
        <v>4940</v>
      </c>
      <c r="E230" s="1" t="s">
        <v>84</v>
      </c>
      <c r="F230" s="1" t="s">
        <v>4488</v>
      </c>
      <c r="G230" s="1" t="s">
        <v>4941</v>
      </c>
      <c r="H230" s="1" t="s">
        <v>84</v>
      </c>
      <c r="I230" s="3"/>
      <c r="J230" s="1" t="s">
        <v>85</v>
      </c>
      <c r="K230" s="1" t="s">
        <v>86</v>
      </c>
      <c r="L230" s="1" t="s">
        <v>4942</v>
      </c>
      <c r="M230" s="1" t="s">
        <v>4943</v>
      </c>
      <c r="N230" s="1">
        <v>9072003090</v>
      </c>
      <c r="O230" s="1" t="s">
        <v>89</v>
      </c>
      <c r="P230" s="1" t="s">
        <v>4944</v>
      </c>
      <c r="Q230" s="1" t="s">
        <v>91</v>
      </c>
      <c r="R230" s="1" t="s">
        <v>4945</v>
      </c>
      <c r="S230" s="1" t="s">
        <v>4946</v>
      </c>
      <c r="T230" s="1" t="s">
        <v>94</v>
      </c>
      <c r="U230" s="1">
        <v>211632093448</v>
      </c>
      <c r="V230" s="1" t="s">
        <v>4494</v>
      </c>
      <c r="W230" s="1">
        <v>9605239269</v>
      </c>
      <c r="X230" s="1" t="s">
        <v>4947</v>
      </c>
      <c r="Y230" s="1" t="s">
        <v>4948</v>
      </c>
      <c r="Z230" s="1">
        <v>9497643761</v>
      </c>
      <c r="AA230" s="1" t="s">
        <v>4949</v>
      </c>
      <c r="AB230" s="1" t="s">
        <v>4950</v>
      </c>
      <c r="AC230" s="1" t="s">
        <v>4951</v>
      </c>
      <c r="AD230" s="1" t="s">
        <v>392</v>
      </c>
      <c r="AE230" s="1" t="s">
        <v>4952</v>
      </c>
      <c r="AF230" s="1" t="s">
        <v>4951</v>
      </c>
      <c r="AG230" s="1" t="s">
        <v>392</v>
      </c>
      <c r="AH230" s="1" t="s">
        <v>102</v>
      </c>
      <c r="AI230" s="1" t="s">
        <v>102</v>
      </c>
      <c r="AJ230" s="1" t="s">
        <v>4953</v>
      </c>
      <c r="AK230" s="1" t="s">
        <v>813</v>
      </c>
      <c r="AL230" s="1" t="s">
        <v>420</v>
      </c>
      <c r="AM230" s="1" t="s">
        <v>286</v>
      </c>
      <c r="AN230" s="1">
        <v>90</v>
      </c>
      <c r="AO230" s="1" t="s">
        <v>84</v>
      </c>
      <c r="AP230" s="1" t="s">
        <v>4954</v>
      </c>
      <c r="AQ230" s="1" t="s">
        <v>4955</v>
      </c>
      <c r="AR230" s="1" t="s">
        <v>199</v>
      </c>
      <c r="AS230" s="1" t="s">
        <v>106</v>
      </c>
      <c r="AT230" s="1">
        <v>97.5</v>
      </c>
      <c r="AU230" s="1" t="s">
        <v>84</v>
      </c>
      <c r="AV230" s="1" t="s">
        <v>84</v>
      </c>
      <c r="AW230" s="1" t="s">
        <v>84</v>
      </c>
      <c r="AX230" s="1" t="s">
        <v>84</v>
      </c>
      <c r="AY230" s="1" t="s">
        <v>84</v>
      </c>
      <c r="AZ230" s="1" t="s">
        <v>84</v>
      </c>
      <c r="BA230" s="1" t="s">
        <v>84</v>
      </c>
      <c r="BB230" s="1" t="s">
        <v>397</v>
      </c>
      <c r="BC230" s="1" t="s">
        <v>4956</v>
      </c>
      <c r="BD230" s="1" t="s">
        <v>113</v>
      </c>
      <c r="BE230" s="1" t="s">
        <v>114</v>
      </c>
      <c r="BF230" s="1" t="s">
        <v>201</v>
      </c>
      <c r="BG230" s="1" t="s">
        <v>232</v>
      </c>
      <c r="BH230" s="1">
        <v>88.9</v>
      </c>
      <c r="BI230" s="1">
        <v>8.89</v>
      </c>
      <c r="BJ230" s="1" t="s">
        <v>84</v>
      </c>
      <c r="BK230" s="1" t="s">
        <v>84</v>
      </c>
      <c r="BL230" s="1" t="s">
        <v>84</v>
      </c>
      <c r="BM230" s="1" t="s">
        <v>84</v>
      </c>
      <c r="BN230" s="1" t="s">
        <v>84</v>
      </c>
      <c r="BO230" s="1" t="s">
        <v>84</v>
      </c>
      <c r="BP230" s="1" t="s">
        <v>84</v>
      </c>
      <c r="BQ230" s="1" t="s">
        <v>84</v>
      </c>
      <c r="BR230" s="1" t="s">
        <v>4957</v>
      </c>
      <c r="BS230" s="1" t="s">
        <v>4958</v>
      </c>
      <c r="BT230" s="1">
        <v>34</v>
      </c>
      <c r="BU230" s="1" t="s">
        <v>84</v>
      </c>
      <c r="BV230" s="1"/>
      <c r="BW230" s="1" t="s">
        <v>84</v>
      </c>
      <c r="BX230" s="1" t="str">
        <f>HYPERLINK("https://nconnect.nicmar.ac.in/storage/profile/6a86158d236cf.png","Download")</f>
        <v>0</v>
      </c>
      <c r="BY230" s="1" t="s">
        <v>84</v>
      </c>
    </row>
    <row r="231" spans="1:77">
      <c r="A231" s="1" t="s">
        <v>119</v>
      </c>
      <c r="B231" s="1" t="s">
        <v>78</v>
      </c>
      <c r="C231" s="1" t="s">
        <v>4959</v>
      </c>
      <c r="D231" s="1" t="s">
        <v>4960</v>
      </c>
      <c r="E231" s="1" t="s">
        <v>84</v>
      </c>
      <c r="F231" s="1" t="s">
        <v>3432</v>
      </c>
      <c r="G231" s="1" t="s">
        <v>4961</v>
      </c>
      <c r="H231" s="1" t="s">
        <v>84</v>
      </c>
      <c r="I231" s="3"/>
      <c r="J231" s="1" t="s">
        <v>85</v>
      </c>
      <c r="K231" s="1" t="s">
        <v>86</v>
      </c>
      <c r="L231" s="1" t="s">
        <v>4962</v>
      </c>
      <c r="M231" s="1" t="s">
        <v>4962</v>
      </c>
      <c r="N231" s="1">
        <v>9738619930</v>
      </c>
      <c r="O231" s="1" t="s">
        <v>89</v>
      </c>
      <c r="P231" s="1" t="s">
        <v>4963</v>
      </c>
      <c r="Q231" s="1" t="s">
        <v>91</v>
      </c>
      <c r="R231" s="1" t="s">
        <v>4964</v>
      </c>
      <c r="S231" s="1" t="s">
        <v>4965</v>
      </c>
      <c r="T231" s="1" t="s">
        <v>130</v>
      </c>
      <c r="U231" s="1">
        <v>698264213303</v>
      </c>
      <c r="V231" s="1" t="s">
        <v>4966</v>
      </c>
      <c r="W231" s="1">
        <v>9448603680</v>
      </c>
      <c r="X231" s="1" t="s">
        <v>4967</v>
      </c>
      <c r="Y231" s="1" t="s">
        <v>4968</v>
      </c>
      <c r="Z231" s="1">
        <v>9778737997</v>
      </c>
      <c r="AA231" s="1" t="s">
        <v>167</v>
      </c>
      <c r="AB231" s="1" t="s">
        <v>4969</v>
      </c>
      <c r="AC231" s="1" t="s">
        <v>788</v>
      </c>
      <c r="AD231" s="1" t="s">
        <v>278</v>
      </c>
      <c r="AE231" s="1" t="s">
        <v>4969</v>
      </c>
      <c r="AF231" s="1" t="s">
        <v>788</v>
      </c>
      <c r="AG231" s="1" t="s">
        <v>278</v>
      </c>
      <c r="AH231" s="1" t="s">
        <v>102</v>
      </c>
      <c r="AI231" s="1" t="s">
        <v>102</v>
      </c>
      <c r="AJ231" s="1" t="s">
        <v>4970</v>
      </c>
      <c r="AK231" s="1" t="s">
        <v>4971</v>
      </c>
      <c r="AL231" s="1" t="s">
        <v>141</v>
      </c>
      <c r="AM231" s="1" t="s">
        <v>368</v>
      </c>
      <c r="AN231" s="1">
        <v>84.6</v>
      </c>
      <c r="AO231" s="1" t="s">
        <v>84</v>
      </c>
      <c r="AP231" s="1" t="s">
        <v>4970</v>
      </c>
      <c r="AQ231" s="1" t="s">
        <v>4971</v>
      </c>
      <c r="AR231" s="1" t="s">
        <v>370</v>
      </c>
      <c r="AS231" s="1" t="s">
        <v>1090</v>
      </c>
      <c r="AT231" s="1">
        <v>82</v>
      </c>
      <c r="AU231" s="1" t="s">
        <v>84</v>
      </c>
      <c r="AV231" s="1" t="s">
        <v>84</v>
      </c>
      <c r="AW231" s="1" t="s">
        <v>84</v>
      </c>
      <c r="AX231" s="1" t="s">
        <v>84</v>
      </c>
      <c r="AY231" s="1" t="s">
        <v>84</v>
      </c>
      <c r="AZ231" s="1" t="s">
        <v>84</v>
      </c>
      <c r="BA231" s="1" t="s">
        <v>84</v>
      </c>
      <c r="BB231" s="1" t="s">
        <v>4972</v>
      </c>
      <c r="BC231" s="1" t="s">
        <v>4973</v>
      </c>
      <c r="BD231" s="1" t="s">
        <v>146</v>
      </c>
      <c r="BE231" s="1" t="s">
        <v>114</v>
      </c>
      <c r="BF231" s="1" t="s">
        <v>1226</v>
      </c>
      <c r="BG231" s="1" t="s">
        <v>675</v>
      </c>
      <c r="BH231" s="1">
        <v>84.4</v>
      </c>
      <c r="BI231" s="1">
        <v>8.44</v>
      </c>
      <c r="BJ231" s="1" t="s">
        <v>84</v>
      </c>
      <c r="BK231" s="1" t="s">
        <v>84</v>
      </c>
      <c r="BL231" s="1" t="s">
        <v>84</v>
      </c>
      <c r="BM231" s="1" t="s">
        <v>84</v>
      </c>
      <c r="BN231" s="1" t="s">
        <v>84</v>
      </c>
      <c r="BO231" s="1" t="s">
        <v>84</v>
      </c>
      <c r="BP231" s="1" t="s">
        <v>84</v>
      </c>
      <c r="BQ231" s="1" t="s">
        <v>84</v>
      </c>
      <c r="BR231" s="1" t="s">
        <v>4974</v>
      </c>
      <c r="BS231" s="1" t="s">
        <v>84</v>
      </c>
      <c r="BT231" s="1"/>
      <c r="BU231" s="1" t="s">
        <v>4975</v>
      </c>
      <c r="BV231" s="1">
        <v>18</v>
      </c>
      <c r="BW231" s="1" t="s">
        <v>84</v>
      </c>
      <c r="BX231" s="1" t="str">
        <f>HYPERLINK("https://nconnect.nicmar.ac.in/storage/profile/6ac5d68f4b9da.png","Download")</f>
        <v>0</v>
      </c>
      <c r="BY231" s="1" t="s">
        <v>84</v>
      </c>
    </row>
    <row r="232" spans="1:77">
      <c r="A232" s="1" t="s">
        <v>151</v>
      </c>
      <c r="B232" s="1" t="s">
        <v>78</v>
      </c>
      <c r="C232" s="1" t="s">
        <v>4976</v>
      </c>
      <c r="D232" s="1" t="s">
        <v>4977</v>
      </c>
      <c r="E232" s="1" t="s">
        <v>84</v>
      </c>
      <c r="F232" s="1" t="s">
        <v>4978</v>
      </c>
      <c r="G232" s="1" t="s">
        <v>4979</v>
      </c>
      <c r="H232" s="1" t="s">
        <v>84</v>
      </c>
      <c r="I232" s="3"/>
      <c r="J232" s="1" t="s">
        <v>85</v>
      </c>
      <c r="K232" s="1" t="s">
        <v>86</v>
      </c>
      <c r="L232" s="1" t="s">
        <v>4980</v>
      </c>
      <c r="M232" s="1" t="s">
        <v>4981</v>
      </c>
      <c r="N232" s="1">
        <v>8095186867</v>
      </c>
      <c r="O232" s="1" t="s">
        <v>159</v>
      </c>
      <c r="P232" s="1" t="s">
        <v>4982</v>
      </c>
      <c r="Q232" s="1" t="s">
        <v>91</v>
      </c>
      <c r="R232" s="1" t="s">
        <v>4983</v>
      </c>
      <c r="S232" s="1" t="s">
        <v>4984</v>
      </c>
      <c r="T232" s="1" t="s">
        <v>94</v>
      </c>
      <c r="U232" s="1">
        <v>465083492197</v>
      </c>
      <c r="V232" s="1" t="s">
        <v>4985</v>
      </c>
      <c r="W232" s="1">
        <v>8861212985</v>
      </c>
      <c r="X232" s="1" t="s">
        <v>4986</v>
      </c>
      <c r="Y232" s="1" t="s">
        <v>1375</v>
      </c>
      <c r="Z232" s="1">
        <v>9871412985</v>
      </c>
      <c r="AA232" s="1" t="s">
        <v>521</v>
      </c>
      <c r="AB232" s="1" t="s">
        <v>4987</v>
      </c>
      <c r="AC232" s="1" t="s">
        <v>4988</v>
      </c>
      <c r="AD232" s="1" t="s">
        <v>278</v>
      </c>
      <c r="AE232" s="1" t="s">
        <v>4987</v>
      </c>
      <c r="AF232" s="1" t="s">
        <v>4988</v>
      </c>
      <c r="AG232" s="1" t="s">
        <v>278</v>
      </c>
      <c r="AH232" s="1" t="s">
        <v>102</v>
      </c>
      <c r="AI232" s="1" t="s">
        <v>102</v>
      </c>
      <c r="AJ232" s="1" t="s">
        <v>4989</v>
      </c>
      <c r="AK232" s="1" t="s">
        <v>4990</v>
      </c>
      <c r="AL232" s="1" t="s">
        <v>342</v>
      </c>
      <c r="AM232" s="1" t="s">
        <v>447</v>
      </c>
      <c r="AN232" s="1">
        <v>95</v>
      </c>
      <c r="AO232" s="1">
        <v>10</v>
      </c>
      <c r="AP232" s="1" t="s">
        <v>4991</v>
      </c>
      <c r="AQ232" s="1" t="s">
        <v>4990</v>
      </c>
      <c r="AR232" s="1" t="s">
        <v>501</v>
      </c>
      <c r="AS232" s="1" t="s">
        <v>141</v>
      </c>
      <c r="AT232" s="1">
        <v>89</v>
      </c>
      <c r="AU232" s="1" t="s">
        <v>84</v>
      </c>
      <c r="AV232" s="1" t="s">
        <v>84</v>
      </c>
      <c r="AW232" s="1" t="s">
        <v>84</v>
      </c>
      <c r="AX232" s="1" t="s">
        <v>84</v>
      </c>
      <c r="AY232" s="1" t="s">
        <v>84</v>
      </c>
      <c r="AZ232" s="1" t="s">
        <v>84</v>
      </c>
      <c r="BA232" s="1" t="s">
        <v>84</v>
      </c>
      <c r="BB232" s="1" t="s">
        <v>4992</v>
      </c>
      <c r="BC232" s="1" t="s">
        <v>4993</v>
      </c>
      <c r="BD232" s="1" t="s">
        <v>205</v>
      </c>
      <c r="BE232" s="1" t="s">
        <v>206</v>
      </c>
      <c r="BF232" s="1" t="s">
        <v>425</v>
      </c>
      <c r="BG232" s="1" t="s">
        <v>426</v>
      </c>
      <c r="BH232" s="1">
        <v>72.2</v>
      </c>
      <c r="BI232" s="1">
        <v>7.97</v>
      </c>
      <c r="BJ232" s="1" t="s">
        <v>84</v>
      </c>
      <c r="BK232" s="1" t="s">
        <v>84</v>
      </c>
      <c r="BL232" s="1" t="s">
        <v>84</v>
      </c>
      <c r="BM232" s="1" t="s">
        <v>84</v>
      </c>
      <c r="BN232" s="1" t="s">
        <v>84</v>
      </c>
      <c r="BO232" s="1" t="s">
        <v>84</v>
      </c>
      <c r="BP232" s="1" t="s">
        <v>84</v>
      </c>
      <c r="BQ232" s="1" t="s">
        <v>84</v>
      </c>
      <c r="BR232" s="1" t="s">
        <v>4994</v>
      </c>
      <c r="BS232" s="1" t="s">
        <v>4995</v>
      </c>
      <c r="BT232" s="1">
        <v>23</v>
      </c>
      <c r="BU232" s="1" t="s">
        <v>4996</v>
      </c>
      <c r="BV232" s="1">
        <v>20</v>
      </c>
      <c r="BW232" s="1" t="s">
        <v>4997</v>
      </c>
      <c r="BX232" s="1" t="str">
        <f>HYPERLINK("https://nconnect.nicmar.ac.in/storage/profile/6a84a0ed81715.png","Download")</f>
        <v>0</v>
      </c>
      <c r="BY232" s="1" t="s">
        <v>84</v>
      </c>
    </row>
    <row r="233" spans="1:77">
      <c r="A233" s="1" t="s">
        <v>119</v>
      </c>
      <c r="B233" s="1" t="s">
        <v>78</v>
      </c>
      <c r="C233" s="1" t="s">
        <v>4998</v>
      </c>
      <c r="D233" s="1" t="s">
        <v>4999</v>
      </c>
      <c r="E233" s="1" t="s">
        <v>84</v>
      </c>
      <c r="F233" s="1" t="s">
        <v>5000</v>
      </c>
      <c r="G233" s="1" t="s">
        <v>5001</v>
      </c>
      <c r="H233" s="1" t="s">
        <v>84</v>
      </c>
      <c r="I233" s="3"/>
      <c r="J233" s="1" t="s">
        <v>85</v>
      </c>
      <c r="K233" s="1" t="s">
        <v>86</v>
      </c>
      <c r="L233" s="1" t="s">
        <v>5002</v>
      </c>
      <c r="M233" s="1" t="s">
        <v>5003</v>
      </c>
      <c r="N233" s="1">
        <v>9360573947</v>
      </c>
      <c r="O233" s="1" t="s">
        <v>89</v>
      </c>
      <c r="P233" s="1" t="s">
        <v>5004</v>
      </c>
      <c r="Q233" s="1" t="s">
        <v>91</v>
      </c>
      <c r="R233" s="1" t="s">
        <v>5005</v>
      </c>
      <c r="S233" s="1" t="s">
        <v>5006</v>
      </c>
      <c r="T233" s="1" t="s">
        <v>190</v>
      </c>
      <c r="U233" s="1">
        <v>928365355417</v>
      </c>
      <c r="V233" s="1" t="s">
        <v>5007</v>
      </c>
      <c r="W233" s="1">
        <v>9842054053</v>
      </c>
      <c r="X233" s="1" t="s">
        <v>5008</v>
      </c>
      <c r="Y233" s="1" t="s">
        <v>5009</v>
      </c>
      <c r="Z233" s="1">
        <v>8608754053</v>
      </c>
      <c r="AA233" s="1" t="s">
        <v>134</v>
      </c>
      <c r="AB233" s="1" t="s">
        <v>5010</v>
      </c>
      <c r="AC233" s="1" t="s">
        <v>5011</v>
      </c>
      <c r="AD233" s="1" t="s">
        <v>644</v>
      </c>
      <c r="AE233" s="1" t="s">
        <v>5010</v>
      </c>
      <c r="AF233" s="1" t="s">
        <v>5011</v>
      </c>
      <c r="AG233" s="1" t="s">
        <v>644</v>
      </c>
      <c r="AH233" s="1" t="s">
        <v>102</v>
      </c>
      <c r="AI233" s="1" t="s">
        <v>102</v>
      </c>
      <c r="AJ233" s="1" t="s">
        <v>5012</v>
      </c>
      <c r="AK233" s="1" t="s">
        <v>5013</v>
      </c>
      <c r="AL233" s="1" t="s">
        <v>106</v>
      </c>
      <c r="AM233" s="1" t="s">
        <v>109</v>
      </c>
      <c r="AN233" s="1">
        <v>74.6</v>
      </c>
      <c r="AO233" s="1" t="s">
        <v>84</v>
      </c>
      <c r="AP233" s="1" t="s">
        <v>5012</v>
      </c>
      <c r="AQ233" s="1" t="s">
        <v>5013</v>
      </c>
      <c r="AR233" s="1" t="s">
        <v>256</v>
      </c>
      <c r="AS233" s="1" t="s">
        <v>144</v>
      </c>
      <c r="AT233" s="1">
        <v>83.96</v>
      </c>
      <c r="AU233" s="1" t="s">
        <v>84</v>
      </c>
      <c r="AV233" s="1" t="s">
        <v>84</v>
      </c>
      <c r="AW233" s="1" t="s">
        <v>84</v>
      </c>
      <c r="AX233" s="1" t="s">
        <v>84</v>
      </c>
      <c r="AY233" s="1" t="s">
        <v>84</v>
      </c>
      <c r="AZ233" s="1" t="s">
        <v>84</v>
      </c>
      <c r="BA233" s="1" t="s">
        <v>84</v>
      </c>
      <c r="BB233" s="1" t="s">
        <v>1631</v>
      </c>
      <c r="BC233" s="1" t="s">
        <v>5014</v>
      </c>
      <c r="BD233" s="1" t="s">
        <v>146</v>
      </c>
      <c r="BE233" s="1" t="s">
        <v>114</v>
      </c>
      <c r="BF233" s="1" t="s">
        <v>177</v>
      </c>
      <c r="BG233" s="1" t="s">
        <v>236</v>
      </c>
      <c r="BH233" s="1">
        <v>84.9</v>
      </c>
      <c r="BI233" s="1">
        <v>8.49</v>
      </c>
      <c r="BJ233" s="1" t="s">
        <v>84</v>
      </c>
      <c r="BK233" s="1" t="s">
        <v>84</v>
      </c>
      <c r="BL233" s="1" t="s">
        <v>84</v>
      </c>
      <c r="BM233" s="1" t="s">
        <v>84</v>
      </c>
      <c r="BN233" s="1" t="s">
        <v>84</v>
      </c>
      <c r="BO233" s="1" t="s">
        <v>84</v>
      </c>
      <c r="BP233" s="1" t="s">
        <v>84</v>
      </c>
      <c r="BQ233" s="1" t="s">
        <v>84</v>
      </c>
      <c r="BR233" s="1" t="s">
        <v>5015</v>
      </c>
      <c r="BS233" s="1" t="s">
        <v>84</v>
      </c>
      <c r="BT233" s="1"/>
      <c r="BU233" s="1" t="s">
        <v>5016</v>
      </c>
      <c r="BV233" s="1">
        <v>2</v>
      </c>
      <c r="BW233" s="1" t="s">
        <v>5017</v>
      </c>
      <c r="BX233" s="1" t="str">
        <f>HYPERLINK("https://nconnect.nicmar.ac.in/storage/profile/6a87150cd3c27.png","Download")</f>
        <v>0</v>
      </c>
      <c r="BY233" s="1" t="s">
        <v>84</v>
      </c>
    </row>
    <row r="234" spans="1:77">
      <c r="A234" s="1" t="s">
        <v>119</v>
      </c>
      <c r="B234" s="1" t="s">
        <v>78</v>
      </c>
      <c r="C234" s="1" t="s">
        <v>5018</v>
      </c>
      <c r="D234" s="1" t="s">
        <v>181</v>
      </c>
      <c r="E234" s="1" t="s">
        <v>84</v>
      </c>
      <c r="F234" s="1" t="s">
        <v>5019</v>
      </c>
      <c r="G234" s="1" t="s">
        <v>5020</v>
      </c>
      <c r="H234" s="1" t="s">
        <v>84</v>
      </c>
      <c r="I234" s="3"/>
      <c r="J234" s="1" t="s">
        <v>85</v>
      </c>
      <c r="K234" s="1" t="s">
        <v>86</v>
      </c>
      <c r="L234" s="1" t="s">
        <v>5021</v>
      </c>
      <c r="M234" s="1" t="s">
        <v>5022</v>
      </c>
      <c r="N234" s="1">
        <v>7685945808</v>
      </c>
      <c r="O234" s="1" t="s">
        <v>159</v>
      </c>
      <c r="P234" s="1" t="s">
        <v>5023</v>
      </c>
      <c r="Q234" s="1" t="s">
        <v>91</v>
      </c>
      <c r="R234" s="1" t="s">
        <v>5024</v>
      </c>
      <c r="S234" s="1" t="s">
        <v>5025</v>
      </c>
      <c r="T234" s="1" t="s">
        <v>130</v>
      </c>
      <c r="U234" s="1">
        <v>671529327478</v>
      </c>
      <c r="V234" s="1" t="s">
        <v>5026</v>
      </c>
      <c r="W234" s="1">
        <v>9830019717</v>
      </c>
      <c r="X234" s="1" t="s">
        <v>441</v>
      </c>
      <c r="Y234" s="1" t="s">
        <v>5027</v>
      </c>
      <c r="Z234" s="1">
        <v>9836509887</v>
      </c>
      <c r="AA234" s="1" t="s">
        <v>441</v>
      </c>
      <c r="AB234" s="1" t="s">
        <v>5028</v>
      </c>
      <c r="AC234" s="1" t="s">
        <v>5029</v>
      </c>
      <c r="AD234" s="1" t="s">
        <v>2055</v>
      </c>
      <c r="AE234" s="1" t="s">
        <v>5030</v>
      </c>
      <c r="AF234" s="1" t="s">
        <v>138</v>
      </c>
      <c r="AG234" s="1" t="s">
        <v>101</v>
      </c>
      <c r="AH234" s="1" t="s">
        <v>102</v>
      </c>
      <c r="AI234" s="1" t="s">
        <v>102</v>
      </c>
      <c r="AJ234" s="1" t="s">
        <v>5031</v>
      </c>
      <c r="AK234" s="1" t="s">
        <v>2055</v>
      </c>
      <c r="AL234" s="1" t="s">
        <v>5032</v>
      </c>
      <c r="AM234" s="1" t="s">
        <v>447</v>
      </c>
      <c r="AN234" s="1">
        <v>84.29</v>
      </c>
      <c r="AO234" s="1" t="s">
        <v>84</v>
      </c>
      <c r="AP234" s="1" t="s">
        <v>5033</v>
      </c>
      <c r="AQ234" s="1" t="s">
        <v>2055</v>
      </c>
      <c r="AR234" s="1" t="s">
        <v>597</v>
      </c>
      <c r="AS234" s="1" t="s">
        <v>395</v>
      </c>
      <c r="AT234" s="1">
        <v>74.37</v>
      </c>
      <c r="AU234" s="1">
        <v>7.2</v>
      </c>
      <c r="AV234" s="1" t="s">
        <v>84</v>
      </c>
      <c r="AW234" s="1" t="s">
        <v>84</v>
      </c>
      <c r="AX234" s="1" t="s">
        <v>84</v>
      </c>
      <c r="AY234" s="1" t="s">
        <v>84</v>
      </c>
      <c r="AZ234" s="1" t="s">
        <v>84</v>
      </c>
      <c r="BA234" s="1" t="s">
        <v>84</v>
      </c>
      <c r="BB234" s="1" t="s">
        <v>5034</v>
      </c>
      <c r="BC234" s="1" t="s">
        <v>2055</v>
      </c>
      <c r="BD234" s="1" t="s">
        <v>205</v>
      </c>
      <c r="BE234" s="1" t="s">
        <v>206</v>
      </c>
      <c r="BF234" s="1" t="s">
        <v>395</v>
      </c>
      <c r="BG234" s="1" t="s">
        <v>3003</v>
      </c>
      <c r="BH234" s="1">
        <v>78.31</v>
      </c>
      <c r="BI234" s="1">
        <v>8.58</v>
      </c>
      <c r="BJ234" s="1" t="s">
        <v>84</v>
      </c>
      <c r="BK234" s="1" t="s">
        <v>84</v>
      </c>
      <c r="BL234" s="1" t="s">
        <v>84</v>
      </c>
      <c r="BM234" s="1" t="s">
        <v>84</v>
      </c>
      <c r="BN234" s="1" t="s">
        <v>84</v>
      </c>
      <c r="BO234" s="1" t="s">
        <v>84</v>
      </c>
      <c r="BP234" s="1" t="s">
        <v>84</v>
      </c>
      <c r="BQ234" s="1" t="s">
        <v>84</v>
      </c>
      <c r="BR234" s="1" t="s">
        <v>5035</v>
      </c>
      <c r="BS234" s="1" t="s">
        <v>5036</v>
      </c>
      <c r="BT234" s="1">
        <v>15</v>
      </c>
      <c r="BU234" s="1" t="s">
        <v>5037</v>
      </c>
      <c r="BV234" s="1">
        <v>25</v>
      </c>
      <c r="BW234" s="1" t="s">
        <v>84</v>
      </c>
      <c r="BX234" s="1" t="str">
        <f>HYPERLINK("https://nconnect.nicmar.ac.in/storage/profile/6a85e199c6a09.png","Download")</f>
        <v>0</v>
      </c>
      <c r="BY234" s="1" t="s">
        <v>84</v>
      </c>
    </row>
    <row r="235" spans="1:77">
      <c r="A235" s="1" t="s">
        <v>119</v>
      </c>
      <c r="B235" s="1" t="s">
        <v>78</v>
      </c>
      <c r="C235" s="1" t="s">
        <v>5038</v>
      </c>
      <c r="D235" s="1" t="s">
        <v>5039</v>
      </c>
      <c r="E235" s="1" t="s">
        <v>84</v>
      </c>
      <c r="F235" s="1" t="s">
        <v>2043</v>
      </c>
      <c r="G235" s="1" t="s">
        <v>5040</v>
      </c>
      <c r="H235" s="1" t="s">
        <v>84</v>
      </c>
      <c r="I235" s="3"/>
      <c r="J235" s="1" t="s">
        <v>85</v>
      </c>
      <c r="K235" s="1" t="s">
        <v>86</v>
      </c>
      <c r="L235" s="1" t="s">
        <v>5041</v>
      </c>
      <c r="M235" s="1" t="s">
        <v>5042</v>
      </c>
      <c r="N235" s="1">
        <v>8473916650</v>
      </c>
      <c r="O235" s="1" t="s">
        <v>159</v>
      </c>
      <c r="P235" s="1" t="s">
        <v>5043</v>
      </c>
      <c r="Q235" s="1" t="s">
        <v>91</v>
      </c>
      <c r="R235" s="1" t="s">
        <v>5044</v>
      </c>
      <c r="S235" s="1" t="s">
        <v>5045</v>
      </c>
      <c r="T235" s="1" t="s">
        <v>130</v>
      </c>
      <c r="U235" s="1">
        <v>892736710840</v>
      </c>
      <c r="V235" s="1" t="s">
        <v>5046</v>
      </c>
      <c r="W235" s="1">
        <v>9435214109</v>
      </c>
      <c r="X235" s="1" t="s">
        <v>5047</v>
      </c>
      <c r="Y235" s="1" t="s">
        <v>5048</v>
      </c>
      <c r="Z235" s="1">
        <v>6000709425</v>
      </c>
      <c r="AA235" s="1" t="s">
        <v>5049</v>
      </c>
      <c r="AB235" s="1" t="s">
        <v>5050</v>
      </c>
      <c r="AC235" s="1" t="s">
        <v>5051</v>
      </c>
      <c r="AD235" s="1" t="s">
        <v>5052</v>
      </c>
      <c r="AE235" s="1" t="s">
        <v>5050</v>
      </c>
      <c r="AF235" s="1" t="s">
        <v>5051</v>
      </c>
      <c r="AG235" s="1" t="s">
        <v>5052</v>
      </c>
      <c r="AH235" s="1" t="s">
        <v>102</v>
      </c>
      <c r="AI235" s="1" t="s">
        <v>102</v>
      </c>
      <c r="AJ235" s="1" t="s">
        <v>5053</v>
      </c>
      <c r="AK235" s="1" t="s">
        <v>1109</v>
      </c>
      <c r="AL235" s="1" t="s">
        <v>597</v>
      </c>
      <c r="AM235" s="1" t="s">
        <v>598</v>
      </c>
      <c r="AN235" s="1">
        <v>91.6</v>
      </c>
      <c r="AO235" s="1" t="s">
        <v>84</v>
      </c>
      <c r="AP235" s="1" t="s">
        <v>5053</v>
      </c>
      <c r="AQ235" s="1" t="s">
        <v>1109</v>
      </c>
      <c r="AR235" s="1" t="s">
        <v>141</v>
      </c>
      <c r="AS235" s="1" t="s">
        <v>368</v>
      </c>
      <c r="AT235" s="1">
        <v>90.5</v>
      </c>
      <c r="AU235" s="1" t="s">
        <v>84</v>
      </c>
      <c r="AV235" s="1" t="s">
        <v>84</v>
      </c>
      <c r="AW235" s="1" t="s">
        <v>84</v>
      </c>
      <c r="AX235" s="1" t="s">
        <v>84</v>
      </c>
      <c r="AY235" s="1" t="s">
        <v>84</v>
      </c>
      <c r="AZ235" s="1" t="s">
        <v>84</v>
      </c>
      <c r="BA235" s="1" t="s">
        <v>84</v>
      </c>
      <c r="BB235" s="1" t="s">
        <v>5054</v>
      </c>
      <c r="BC235" s="1" t="s">
        <v>5055</v>
      </c>
      <c r="BD235" s="1" t="s">
        <v>113</v>
      </c>
      <c r="BE235" s="1" t="s">
        <v>114</v>
      </c>
      <c r="BF235" s="1" t="s">
        <v>817</v>
      </c>
      <c r="BG235" s="1" t="s">
        <v>426</v>
      </c>
      <c r="BH235" s="1">
        <v>83.9</v>
      </c>
      <c r="BI235" s="1">
        <v>8.39</v>
      </c>
      <c r="BJ235" s="1" t="s">
        <v>84</v>
      </c>
      <c r="BK235" s="1" t="s">
        <v>84</v>
      </c>
      <c r="BL235" s="1" t="s">
        <v>84</v>
      </c>
      <c r="BM235" s="1" t="s">
        <v>84</v>
      </c>
      <c r="BN235" s="1" t="s">
        <v>84</v>
      </c>
      <c r="BO235" s="1" t="s">
        <v>84</v>
      </c>
      <c r="BP235" s="1" t="s">
        <v>84</v>
      </c>
      <c r="BQ235" s="1" t="s">
        <v>84</v>
      </c>
      <c r="BR235" s="1" t="s">
        <v>5056</v>
      </c>
      <c r="BS235" s="1" t="s">
        <v>5057</v>
      </c>
      <c r="BT235" s="1">
        <v>23</v>
      </c>
      <c r="BU235" s="1" t="s">
        <v>5058</v>
      </c>
      <c r="BV235" s="1">
        <v>11</v>
      </c>
      <c r="BW235" s="1" t="s">
        <v>84</v>
      </c>
      <c r="BX235" s="1" t="str">
        <f>HYPERLINK("https://nconnect.nicmar.ac.in/storage/profile/6a869884e4e03.png","Download")</f>
        <v>0</v>
      </c>
      <c r="BY235" s="1" t="s">
        <v>84</v>
      </c>
    </row>
    <row r="236" spans="1:77">
      <c r="A236" s="1" t="s">
        <v>119</v>
      </c>
      <c r="B236" s="1" t="s">
        <v>78</v>
      </c>
      <c r="C236" s="1" t="s">
        <v>5059</v>
      </c>
      <c r="D236" s="1" t="s">
        <v>5060</v>
      </c>
      <c r="E236" s="1" t="s">
        <v>5061</v>
      </c>
      <c r="F236" s="1" t="s">
        <v>5062</v>
      </c>
      <c r="G236" s="1" t="s">
        <v>5063</v>
      </c>
      <c r="H236" s="1" t="s">
        <v>84</v>
      </c>
      <c r="I236" s="3"/>
      <c r="J236" s="1" t="s">
        <v>85</v>
      </c>
      <c r="K236" s="1" t="s">
        <v>86</v>
      </c>
      <c r="L236" s="1" t="s">
        <v>5064</v>
      </c>
      <c r="M236" s="1" t="s">
        <v>5065</v>
      </c>
      <c r="N236" s="1">
        <v>7517089896</v>
      </c>
      <c r="O236" s="1" t="s">
        <v>89</v>
      </c>
      <c r="P236" s="1" t="s">
        <v>5066</v>
      </c>
      <c r="Q236" s="1" t="s">
        <v>91</v>
      </c>
      <c r="R236" s="1" t="s">
        <v>3301</v>
      </c>
      <c r="S236" s="1" t="s">
        <v>5067</v>
      </c>
      <c r="T236" s="1" t="s">
        <v>190</v>
      </c>
      <c r="U236" s="1" t="s">
        <v>5068</v>
      </c>
      <c r="V236" s="1" t="s">
        <v>5061</v>
      </c>
      <c r="W236" s="1">
        <v>9371089896</v>
      </c>
      <c r="X236" s="1" t="s">
        <v>785</v>
      </c>
      <c r="Y236" s="1" t="s">
        <v>5069</v>
      </c>
      <c r="Z236" s="1">
        <v>9372289896</v>
      </c>
      <c r="AA236" s="1" t="s">
        <v>1323</v>
      </c>
      <c r="AB236" s="1" t="s">
        <v>5070</v>
      </c>
      <c r="AC236" s="1" t="s">
        <v>138</v>
      </c>
      <c r="AD236" s="1" t="s">
        <v>101</v>
      </c>
      <c r="AE236" s="1" t="s">
        <v>5070</v>
      </c>
      <c r="AF236" s="1" t="s">
        <v>138</v>
      </c>
      <c r="AG236" s="1" t="s">
        <v>101</v>
      </c>
      <c r="AH236" s="1" t="s">
        <v>102</v>
      </c>
      <c r="AI236" s="1" t="s">
        <v>102</v>
      </c>
      <c r="AJ236" s="1" t="s">
        <v>5071</v>
      </c>
      <c r="AK236" s="1" t="s">
        <v>5072</v>
      </c>
      <c r="AL236" s="1" t="s">
        <v>201</v>
      </c>
      <c r="AM236" s="1" t="s">
        <v>109</v>
      </c>
      <c r="AN236" s="1">
        <v>73.2</v>
      </c>
      <c r="AO236" s="1" t="s">
        <v>84</v>
      </c>
      <c r="AP236" s="1" t="s">
        <v>84</v>
      </c>
      <c r="AQ236" s="1" t="s">
        <v>84</v>
      </c>
      <c r="AR236" s="1" t="s">
        <v>84</v>
      </c>
      <c r="AS236" s="1" t="s">
        <v>84</v>
      </c>
      <c r="AT236" s="1" t="s">
        <v>84</v>
      </c>
      <c r="AU236" s="1" t="s">
        <v>84</v>
      </c>
      <c r="AV236" s="1" t="s">
        <v>1369</v>
      </c>
      <c r="AW236" s="1" t="s">
        <v>5073</v>
      </c>
      <c r="AX236" s="1" t="s">
        <v>207</v>
      </c>
      <c r="AY236" s="1" t="s">
        <v>232</v>
      </c>
      <c r="AZ236" s="1">
        <v>77.63</v>
      </c>
      <c r="BA236" s="1" t="s">
        <v>84</v>
      </c>
      <c r="BB236" s="1" t="s">
        <v>1071</v>
      </c>
      <c r="BC236" s="1" t="s">
        <v>5074</v>
      </c>
      <c r="BD236" s="1" t="s">
        <v>146</v>
      </c>
      <c r="BE236" s="1" t="s">
        <v>114</v>
      </c>
      <c r="BF236" s="1" t="s">
        <v>235</v>
      </c>
      <c r="BG236" s="1" t="s">
        <v>116</v>
      </c>
      <c r="BH236" s="1">
        <v>70</v>
      </c>
      <c r="BI236" s="1">
        <v>7.75</v>
      </c>
      <c r="BJ236" s="1" t="s">
        <v>84</v>
      </c>
      <c r="BK236" s="1" t="s">
        <v>84</v>
      </c>
      <c r="BL236" s="1" t="s">
        <v>84</v>
      </c>
      <c r="BM236" s="1" t="s">
        <v>84</v>
      </c>
      <c r="BN236" s="1" t="s">
        <v>84</v>
      </c>
      <c r="BO236" s="1" t="s">
        <v>84</v>
      </c>
      <c r="BP236" s="1" t="s">
        <v>84</v>
      </c>
      <c r="BQ236" s="1" t="s">
        <v>84</v>
      </c>
      <c r="BR236" s="1" t="s">
        <v>5075</v>
      </c>
      <c r="BS236" s="1" t="s">
        <v>84</v>
      </c>
      <c r="BT236" s="1"/>
      <c r="BU236" s="1" t="s">
        <v>5076</v>
      </c>
      <c r="BV236" s="1">
        <v>8</v>
      </c>
      <c r="BW236" s="1" t="s">
        <v>5077</v>
      </c>
      <c r="BX236" s="1" t="str">
        <f>HYPERLINK("https://nconnect.nicmar.ac.in/storage/profile/6a8582f041006.png","Download")</f>
        <v>0</v>
      </c>
      <c r="BY236" s="1" t="s">
        <v>84</v>
      </c>
    </row>
    <row r="237" spans="1:77">
      <c r="A237" s="1" t="s">
        <v>119</v>
      </c>
      <c r="B237" s="1" t="s">
        <v>78</v>
      </c>
      <c r="C237" s="1" t="s">
        <v>5078</v>
      </c>
      <c r="D237" s="1" t="s">
        <v>5079</v>
      </c>
      <c r="E237" s="1" t="s">
        <v>84</v>
      </c>
      <c r="F237" s="1" t="s">
        <v>4135</v>
      </c>
      <c r="G237" s="1" t="s">
        <v>5080</v>
      </c>
      <c r="H237" s="1" t="s">
        <v>84</v>
      </c>
      <c r="I237" s="3"/>
      <c r="J237" s="1" t="s">
        <v>85</v>
      </c>
      <c r="K237" s="1" t="s">
        <v>86</v>
      </c>
      <c r="L237" s="1" t="s">
        <v>5081</v>
      </c>
      <c r="M237" s="1" t="s">
        <v>5082</v>
      </c>
      <c r="N237" s="1">
        <v>8547741068</v>
      </c>
      <c r="O237" s="1" t="s">
        <v>159</v>
      </c>
      <c r="P237" s="1" t="s">
        <v>4202</v>
      </c>
      <c r="Q237" s="1" t="s">
        <v>91</v>
      </c>
      <c r="R237" s="1" t="s">
        <v>5083</v>
      </c>
      <c r="S237" s="1" t="s">
        <v>5084</v>
      </c>
      <c r="T237" s="1" t="s">
        <v>760</v>
      </c>
      <c r="U237" s="1">
        <v>967551608382</v>
      </c>
      <c r="V237" s="1" t="s">
        <v>5085</v>
      </c>
      <c r="W237" s="1">
        <v>9895853962</v>
      </c>
      <c r="X237" s="1" t="s">
        <v>2168</v>
      </c>
      <c r="Y237" s="1" t="s">
        <v>5086</v>
      </c>
      <c r="Z237" s="1" t="s">
        <v>470</v>
      </c>
      <c r="AA237" s="1" t="s">
        <v>102</v>
      </c>
      <c r="AB237" s="1" t="s">
        <v>5087</v>
      </c>
      <c r="AC237" s="1" t="s">
        <v>1663</v>
      </c>
      <c r="AD237" s="1" t="s">
        <v>392</v>
      </c>
      <c r="AE237" s="1" t="s">
        <v>5088</v>
      </c>
      <c r="AF237" s="1" t="s">
        <v>5089</v>
      </c>
      <c r="AG237" s="1" t="s">
        <v>392</v>
      </c>
      <c r="AH237" s="1" t="s">
        <v>102</v>
      </c>
      <c r="AI237" s="1" t="s">
        <v>102</v>
      </c>
      <c r="AJ237" s="1" t="s">
        <v>5090</v>
      </c>
      <c r="AK237" s="1" t="s">
        <v>4438</v>
      </c>
      <c r="AL237" s="1" t="s">
        <v>341</v>
      </c>
      <c r="AM237" s="1" t="s">
        <v>715</v>
      </c>
      <c r="AN237" s="1">
        <v>95</v>
      </c>
      <c r="AO237" s="1">
        <v>10</v>
      </c>
      <c r="AP237" s="1" t="s">
        <v>5091</v>
      </c>
      <c r="AQ237" s="1" t="s">
        <v>4438</v>
      </c>
      <c r="AR237" s="1" t="s">
        <v>198</v>
      </c>
      <c r="AS237" s="1" t="s">
        <v>598</v>
      </c>
      <c r="AT237" s="1">
        <v>74</v>
      </c>
      <c r="AU237" s="1" t="s">
        <v>84</v>
      </c>
      <c r="AV237" s="1" t="s">
        <v>84</v>
      </c>
      <c r="AW237" s="1" t="s">
        <v>84</v>
      </c>
      <c r="AX237" s="1" t="s">
        <v>84</v>
      </c>
      <c r="AY237" s="1" t="s">
        <v>84</v>
      </c>
      <c r="AZ237" s="1" t="s">
        <v>84</v>
      </c>
      <c r="BA237" s="1" t="s">
        <v>84</v>
      </c>
      <c r="BB237" s="1" t="s">
        <v>5092</v>
      </c>
      <c r="BC237" s="1" t="s">
        <v>5093</v>
      </c>
      <c r="BD237" s="1" t="s">
        <v>113</v>
      </c>
      <c r="BE237" s="1" t="s">
        <v>114</v>
      </c>
      <c r="BF237" s="1" t="s">
        <v>527</v>
      </c>
      <c r="BG237" s="1" t="s">
        <v>115</v>
      </c>
      <c r="BH237" s="1">
        <v>80</v>
      </c>
      <c r="BI237" s="1">
        <v>8.02</v>
      </c>
      <c r="BJ237" s="1" t="s">
        <v>84</v>
      </c>
      <c r="BK237" s="1" t="s">
        <v>84</v>
      </c>
      <c r="BL237" s="1" t="s">
        <v>84</v>
      </c>
      <c r="BM237" s="1" t="s">
        <v>84</v>
      </c>
      <c r="BN237" s="1" t="s">
        <v>84</v>
      </c>
      <c r="BO237" s="1" t="s">
        <v>84</v>
      </c>
      <c r="BP237" s="1" t="s">
        <v>84</v>
      </c>
      <c r="BQ237" s="1" t="s">
        <v>84</v>
      </c>
      <c r="BR237" s="1" t="s">
        <v>5094</v>
      </c>
      <c r="BS237" s="1" t="s">
        <v>5095</v>
      </c>
      <c r="BT237" s="1">
        <v>15</v>
      </c>
      <c r="BU237" s="1" t="s">
        <v>84</v>
      </c>
      <c r="BV237" s="1"/>
      <c r="BW237" s="1" t="s">
        <v>84</v>
      </c>
      <c r="BX237" s="1" t="str">
        <f>HYPERLINK("https://nconnect.nicmar.ac.in/storage/profile/6a87078dc6ac5.png","Download")</f>
        <v>0</v>
      </c>
      <c r="BY237" s="1" t="s">
        <v>84</v>
      </c>
    </row>
    <row r="238" spans="1:77">
      <c r="A238" s="1" t="s">
        <v>77</v>
      </c>
      <c r="B238" s="1" t="s">
        <v>78</v>
      </c>
      <c r="C238" s="1" t="s">
        <v>5096</v>
      </c>
      <c r="D238" s="1" t="s">
        <v>5097</v>
      </c>
      <c r="E238" s="1" t="s">
        <v>5098</v>
      </c>
      <c r="F238" s="1" t="s">
        <v>2668</v>
      </c>
      <c r="G238" s="1" t="s">
        <v>5099</v>
      </c>
      <c r="H238" s="1" t="s">
        <v>84</v>
      </c>
      <c r="I238" s="3"/>
      <c r="J238" s="1" t="s">
        <v>85</v>
      </c>
      <c r="K238" s="1" t="s">
        <v>86</v>
      </c>
      <c r="L238" s="1" t="s">
        <v>5100</v>
      </c>
      <c r="M238" s="1" t="s">
        <v>5101</v>
      </c>
      <c r="N238" s="1">
        <v>7350824645</v>
      </c>
      <c r="O238" s="1" t="s">
        <v>159</v>
      </c>
      <c r="P238" s="1" t="s">
        <v>5102</v>
      </c>
      <c r="Q238" s="1" t="s">
        <v>91</v>
      </c>
      <c r="R238" s="1" t="s">
        <v>5103</v>
      </c>
      <c r="S238" s="1" t="s">
        <v>5104</v>
      </c>
      <c r="T238" s="1" t="s">
        <v>190</v>
      </c>
      <c r="U238" s="1">
        <v>465318360086</v>
      </c>
      <c r="V238" s="1" t="s">
        <v>5105</v>
      </c>
      <c r="W238" s="1">
        <v>9822433381</v>
      </c>
      <c r="X238" s="1" t="s">
        <v>96</v>
      </c>
      <c r="Y238" s="1" t="s">
        <v>5106</v>
      </c>
      <c r="Z238" s="1">
        <v>9767505054</v>
      </c>
      <c r="AA238" s="1" t="s">
        <v>521</v>
      </c>
      <c r="AB238" s="1" t="s">
        <v>5107</v>
      </c>
      <c r="AC238" s="1" t="s">
        <v>569</v>
      </c>
      <c r="AD238" s="1" t="s">
        <v>101</v>
      </c>
      <c r="AE238" s="1" t="s">
        <v>5107</v>
      </c>
      <c r="AF238" s="1" t="s">
        <v>569</v>
      </c>
      <c r="AG238" s="1" t="s">
        <v>101</v>
      </c>
      <c r="AH238" s="1" t="s">
        <v>102</v>
      </c>
      <c r="AI238" s="1" t="s">
        <v>102</v>
      </c>
      <c r="AJ238" s="1" t="s">
        <v>5108</v>
      </c>
      <c r="AK238" s="1" t="s">
        <v>5109</v>
      </c>
      <c r="AL238" s="1" t="s">
        <v>5110</v>
      </c>
      <c r="AM238" s="1" t="s">
        <v>954</v>
      </c>
      <c r="AN238" s="1">
        <v>95.0</v>
      </c>
      <c r="AO238" s="1">
        <v>10.0</v>
      </c>
      <c r="AP238" s="1" t="s">
        <v>5111</v>
      </c>
      <c r="AQ238" s="1" t="s">
        <v>5112</v>
      </c>
      <c r="AR238" s="1" t="s">
        <v>281</v>
      </c>
      <c r="AS238" s="1" t="s">
        <v>2104</v>
      </c>
      <c r="AT238" s="1">
        <v>83.38</v>
      </c>
      <c r="AU238" s="1">
        <v>8.78</v>
      </c>
      <c r="AV238" s="1" t="s">
        <v>84</v>
      </c>
      <c r="AW238" s="1" t="s">
        <v>84</v>
      </c>
      <c r="AX238" s="1" t="s">
        <v>84</v>
      </c>
      <c r="AY238" s="1" t="s">
        <v>84</v>
      </c>
      <c r="AZ238" s="1" t="s">
        <v>84</v>
      </c>
      <c r="BA238" s="1" t="s">
        <v>84</v>
      </c>
      <c r="BB238" s="1" t="s">
        <v>5113</v>
      </c>
      <c r="BC238" s="1" t="s">
        <v>5114</v>
      </c>
      <c r="BD238" s="1" t="s">
        <v>205</v>
      </c>
      <c r="BE238" s="1" t="s">
        <v>206</v>
      </c>
      <c r="BF238" s="1" t="s">
        <v>526</v>
      </c>
      <c r="BG238" s="1" t="s">
        <v>316</v>
      </c>
      <c r="BH238" s="1">
        <v>83.46</v>
      </c>
      <c r="BI238" s="1" t="s">
        <v>84</v>
      </c>
      <c r="BJ238" s="1" t="s">
        <v>84</v>
      </c>
      <c r="BK238" s="1" t="s">
        <v>84</v>
      </c>
      <c r="BL238" s="1" t="s">
        <v>84</v>
      </c>
      <c r="BM238" s="1" t="s">
        <v>84</v>
      </c>
      <c r="BN238" s="1" t="s">
        <v>84</v>
      </c>
      <c r="BO238" s="1" t="s">
        <v>84</v>
      </c>
      <c r="BP238" s="1" t="s">
        <v>84</v>
      </c>
      <c r="BQ238" s="1" t="s">
        <v>84</v>
      </c>
      <c r="BR238" s="1" t="s">
        <v>5115</v>
      </c>
      <c r="BS238" s="1" t="s">
        <v>5116</v>
      </c>
      <c r="BT238" s="1">
        <v>28</v>
      </c>
      <c r="BU238" s="1" t="s">
        <v>5117</v>
      </c>
      <c r="BV238" s="1">
        <v>65</v>
      </c>
      <c r="BW238" s="1" t="s">
        <v>5118</v>
      </c>
      <c r="BX238" s="1" t="str">
        <f>HYPERLINK("https://nconnect.nicmar.ac.in/storage/profile/6aaadcb5bac88.png","Download")</f>
        <v>0</v>
      </c>
      <c r="BY238" s="1" t="s">
        <v>84</v>
      </c>
    </row>
    <row r="239" spans="1:77">
      <c r="A239" s="1" t="s">
        <v>119</v>
      </c>
      <c r="B239" s="1" t="s">
        <v>78</v>
      </c>
      <c r="C239" s="1" t="s">
        <v>5119</v>
      </c>
      <c r="D239" s="1" t="s">
        <v>5120</v>
      </c>
      <c r="E239" s="1" t="s">
        <v>5121</v>
      </c>
      <c r="F239" s="1" t="s">
        <v>5122</v>
      </c>
      <c r="G239" s="1" t="s">
        <v>5123</v>
      </c>
      <c r="H239" s="1" t="s">
        <v>84</v>
      </c>
      <c r="I239" s="3"/>
      <c r="J239" s="1" t="s">
        <v>85</v>
      </c>
      <c r="K239" s="1" t="s">
        <v>86</v>
      </c>
      <c r="L239" s="1" t="s">
        <v>5124</v>
      </c>
      <c r="M239" s="1" t="s">
        <v>5125</v>
      </c>
      <c r="N239" s="1">
        <v>9322113409</v>
      </c>
      <c r="O239" s="1" t="s">
        <v>159</v>
      </c>
      <c r="P239" s="1" t="s">
        <v>5126</v>
      </c>
      <c r="Q239" s="1" t="s">
        <v>91</v>
      </c>
      <c r="R239" s="1" t="s">
        <v>305</v>
      </c>
      <c r="S239" s="1" t="s">
        <v>5127</v>
      </c>
      <c r="T239" s="1" t="s">
        <v>190</v>
      </c>
      <c r="U239" s="1">
        <v>917193304807</v>
      </c>
      <c r="V239" s="1" t="s">
        <v>5128</v>
      </c>
      <c r="W239" s="1">
        <v>9850540531</v>
      </c>
      <c r="X239" s="1" t="s">
        <v>5129</v>
      </c>
      <c r="Y239" s="1" t="s">
        <v>5130</v>
      </c>
      <c r="Z239" s="1">
        <v>9325087936</v>
      </c>
      <c r="AA239" s="1" t="s">
        <v>134</v>
      </c>
      <c r="AB239" s="1" t="s">
        <v>5131</v>
      </c>
      <c r="AC239" s="1" t="s">
        <v>136</v>
      </c>
      <c r="AD239" s="1" t="s">
        <v>101</v>
      </c>
      <c r="AE239" s="1" t="s">
        <v>5131</v>
      </c>
      <c r="AF239" s="1" t="s">
        <v>136</v>
      </c>
      <c r="AG239" s="1" t="s">
        <v>101</v>
      </c>
      <c r="AH239" s="1" t="s">
        <v>102</v>
      </c>
      <c r="AI239" s="1" t="s">
        <v>102</v>
      </c>
      <c r="AJ239" s="1" t="s">
        <v>5132</v>
      </c>
      <c r="AK239" s="1" t="s">
        <v>5133</v>
      </c>
      <c r="AL239" s="1" t="s">
        <v>5110</v>
      </c>
      <c r="AM239" s="1" t="s">
        <v>368</v>
      </c>
      <c r="AN239" s="1">
        <v>84.88</v>
      </c>
      <c r="AO239" s="1" t="s">
        <v>84</v>
      </c>
      <c r="AP239" s="1" t="s">
        <v>5134</v>
      </c>
      <c r="AQ239" s="1" t="s">
        <v>474</v>
      </c>
      <c r="AR239" s="1" t="s">
        <v>817</v>
      </c>
      <c r="AS239" s="1" t="s">
        <v>144</v>
      </c>
      <c r="AT239" s="1">
        <v>86.83</v>
      </c>
      <c r="AU239" s="1" t="s">
        <v>84</v>
      </c>
      <c r="AV239" s="1" t="s">
        <v>84</v>
      </c>
      <c r="AW239" s="1" t="s">
        <v>84</v>
      </c>
      <c r="AX239" s="1" t="s">
        <v>84</v>
      </c>
      <c r="AY239" s="1" t="s">
        <v>84</v>
      </c>
      <c r="AZ239" s="1" t="s">
        <v>84</v>
      </c>
      <c r="BA239" s="1" t="s">
        <v>84</v>
      </c>
      <c r="BB239" s="1" t="s">
        <v>5135</v>
      </c>
      <c r="BC239" s="1" t="s">
        <v>5136</v>
      </c>
      <c r="BD239" s="1" t="s">
        <v>113</v>
      </c>
      <c r="BE239" s="1" t="s">
        <v>114</v>
      </c>
      <c r="BF239" s="1" t="s">
        <v>177</v>
      </c>
      <c r="BG239" s="1" t="s">
        <v>236</v>
      </c>
      <c r="BH239" s="1">
        <v>68.97</v>
      </c>
      <c r="BI239" s="1" t="s">
        <v>84</v>
      </c>
      <c r="BJ239" s="1" t="s">
        <v>84</v>
      </c>
      <c r="BK239" s="1" t="s">
        <v>84</v>
      </c>
      <c r="BL239" s="1" t="s">
        <v>84</v>
      </c>
      <c r="BM239" s="1" t="s">
        <v>84</v>
      </c>
      <c r="BN239" s="1" t="s">
        <v>84</v>
      </c>
      <c r="BO239" s="1" t="s">
        <v>84</v>
      </c>
      <c r="BP239" s="1" t="s">
        <v>84</v>
      </c>
      <c r="BQ239" s="1" t="s">
        <v>84</v>
      </c>
      <c r="BR239" s="1" t="s">
        <v>5137</v>
      </c>
      <c r="BS239" s="1" t="s">
        <v>84</v>
      </c>
      <c r="BT239" s="1"/>
      <c r="BU239" s="1" t="s">
        <v>84</v>
      </c>
      <c r="BV239" s="1"/>
      <c r="BW239" s="1" t="s">
        <v>84</v>
      </c>
      <c r="BX239" s="1" t="str">
        <f>HYPERLINK("https://nconnect.nicmar.ac.in/storage/profile/6a869f51564c3.png","Download")</f>
        <v>0</v>
      </c>
      <c r="BY239" s="1" t="s">
        <v>84</v>
      </c>
    </row>
    <row r="240" spans="1:77">
      <c r="A240" s="1" t="s">
        <v>119</v>
      </c>
      <c r="B240" s="1" t="s">
        <v>78</v>
      </c>
      <c r="C240" s="1" t="s">
        <v>5138</v>
      </c>
      <c r="D240" s="1" t="s">
        <v>5139</v>
      </c>
      <c r="E240" s="1" t="s">
        <v>84</v>
      </c>
      <c r="F240" s="1" t="s">
        <v>681</v>
      </c>
      <c r="G240" s="1" t="s">
        <v>5140</v>
      </c>
      <c r="H240" s="1" t="s">
        <v>84</v>
      </c>
      <c r="I240" s="3"/>
      <c r="J240" s="1" t="s">
        <v>85</v>
      </c>
      <c r="K240" s="1" t="s">
        <v>86</v>
      </c>
      <c r="L240" s="1" t="s">
        <v>5141</v>
      </c>
      <c r="M240" s="1" t="s">
        <v>5142</v>
      </c>
      <c r="N240" s="1">
        <v>9901360137</v>
      </c>
      <c r="O240" s="1" t="s">
        <v>159</v>
      </c>
      <c r="P240" s="1" t="s">
        <v>5143</v>
      </c>
      <c r="Q240" s="1" t="s">
        <v>91</v>
      </c>
      <c r="R240" s="1" t="s">
        <v>410</v>
      </c>
      <c r="S240" s="1" t="s">
        <v>5144</v>
      </c>
      <c r="T240" s="1" t="s">
        <v>163</v>
      </c>
      <c r="U240" s="1">
        <v>700556954122</v>
      </c>
      <c r="V240" s="1" t="s">
        <v>5145</v>
      </c>
      <c r="W240" s="1">
        <v>9845412889</v>
      </c>
      <c r="X240" s="1" t="s">
        <v>5146</v>
      </c>
      <c r="Y240" s="1" t="s">
        <v>5147</v>
      </c>
      <c r="Z240" s="1">
        <v>9900517022</v>
      </c>
      <c r="AA240" s="1" t="s">
        <v>5148</v>
      </c>
      <c r="AB240" s="1" t="s">
        <v>5149</v>
      </c>
      <c r="AC240" s="1" t="s">
        <v>788</v>
      </c>
      <c r="AD240" s="1" t="s">
        <v>278</v>
      </c>
      <c r="AE240" s="1" t="s">
        <v>5149</v>
      </c>
      <c r="AF240" s="1" t="s">
        <v>788</v>
      </c>
      <c r="AG240" s="1" t="s">
        <v>278</v>
      </c>
      <c r="AH240" s="1" t="s">
        <v>102</v>
      </c>
      <c r="AI240" s="1" t="s">
        <v>102</v>
      </c>
      <c r="AJ240" s="1" t="s">
        <v>5150</v>
      </c>
      <c r="AK240" s="1" t="s">
        <v>5151</v>
      </c>
      <c r="AL240" s="1" t="s">
        <v>341</v>
      </c>
      <c r="AM240" s="1" t="s">
        <v>286</v>
      </c>
      <c r="AN240" s="1">
        <v>83.6</v>
      </c>
      <c r="AO240" s="1">
        <v>8.8</v>
      </c>
      <c r="AP240" s="1" t="s">
        <v>5152</v>
      </c>
      <c r="AQ240" s="1" t="s">
        <v>5153</v>
      </c>
      <c r="AR240" s="1" t="s">
        <v>198</v>
      </c>
      <c r="AS240" s="1" t="s">
        <v>106</v>
      </c>
      <c r="AT240" s="1">
        <v>77.2</v>
      </c>
      <c r="AU240" s="1" t="s">
        <v>84</v>
      </c>
      <c r="AV240" s="1" t="s">
        <v>84</v>
      </c>
      <c r="AW240" s="1" t="s">
        <v>84</v>
      </c>
      <c r="AX240" s="1" t="s">
        <v>84</v>
      </c>
      <c r="AY240" s="1" t="s">
        <v>84</v>
      </c>
      <c r="AZ240" s="1" t="s">
        <v>84</v>
      </c>
      <c r="BA240" s="1" t="s">
        <v>84</v>
      </c>
      <c r="BB240" s="1" t="s">
        <v>5154</v>
      </c>
      <c r="BC240" s="1" t="s">
        <v>5155</v>
      </c>
      <c r="BD240" s="1" t="s">
        <v>205</v>
      </c>
      <c r="BE240" s="1" t="s">
        <v>206</v>
      </c>
      <c r="BF240" s="1" t="s">
        <v>425</v>
      </c>
      <c r="BG240" s="1" t="s">
        <v>480</v>
      </c>
      <c r="BH240" s="1">
        <v>90.1</v>
      </c>
      <c r="BI240" s="1">
        <v>9.01</v>
      </c>
      <c r="BJ240" s="1" t="s">
        <v>84</v>
      </c>
      <c r="BK240" s="1" t="s">
        <v>84</v>
      </c>
      <c r="BL240" s="1" t="s">
        <v>84</v>
      </c>
      <c r="BM240" s="1" t="s">
        <v>84</v>
      </c>
      <c r="BN240" s="1" t="s">
        <v>84</v>
      </c>
      <c r="BO240" s="1" t="s">
        <v>84</v>
      </c>
      <c r="BP240" s="1" t="s">
        <v>84</v>
      </c>
      <c r="BQ240" s="1" t="s">
        <v>84</v>
      </c>
      <c r="BR240" s="1" t="s">
        <v>5156</v>
      </c>
      <c r="BS240" s="1" t="s">
        <v>5157</v>
      </c>
      <c r="BT240" s="1">
        <v>12</v>
      </c>
      <c r="BU240" s="1" t="s">
        <v>5158</v>
      </c>
      <c r="BV240" s="1">
        <v>18</v>
      </c>
      <c r="BW240" s="1" t="s">
        <v>5159</v>
      </c>
      <c r="BX240" s="1" t="str">
        <f>HYPERLINK("https://nconnect.nicmar.ac.in/storage/profile/6a86e10832455.png","Download")</f>
        <v>0</v>
      </c>
      <c r="BY240" s="1" t="s">
        <v>84</v>
      </c>
    </row>
    <row r="241" spans="1:77">
      <c r="A241" s="1" t="s">
        <v>119</v>
      </c>
      <c r="B241" s="1" t="s">
        <v>78</v>
      </c>
      <c r="C241" s="1" t="s">
        <v>5160</v>
      </c>
      <c r="D241" s="1" t="s">
        <v>5161</v>
      </c>
      <c r="E241" s="1" t="s">
        <v>84</v>
      </c>
      <c r="F241" s="1" t="s">
        <v>5162</v>
      </c>
      <c r="G241" s="1" t="s">
        <v>5163</v>
      </c>
      <c r="H241" s="1" t="s">
        <v>84</v>
      </c>
      <c r="I241" s="3"/>
      <c r="J241" s="1" t="s">
        <v>85</v>
      </c>
      <c r="K241" s="1" t="s">
        <v>86</v>
      </c>
      <c r="L241" s="1" t="s">
        <v>5164</v>
      </c>
      <c r="M241" s="1" t="s">
        <v>5165</v>
      </c>
      <c r="N241" s="1">
        <v>7022071999</v>
      </c>
      <c r="O241" s="1" t="s">
        <v>89</v>
      </c>
      <c r="P241" s="1" t="s">
        <v>5166</v>
      </c>
      <c r="Q241" s="1" t="s">
        <v>91</v>
      </c>
      <c r="R241" s="1" t="s">
        <v>5167</v>
      </c>
      <c r="S241" s="1" t="s">
        <v>5168</v>
      </c>
      <c r="T241" s="1" t="s">
        <v>94</v>
      </c>
      <c r="U241" s="1">
        <v>793636594788</v>
      </c>
      <c r="V241" s="1" t="s">
        <v>5169</v>
      </c>
      <c r="W241" s="1">
        <v>9448470620</v>
      </c>
      <c r="X241" s="1" t="s">
        <v>494</v>
      </c>
      <c r="Y241" s="1" t="s">
        <v>5170</v>
      </c>
      <c r="Z241" s="1">
        <v>9739046225</v>
      </c>
      <c r="AA241" s="1" t="s">
        <v>134</v>
      </c>
      <c r="AB241" s="1" t="s">
        <v>5171</v>
      </c>
      <c r="AC241" s="1" t="s">
        <v>5172</v>
      </c>
      <c r="AD241" s="1" t="s">
        <v>278</v>
      </c>
      <c r="AE241" s="1" t="s">
        <v>5171</v>
      </c>
      <c r="AF241" s="1" t="s">
        <v>5172</v>
      </c>
      <c r="AG241" s="1" t="s">
        <v>278</v>
      </c>
      <c r="AH241" s="1" t="s">
        <v>102</v>
      </c>
      <c r="AI241" s="1" t="s">
        <v>102</v>
      </c>
      <c r="AJ241" s="1" t="s">
        <v>5173</v>
      </c>
      <c r="AK241" s="1" t="s">
        <v>5174</v>
      </c>
      <c r="AL241" s="1" t="s">
        <v>420</v>
      </c>
      <c r="AM241" s="1" t="s">
        <v>109</v>
      </c>
      <c r="AN241" s="1">
        <v>92.4</v>
      </c>
      <c r="AO241" s="1">
        <v>9.24</v>
      </c>
      <c r="AP241" s="1" t="s">
        <v>5175</v>
      </c>
      <c r="AQ241" s="1" t="s">
        <v>5176</v>
      </c>
      <c r="AR241" s="1" t="s">
        <v>549</v>
      </c>
      <c r="AS241" s="1" t="s">
        <v>1090</v>
      </c>
      <c r="AT241" s="1">
        <v>98.3</v>
      </c>
      <c r="AU241" s="1">
        <v>9.83</v>
      </c>
      <c r="AV241" s="1" t="s">
        <v>84</v>
      </c>
      <c r="AW241" s="1" t="s">
        <v>84</v>
      </c>
      <c r="AX241" s="1" t="s">
        <v>84</v>
      </c>
      <c r="AY241" s="1" t="s">
        <v>84</v>
      </c>
      <c r="AZ241" s="1" t="s">
        <v>84</v>
      </c>
      <c r="BA241" s="1" t="s">
        <v>84</v>
      </c>
      <c r="BB241" s="1" t="s">
        <v>1875</v>
      </c>
      <c r="BC241" s="1" t="s">
        <v>5177</v>
      </c>
      <c r="BD241" s="1" t="s">
        <v>113</v>
      </c>
      <c r="BE241" s="1" t="s">
        <v>114</v>
      </c>
      <c r="BF241" s="1" t="s">
        <v>259</v>
      </c>
      <c r="BG241" s="1" t="s">
        <v>236</v>
      </c>
      <c r="BH241" s="1">
        <v>88.9</v>
      </c>
      <c r="BI241" s="1">
        <v>8.89</v>
      </c>
      <c r="BJ241" s="1" t="s">
        <v>84</v>
      </c>
      <c r="BK241" s="1" t="s">
        <v>84</v>
      </c>
      <c r="BL241" s="1" t="s">
        <v>84</v>
      </c>
      <c r="BM241" s="1" t="s">
        <v>84</v>
      </c>
      <c r="BN241" s="1" t="s">
        <v>84</v>
      </c>
      <c r="BO241" s="1" t="s">
        <v>84</v>
      </c>
      <c r="BP241" s="1" t="s">
        <v>84</v>
      </c>
      <c r="BQ241" s="1" t="s">
        <v>84</v>
      </c>
      <c r="BR241" s="1" t="s">
        <v>5178</v>
      </c>
      <c r="BS241" s="1" t="s">
        <v>84</v>
      </c>
      <c r="BT241" s="1"/>
      <c r="BU241" s="1" t="s">
        <v>5179</v>
      </c>
      <c r="BV241" s="1">
        <v>26</v>
      </c>
      <c r="BW241" s="1" t="s">
        <v>84</v>
      </c>
      <c r="BX241" s="1" t="str">
        <f>HYPERLINK("https://nconnect.nicmar.ac.in/storage/profile/6a86f618bb3d7.png","Download")</f>
        <v>0</v>
      </c>
      <c r="BY241" s="1" t="s">
        <v>84</v>
      </c>
    </row>
    <row r="242" spans="1:77">
      <c r="A242" s="1" t="s">
        <v>119</v>
      </c>
      <c r="B242" s="1" t="s">
        <v>78</v>
      </c>
      <c r="C242" s="1" t="s">
        <v>5180</v>
      </c>
      <c r="D242" s="1" t="s">
        <v>5181</v>
      </c>
      <c r="E242" s="1" t="s">
        <v>84</v>
      </c>
      <c r="F242" s="1" t="s">
        <v>5182</v>
      </c>
      <c r="G242" s="1" t="s">
        <v>5183</v>
      </c>
      <c r="H242" s="1" t="s">
        <v>84</v>
      </c>
      <c r="I242" s="3"/>
      <c r="J242" s="1" t="s">
        <v>85</v>
      </c>
      <c r="K242" s="1" t="s">
        <v>86</v>
      </c>
      <c r="L242" s="1" t="s">
        <v>5184</v>
      </c>
      <c r="M242" s="1" t="s">
        <v>5185</v>
      </c>
      <c r="N242" s="1">
        <v>8340754065</v>
      </c>
      <c r="O242" s="1" t="s">
        <v>89</v>
      </c>
      <c r="P242" s="1" t="s">
        <v>3475</v>
      </c>
      <c r="Q242" s="1" t="s">
        <v>91</v>
      </c>
      <c r="R242" s="1" t="s">
        <v>5186</v>
      </c>
      <c r="S242" s="1" t="s">
        <v>5187</v>
      </c>
      <c r="T242" s="1" t="s">
        <v>130</v>
      </c>
      <c r="U242" s="1">
        <v>737266382420</v>
      </c>
      <c r="V242" s="1" t="s">
        <v>5188</v>
      </c>
      <c r="W242" s="1">
        <v>8969282520</v>
      </c>
      <c r="X242" s="1" t="s">
        <v>2051</v>
      </c>
      <c r="Y242" s="1" t="s">
        <v>5189</v>
      </c>
      <c r="Z242" s="1">
        <v>9304070650</v>
      </c>
      <c r="AA242" s="1" t="s">
        <v>1001</v>
      </c>
      <c r="AB242" s="1" t="s">
        <v>5190</v>
      </c>
      <c r="AC242" s="1" t="s">
        <v>5191</v>
      </c>
      <c r="AD242" s="1" t="s">
        <v>365</v>
      </c>
      <c r="AE242" s="1" t="s">
        <v>5192</v>
      </c>
      <c r="AF242" s="1" t="s">
        <v>138</v>
      </c>
      <c r="AG242" s="1" t="s">
        <v>101</v>
      </c>
      <c r="AH242" s="1" t="s">
        <v>102</v>
      </c>
      <c r="AI242" s="1" t="s">
        <v>102</v>
      </c>
      <c r="AJ242" s="1" t="s">
        <v>5193</v>
      </c>
      <c r="AK242" s="1" t="s">
        <v>861</v>
      </c>
      <c r="AL242" s="1" t="s">
        <v>141</v>
      </c>
      <c r="AM242" s="1" t="s">
        <v>368</v>
      </c>
      <c r="AN242" s="1">
        <v>70</v>
      </c>
      <c r="AO242" s="1" t="s">
        <v>84</v>
      </c>
      <c r="AP242" s="1" t="s">
        <v>5193</v>
      </c>
      <c r="AQ242" s="1" t="s">
        <v>861</v>
      </c>
      <c r="AR242" s="1" t="s">
        <v>370</v>
      </c>
      <c r="AS242" s="1" t="s">
        <v>290</v>
      </c>
      <c r="AT242" s="1">
        <v>70</v>
      </c>
      <c r="AU242" s="1" t="s">
        <v>84</v>
      </c>
      <c r="AV242" s="1" t="s">
        <v>84</v>
      </c>
      <c r="AW242" s="1" t="s">
        <v>84</v>
      </c>
      <c r="AX242" s="1" t="s">
        <v>84</v>
      </c>
      <c r="AY242" s="1" t="s">
        <v>84</v>
      </c>
      <c r="AZ242" s="1" t="s">
        <v>84</v>
      </c>
      <c r="BA242" s="1" t="s">
        <v>84</v>
      </c>
      <c r="BB242" s="1" t="s">
        <v>2037</v>
      </c>
      <c r="BC242" s="1" t="s">
        <v>138</v>
      </c>
      <c r="BD242" s="1" t="s">
        <v>146</v>
      </c>
      <c r="BE242" s="1" t="s">
        <v>114</v>
      </c>
      <c r="BF242" s="1" t="s">
        <v>147</v>
      </c>
      <c r="BG242" s="1" t="s">
        <v>116</v>
      </c>
      <c r="BH242" s="1">
        <v>79.64</v>
      </c>
      <c r="BI242" s="1">
        <v>8.72</v>
      </c>
      <c r="BJ242" s="1" t="s">
        <v>84</v>
      </c>
      <c r="BK242" s="1" t="s">
        <v>84</v>
      </c>
      <c r="BL242" s="1" t="s">
        <v>84</v>
      </c>
      <c r="BM242" s="1" t="s">
        <v>84</v>
      </c>
      <c r="BN242" s="1" t="s">
        <v>84</v>
      </c>
      <c r="BO242" s="1" t="s">
        <v>84</v>
      </c>
      <c r="BP242" s="1" t="s">
        <v>84</v>
      </c>
      <c r="BQ242" s="1" t="s">
        <v>84</v>
      </c>
      <c r="BR242" s="1" t="s">
        <v>5194</v>
      </c>
      <c r="BS242" s="1" t="s">
        <v>84</v>
      </c>
      <c r="BT242" s="1"/>
      <c r="BU242" s="1" t="s">
        <v>5195</v>
      </c>
      <c r="BV242" s="1">
        <v>8</v>
      </c>
      <c r="BW242" s="1" t="s">
        <v>5196</v>
      </c>
      <c r="BX242" s="1" t="str">
        <f>HYPERLINK("https://nconnect.nicmar.ac.in/storage/profile/6a85f219795fa.png","Download")</f>
        <v>0</v>
      </c>
      <c r="BY242" s="1" t="s">
        <v>84</v>
      </c>
    </row>
    <row r="243" spans="1:77">
      <c r="A243" s="1" t="s">
        <v>119</v>
      </c>
      <c r="B243" s="1" t="s">
        <v>78</v>
      </c>
      <c r="C243" s="1" t="s">
        <v>5197</v>
      </c>
      <c r="D243" s="1" t="s">
        <v>5198</v>
      </c>
      <c r="E243" s="1" t="s">
        <v>84</v>
      </c>
      <c r="F243" s="1" t="s">
        <v>5199</v>
      </c>
      <c r="G243" s="1" t="s">
        <v>5200</v>
      </c>
      <c r="H243" s="1" t="s">
        <v>84</v>
      </c>
      <c r="I243" s="3"/>
      <c r="J243" s="1" t="s">
        <v>85</v>
      </c>
      <c r="K243" s="1" t="s">
        <v>86</v>
      </c>
      <c r="L243" s="1" t="s">
        <v>5201</v>
      </c>
      <c r="M243" s="1" t="s">
        <v>5202</v>
      </c>
      <c r="N243" s="1">
        <v>9054850138</v>
      </c>
      <c r="O243" s="1" t="s">
        <v>89</v>
      </c>
      <c r="P243" s="1" t="s">
        <v>5203</v>
      </c>
      <c r="Q243" s="1" t="s">
        <v>91</v>
      </c>
      <c r="R243" s="1" t="s">
        <v>516</v>
      </c>
      <c r="S243" s="1" t="s">
        <v>5204</v>
      </c>
      <c r="T243" s="1" t="s">
        <v>190</v>
      </c>
      <c r="U243" s="1">
        <v>789445833796</v>
      </c>
      <c r="V243" s="1" t="s">
        <v>5205</v>
      </c>
      <c r="W243" s="1">
        <v>7905501711</v>
      </c>
      <c r="X243" s="1" t="s">
        <v>5206</v>
      </c>
      <c r="Y243" s="1" t="s">
        <v>5207</v>
      </c>
      <c r="Z243" s="1">
        <v>9161515189</v>
      </c>
      <c r="AA243" s="1" t="s">
        <v>98</v>
      </c>
      <c r="AB243" s="1" t="s">
        <v>5208</v>
      </c>
      <c r="AC243" s="1" t="s">
        <v>5209</v>
      </c>
      <c r="AD243" s="1" t="s">
        <v>1127</v>
      </c>
      <c r="AE243" s="1" t="s">
        <v>5208</v>
      </c>
      <c r="AF243" s="1" t="s">
        <v>5209</v>
      </c>
      <c r="AG243" s="1" t="s">
        <v>1127</v>
      </c>
      <c r="AH243" s="1" t="s">
        <v>102</v>
      </c>
      <c r="AI243" s="1" t="s">
        <v>102</v>
      </c>
      <c r="AJ243" s="1" t="s">
        <v>5210</v>
      </c>
      <c r="AK243" s="1" t="s">
        <v>5211</v>
      </c>
      <c r="AL243" s="1" t="s">
        <v>2338</v>
      </c>
      <c r="AM243" s="1" t="s">
        <v>954</v>
      </c>
      <c r="AN243" s="1">
        <v>83.6</v>
      </c>
      <c r="AO243" s="1">
        <v>8.8</v>
      </c>
      <c r="AP243" s="1" t="s">
        <v>5212</v>
      </c>
      <c r="AQ243" s="1" t="s">
        <v>5211</v>
      </c>
      <c r="AR243" s="1" t="s">
        <v>282</v>
      </c>
      <c r="AS243" s="1" t="s">
        <v>715</v>
      </c>
      <c r="AT243" s="1">
        <v>77.8</v>
      </c>
      <c r="AU243" s="1" t="s">
        <v>84</v>
      </c>
      <c r="AV243" s="1" t="s">
        <v>84</v>
      </c>
      <c r="AW243" s="1" t="s">
        <v>84</v>
      </c>
      <c r="AX243" s="1" t="s">
        <v>84</v>
      </c>
      <c r="AY243" s="1" t="s">
        <v>84</v>
      </c>
      <c r="AZ243" s="1" t="s">
        <v>84</v>
      </c>
      <c r="BA243" s="1" t="s">
        <v>84</v>
      </c>
      <c r="BB243" s="1" t="s">
        <v>5213</v>
      </c>
      <c r="BC243" s="1" t="s">
        <v>5214</v>
      </c>
      <c r="BD243" s="1" t="s">
        <v>113</v>
      </c>
      <c r="BE243" s="1" t="s">
        <v>114</v>
      </c>
      <c r="BF243" s="1" t="s">
        <v>526</v>
      </c>
      <c r="BG243" s="1" t="s">
        <v>983</v>
      </c>
      <c r="BH243" s="1">
        <v>84.8</v>
      </c>
      <c r="BI243" s="1">
        <v>8.48</v>
      </c>
      <c r="BJ243" s="1" t="s">
        <v>84</v>
      </c>
      <c r="BK243" s="1" t="s">
        <v>84</v>
      </c>
      <c r="BL243" s="1" t="s">
        <v>84</v>
      </c>
      <c r="BM243" s="1" t="s">
        <v>84</v>
      </c>
      <c r="BN243" s="1" t="s">
        <v>84</v>
      </c>
      <c r="BO243" s="1" t="s">
        <v>84</v>
      </c>
      <c r="BP243" s="1" t="s">
        <v>84</v>
      </c>
      <c r="BQ243" s="1" t="s">
        <v>84</v>
      </c>
      <c r="BR243" s="1" t="s">
        <v>864</v>
      </c>
      <c r="BS243" s="1" t="s">
        <v>5215</v>
      </c>
      <c r="BT243" s="1">
        <v>51</v>
      </c>
      <c r="BU243" s="1" t="s">
        <v>5216</v>
      </c>
      <c r="BV243" s="1">
        <v>4</v>
      </c>
      <c r="BW243" s="1" t="s">
        <v>864</v>
      </c>
      <c r="BX243" s="1" t="str">
        <f>HYPERLINK("https://nconnect.nicmar.ac.in/storage/profile/6a8706abd2c0a.png","Download")</f>
        <v>0</v>
      </c>
      <c r="BY243" s="1" t="s">
        <v>84</v>
      </c>
    </row>
    <row r="244" spans="1:77">
      <c r="A244" s="1" t="s">
        <v>119</v>
      </c>
      <c r="B244" s="1" t="s">
        <v>78</v>
      </c>
      <c r="C244" s="1" t="s">
        <v>5217</v>
      </c>
      <c r="D244" s="1" t="s">
        <v>5218</v>
      </c>
      <c r="E244" s="1" t="s">
        <v>5219</v>
      </c>
      <c r="F244" s="1" t="s">
        <v>5220</v>
      </c>
      <c r="G244" s="1" t="s">
        <v>5221</v>
      </c>
      <c r="H244" s="1" t="s">
        <v>84</v>
      </c>
      <c r="I244" s="3"/>
      <c r="J244" s="1" t="s">
        <v>85</v>
      </c>
      <c r="K244" s="1" t="s">
        <v>86</v>
      </c>
      <c r="L244" s="1" t="s">
        <v>5222</v>
      </c>
      <c r="M244" s="1" t="s">
        <v>5223</v>
      </c>
      <c r="N244" s="1">
        <v>7498228082</v>
      </c>
      <c r="O244" s="1" t="s">
        <v>89</v>
      </c>
      <c r="P244" s="1" t="s">
        <v>5224</v>
      </c>
      <c r="Q244" s="1" t="s">
        <v>91</v>
      </c>
      <c r="R244" s="1" t="s">
        <v>2187</v>
      </c>
      <c r="S244" s="1" t="s">
        <v>5225</v>
      </c>
      <c r="T244" s="1" t="s">
        <v>163</v>
      </c>
      <c r="U244" s="1">
        <v>565051672344</v>
      </c>
      <c r="V244" s="1" t="s">
        <v>5226</v>
      </c>
      <c r="W244" s="1">
        <v>9822026654</v>
      </c>
      <c r="X244" s="1" t="s">
        <v>2675</v>
      </c>
      <c r="Y244" s="1" t="s">
        <v>5227</v>
      </c>
      <c r="Z244" s="1">
        <v>9823066554</v>
      </c>
      <c r="AA244" s="1" t="s">
        <v>98</v>
      </c>
      <c r="AB244" s="1" t="s">
        <v>5228</v>
      </c>
      <c r="AC244" s="1" t="s">
        <v>569</v>
      </c>
      <c r="AD244" s="1" t="s">
        <v>101</v>
      </c>
      <c r="AE244" s="1" t="s">
        <v>5228</v>
      </c>
      <c r="AF244" s="1" t="s">
        <v>569</v>
      </c>
      <c r="AG244" s="1" t="s">
        <v>101</v>
      </c>
      <c r="AH244" s="1" t="s">
        <v>102</v>
      </c>
      <c r="AI244" s="1" t="s">
        <v>102</v>
      </c>
      <c r="AJ244" s="1" t="s">
        <v>5229</v>
      </c>
      <c r="AK244" s="1" t="s">
        <v>5230</v>
      </c>
      <c r="AL244" s="1" t="s">
        <v>201</v>
      </c>
      <c r="AM244" s="1" t="s">
        <v>368</v>
      </c>
      <c r="AN244" s="1">
        <v>90.8</v>
      </c>
      <c r="AO244" s="1" t="s">
        <v>84</v>
      </c>
      <c r="AP244" s="1" t="s">
        <v>5231</v>
      </c>
      <c r="AQ244" s="1" t="s">
        <v>5232</v>
      </c>
      <c r="AR244" s="1" t="s">
        <v>256</v>
      </c>
      <c r="AS244" s="1" t="s">
        <v>1090</v>
      </c>
      <c r="AT244" s="1">
        <v>71.0</v>
      </c>
      <c r="AU244" s="1" t="s">
        <v>84</v>
      </c>
      <c r="AV244" s="1" t="s">
        <v>84</v>
      </c>
      <c r="AW244" s="1" t="s">
        <v>84</v>
      </c>
      <c r="AX244" s="1" t="s">
        <v>84</v>
      </c>
      <c r="AY244" s="1" t="s">
        <v>84</v>
      </c>
      <c r="AZ244" s="1" t="s">
        <v>84</v>
      </c>
      <c r="BA244" s="1" t="s">
        <v>84</v>
      </c>
      <c r="BB244" s="1" t="s">
        <v>3688</v>
      </c>
      <c r="BC244" s="1" t="s">
        <v>5233</v>
      </c>
      <c r="BD244" s="1" t="s">
        <v>113</v>
      </c>
      <c r="BE244" s="1" t="s">
        <v>114</v>
      </c>
      <c r="BF244" s="1" t="s">
        <v>177</v>
      </c>
      <c r="BG244" s="1" t="s">
        <v>236</v>
      </c>
      <c r="BH244" s="1">
        <v>65.93</v>
      </c>
      <c r="BI244" s="1">
        <v>6.94</v>
      </c>
      <c r="BJ244" s="1" t="s">
        <v>84</v>
      </c>
      <c r="BK244" s="1" t="s">
        <v>84</v>
      </c>
      <c r="BL244" s="1" t="s">
        <v>84</v>
      </c>
      <c r="BM244" s="1" t="s">
        <v>84</v>
      </c>
      <c r="BN244" s="1" t="s">
        <v>84</v>
      </c>
      <c r="BO244" s="1" t="s">
        <v>84</v>
      </c>
      <c r="BP244" s="1" t="s">
        <v>84</v>
      </c>
      <c r="BQ244" s="1" t="s">
        <v>84</v>
      </c>
      <c r="BR244" s="1" t="s">
        <v>5234</v>
      </c>
      <c r="BS244" s="1" t="s">
        <v>84</v>
      </c>
      <c r="BT244" s="1"/>
      <c r="BU244" s="1" t="s">
        <v>5235</v>
      </c>
      <c r="BV244" s="1">
        <v>4</v>
      </c>
      <c r="BW244" s="1" t="s">
        <v>84</v>
      </c>
      <c r="BX244" s="1" t="str">
        <f>HYPERLINK("https://nconnect.nicmar.ac.in/storage/profile/6a85f8bbd0f17.png","Download")</f>
        <v>0</v>
      </c>
      <c r="BY244" s="1" t="s">
        <v>84</v>
      </c>
    </row>
    <row r="245" spans="1:77">
      <c r="A245" s="1" t="s">
        <v>119</v>
      </c>
      <c r="B245" s="1" t="s">
        <v>78</v>
      </c>
      <c r="C245" s="1" t="s">
        <v>5236</v>
      </c>
      <c r="D245" s="1" t="s">
        <v>5237</v>
      </c>
      <c r="E245" s="1" t="s">
        <v>84</v>
      </c>
      <c r="F245" s="1" t="s">
        <v>5238</v>
      </c>
      <c r="G245" s="1" t="s">
        <v>5239</v>
      </c>
      <c r="H245" s="1" t="s">
        <v>84</v>
      </c>
      <c r="I245" s="3"/>
      <c r="J245" s="1" t="s">
        <v>85</v>
      </c>
      <c r="K245" s="1" t="s">
        <v>86</v>
      </c>
      <c r="L245" s="1" t="s">
        <v>5240</v>
      </c>
      <c r="M245" s="1" t="s">
        <v>5241</v>
      </c>
      <c r="N245" s="1">
        <v>9398820570</v>
      </c>
      <c r="O245" s="1" t="s">
        <v>89</v>
      </c>
      <c r="P245" s="1" t="s">
        <v>5242</v>
      </c>
      <c r="Q245" s="1" t="s">
        <v>91</v>
      </c>
      <c r="R245" s="1" t="s">
        <v>5243</v>
      </c>
      <c r="S245" s="1" t="s">
        <v>5244</v>
      </c>
      <c r="T245" s="1" t="s">
        <v>94</v>
      </c>
      <c r="U245" s="1">
        <v>661712444220</v>
      </c>
      <c r="V245" s="1" t="s">
        <v>5245</v>
      </c>
      <c r="W245" s="1">
        <v>9676132678</v>
      </c>
      <c r="X245" s="1" t="s">
        <v>566</v>
      </c>
      <c r="Y245" s="1" t="s">
        <v>5246</v>
      </c>
      <c r="Z245" s="1">
        <v>8169500144</v>
      </c>
      <c r="AA245" s="1" t="s">
        <v>134</v>
      </c>
      <c r="AB245" s="1" t="s">
        <v>5247</v>
      </c>
      <c r="AC245" s="1" t="s">
        <v>5248</v>
      </c>
      <c r="AD245" s="1" t="s">
        <v>2957</v>
      </c>
      <c r="AE245" s="1" t="s">
        <v>5247</v>
      </c>
      <c r="AF245" s="1" t="s">
        <v>5248</v>
      </c>
      <c r="AG245" s="1" t="s">
        <v>2957</v>
      </c>
      <c r="AH245" s="1" t="s">
        <v>102</v>
      </c>
      <c r="AI245" s="1" t="s">
        <v>102</v>
      </c>
      <c r="AJ245" s="1" t="s">
        <v>5249</v>
      </c>
      <c r="AK245" s="1" t="s">
        <v>5250</v>
      </c>
      <c r="AL245" s="1" t="s">
        <v>4384</v>
      </c>
      <c r="AM245" s="1" t="s">
        <v>597</v>
      </c>
      <c r="AN245" s="1">
        <v>95</v>
      </c>
      <c r="AO245" s="1">
        <v>9.5</v>
      </c>
      <c r="AP245" s="1" t="s">
        <v>5251</v>
      </c>
      <c r="AQ245" s="1" t="s">
        <v>5252</v>
      </c>
      <c r="AR245" s="1" t="s">
        <v>627</v>
      </c>
      <c r="AS245" s="1" t="s">
        <v>141</v>
      </c>
      <c r="AT245" s="1">
        <v>96.2</v>
      </c>
      <c r="AU245" s="1">
        <v>9.62</v>
      </c>
      <c r="AV245" s="1" t="s">
        <v>84</v>
      </c>
      <c r="AW245" s="1" t="s">
        <v>84</v>
      </c>
      <c r="AX245" s="1" t="s">
        <v>84</v>
      </c>
      <c r="AY245" s="1" t="s">
        <v>84</v>
      </c>
      <c r="AZ245" s="1" t="s">
        <v>84</v>
      </c>
      <c r="BA245" s="1" t="s">
        <v>84</v>
      </c>
      <c r="BB245" s="1" t="s">
        <v>5253</v>
      </c>
      <c r="BC245" s="1" t="s">
        <v>5254</v>
      </c>
      <c r="BD245" s="1" t="s">
        <v>205</v>
      </c>
      <c r="BE245" s="1" t="s">
        <v>479</v>
      </c>
      <c r="BF245" s="1" t="s">
        <v>425</v>
      </c>
      <c r="BG245" s="1" t="s">
        <v>480</v>
      </c>
      <c r="BH245" s="1">
        <v>74.4</v>
      </c>
      <c r="BI245" s="1">
        <v>7.44</v>
      </c>
      <c r="BJ245" s="1" t="s">
        <v>84</v>
      </c>
      <c r="BK245" s="1" t="s">
        <v>84</v>
      </c>
      <c r="BL245" s="1" t="s">
        <v>84</v>
      </c>
      <c r="BM245" s="1" t="s">
        <v>84</v>
      </c>
      <c r="BN245" s="1" t="s">
        <v>84</v>
      </c>
      <c r="BO245" s="1" t="s">
        <v>84</v>
      </c>
      <c r="BP245" s="1" t="s">
        <v>84</v>
      </c>
      <c r="BQ245" s="1" t="s">
        <v>84</v>
      </c>
      <c r="BR245" s="1" t="s">
        <v>5255</v>
      </c>
      <c r="BS245" s="1" t="s">
        <v>5256</v>
      </c>
      <c r="BT245" s="1">
        <v>14</v>
      </c>
      <c r="BU245" s="1" t="s">
        <v>5257</v>
      </c>
      <c r="BV245" s="1">
        <v>25</v>
      </c>
      <c r="BW245" s="1" t="s">
        <v>5258</v>
      </c>
      <c r="BX245" s="1" t="str">
        <f>HYPERLINK("https://nconnect.nicmar.ac.in/storage/profile/6a8720f1d31db.png","Download")</f>
        <v>0</v>
      </c>
      <c r="BY245" s="1" t="s">
        <v>84</v>
      </c>
    </row>
    <row r="246" spans="1:77">
      <c r="A246" s="1" t="s">
        <v>119</v>
      </c>
      <c r="B246" s="1" t="s">
        <v>78</v>
      </c>
      <c r="C246" s="1" t="s">
        <v>5259</v>
      </c>
      <c r="D246" s="1" t="s">
        <v>5260</v>
      </c>
      <c r="E246" s="1" t="s">
        <v>84</v>
      </c>
      <c r="F246" s="1" t="s">
        <v>2247</v>
      </c>
      <c r="G246" s="1" t="s">
        <v>5261</v>
      </c>
      <c r="H246" s="1" t="s">
        <v>84</v>
      </c>
      <c r="I246" s="3"/>
      <c r="J246" s="1" t="s">
        <v>85</v>
      </c>
      <c r="K246" s="1" t="s">
        <v>86</v>
      </c>
      <c r="L246" s="1" t="s">
        <v>5262</v>
      </c>
      <c r="M246" s="1" t="s">
        <v>5263</v>
      </c>
      <c r="N246" s="1">
        <v>7012172305</v>
      </c>
      <c r="O246" s="1" t="s">
        <v>159</v>
      </c>
      <c r="P246" s="1" t="s">
        <v>5264</v>
      </c>
      <c r="Q246" s="1" t="s">
        <v>91</v>
      </c>
      <c r="R246" s="1" t="s">
        <v>1256</v>
      </c>
      <c r="S246" s="1" t="s">
        <v>5265</v>
      </c>
      <c r="T246" s="1" t="s">
        <v>163</v>
      </c>
      <c r="U246" s="1">
        <v>542083130677</v>
      </c>
      <c r="V246" s="1" t="s">
        <v>5266</v>
      </c>
      <c r="W246" s="1">
        <v>9446324119</v>
      </c>
      <c r="X246" s="1" t="s">
        <v>2168</v>
      </c>
      <c r="Y246" s="1" t="s">
        <v>5267</v>
      </c>
      <c r="Z246" s="1">
        <v>9446541119</v>
      </c>
      <c r="AA246" s="1" t="s">
        <v>2168</v>
      </c>
      <c r="AB246" s="1" t="s">
        <v>5268</v>
      </c>
      <c r="AC246" s="1" t="s">
        <v>5089</v>
      </c>
      <c r="AD246" s="1" t="s">
        <v>392</v>
      </c>
      <c r="AE246" s="1" t="s">
        <v>5269</v>
      </c>
      <c r="AF246" s="1" t="s">
        <v>138</v>
      </c>
      <c r="AG246" s="1" t="s">
        <v>101</v>
      </c>
      <c r="AH246" s="1" t="s">
        <v>102</v>
      </c>
      <c r="AI246" s="1" t="s">
        <v>102</v>
      </c>
      <c r="AJ246" s="1" t="s">
        <v>5270</v>
      </c>
      <c r="AK246" s="1" t="s">
        <v>5271</v>
      </c>
      <c r="AL246" s="1" t="s">
        <v>106</v>
      </c>
      <c r="AM246" s="1" t="s">
        <v>109</v>
      </c>
      <c r="AN246" s="1">
        <v>96.83</v>
      </c>
      <c r="AO246" s="1" t="s">
        <v>84</v>
      </c>
      <c r="AP246" s="1" t="s">
        <v>5270</v>
      </c>
      <c r="AQ246" s="1" t="s">
        <v>5271</v>
      </c>
      <c r="AR246" s="1" t="s">
        <v>769</v>
      </c>
      <c r="AS246" s="1" t="s">
        <v>347</v>
      </c>
      <c r="AT246" s="1">
        <v>94.8</v>
      </c>
      <c r="AU246" s="1" t="s">
        <v>84</v>
      </c>
      <c r="AV246" s="1" t="s">
        <v>84</v>
      </c>
      <c r="AW246" s="1" t="s">
        <v>84</v>
      </c>
      <c r="AX246" s="1" t="s">
        <v>84</v>
      </c>
      <c r="AY246" s="1" t="s">
        <v>84</v>
      </c>
      <c r="AZ246" s="1" t="s">
        <v>84</v>
      </c>
      <c r="BA246" s="1" t="s">
        <v>84</v>
      </c>
      <c r="BB246" s="1" t="s">
        <v>1049</v>
      </c>
      <c r="BC246" s="1" t="s">
        <v>1752</v>
      </c>
      <c r="BD246" s="1" t="s">
        <v>113</v>
      </c>
      <c r="BE246" s="1" t="s">
        <v>114</v>
      </c>
      <c r="BF246" s="1" t="s">
        <v>147</v>
      </c>
      <c r="BG246" s="1" t="s">
        <v>1268</v>
      </c>
      <c r="BH246" s="1">
        <v>84.3</v>
      </c>
      <c r="BI246" s="1">
        <v>8.43</v>
      </c>
      <c r="BJ246" s="1" t="s">
        <v>84</v>
      </c>
      <c r="BK246" s="1" t="s">
        <v>84</v>
      </c>
      <c r="BL246" s="1" t="s">
        <v>84</v>
      </c>
      <c r="BM246" s="1" t="s">
        <v>84</v>
      </c>
      <c r="BN246" s="1" t="s">
        <v>84</v>
      </c>
      <c r="BO246" s="1" t="s">
        <v>84</v>
      </c>
      <c r="BP246" s="1" t="s">
        <v>84</v>
      </c>
      <c r="BQ246" s="1" t="s">
        <v>84</v>
      </c>
      <c r="BR246" s="1" t="s">
        <v>5272</v>
      </c>
      <c r="BS246" s="1" t="s">
        <v>84</v>
      </c>
      <c r="BT246" s="1"/>
      <c r="BU246" s="1" t="s">
        <v>5273</v>
      </c>
      <c r="BV246" s="1">
        <v>3</v>
      </c>
      <c r="BW246" s="1" t="s">
        <v>5274</v>
      </c>
      <c r="BX246" s="1" t="str">
        <f>HYPERLINK("https://nconnect.nicmar.ac.in/storage/profile/6a86e56992510.png","Download")</f>
        <v>0</v>
      </c>
      <c r="BY246" s="1" t="s">
        <v>84</v>
      </c>
    </row>
    <row r="247" spans="1:77">
      <c r="A247" s="1" t="s">
        <v>119</v>
      </c>
      <c r="B247" s="1" t="s">
        <v>78</v>
      </c>
      <c r="C247" s="1" t="s">
        <v>5275</v>
      </c>
      <c r="D247" s="1" t="s">
        <v>5276</v>
      </c>
      <c r="E247" s="1" t="s">
        <v>1464</v>
      </c>
      <c r="F247" s="1" t="s">
        <v>776</v>
      </c>
      <c r="G247" s="1" t="s">
        <v>5277</v>
      </c>
      <c r="H247" s="1" t="s">
        <v>84</v>
      </c>
      <c r="I247" s="3"/>
      <c r="J247" s="1" t="s">
        <v>85</v>
      </c>
      <c r="K247" s="1" t="s">
        <v>86</v>
      </c>
      <c r="L247" s="1" t="s">
        <v>5278</v>
      </c>
      <c r="M247" s="1" t="s">
        <v>5279</v>
      </c>
      <c r="N247" s="1">
        <v>9980167850</v>
      </c>
      <c r="O247" s="1" t="s">
        <v>89</v>
      </c>
      <c r="P247" s="1" t="s">
        <v>5280</v>
      </c>
      <c r="Q247" s="1" t="s">
        <v>91</v>
      </c>
      <c r="R247" s="1" t="s">
        <v>5281</v>
      </c>
      <c r="S247" s="1" t="s">
        <v>5282</v>
      </c>
      <c r="T247" s="1" t="s">
        <v>760</v>
      </c>
      <c r="U247" s="1">
        <v>212667557821</v>
      </c>
      <c r="V247" s="1" t="s">
        <v>5283</v>
      </c>
      <c r="W247" s="1">
        <v>9481175850</v>
      </c>
      <c r="X247" s="1" t="s">
        <v>5284</v>
      </c>
      <c r="Y247" s="1" t="s">
        <v>5285</v>
      </c>
      <c r="Z247" s="1">
        <v>9448717446</v>
      </c>
      <c r="AA247" s="1" t="s">
        <v>1260</v>
      </c>
      <c r="AB247" s="1" t="s">
        <v>5286</v>
      </c>
      <c r="AC247" s="1" t="s">
        <v>5287</v>
      </c>
      <c r="AD247" s="1" t="s">
        <v>278</v>
      </c>
      <c r="AE247" s="1" t="s">
        <v>5286</v>
      </c>
      <c r="AF247" s="1" t="s">
        <v>5287</v>
      </c>
      <c r="AG247" s="1" t="s">
        <v>278</v>
      </c>
      <c r="AH247" s="1" t="s">
        <v>102</v>
      </c>
      <c r="AI247" s="1" t="s">
        <v>102</v>
      </c>
      <c r="AJ247" s="1" t="s">
        <v>5288</v>
      </c>
      <c r="AK247" s="1" t="s">
        <v>5289</v>
      </c>
      <c r="AL247" s="1" t="s">
        <v>282</v>
      </c>
      <c r="AM247" s="1" t="s">
        <v>342</v>
      </c>
      <c r="AN247" s="1">
        <v>90.88</v>
      </c>
      <c r="AO247" s="1" t="s">
        <v>84</v>
      </c>
      <c r="AP247" s="1" t="s">
        <v>5290</v>
      </c>
      <c r="AQ247" s="1" t="s">
        <v>5291</v>
      </c>
      <c r="AR247" s="1" t="s">
        <v>526</v>
      </c>
      <c r="AS247" s="1" t="s">
        <v>105</v>
      </c>
      <c r="AT247" s="1">
        <v>81.83</v>
      </c>
      <c r="AU247" s="1" t="s">
        <v>84</v>
      </c>
      <c r="AV247" s="1" t="s">
        <v>84</v>
      </c>
      <c r="AW247" s="1" t="s">
        <v>84</v>
      </c>
      <c r="AX247" s="1" t="s">
        <v>84</v>
      </c>
      <c r="AY247" s="1" t="s">
        <v>84</v>
      </c>
      <c r="AZ247" s="1" t="s">
        <v>84</v>
      </c>
      <c r="BA247" s="1" t="s">
        <v>84</v>
      </c>
      <c r="BB247" s="1" t="s">
        <v>5292</v>
      </c>
      <c r="BC247" s="1" t="s">
        <v>5293</v>
      </c>
      <c r="BD247" s="1" t="s">
        <v>146</v>
      </c>
      <c r="BE247" s="1" t="s">
        <v>114</v>
      </c>
      <c r="BF247" s="1" t="s">
        <v>425</v>
      </c>
      <c r="BG247" s="1" t="s">
        <v>320</v>
      </c>
      <c r="BH247" s="1">
        <v>78.1</v>
      </c>
      <c r="BI247" s="1">
        <v>8.56</v>
      </c>
      <c r="BJ247" s="1" t="s">
        <v>84</v>
      </c>
      <c r="BK247" s="1" t="s">
        <v>84</v>
      </c>
      <c r="BL247" s="1" t="s">
        <v>84</v>
      </c>
      <c r="BM247" s="1" t="s">
        <v>84</v>
      </c>
      <c r="BN247" s="1" t="s">
        <v>84</v>
      </c>
      <c r="BO247" s="1" t="s">
        <v>84</v>
      </c>
      <c r="BP247" s="1" t="s">
        <v>84</v>
      </c>
      <c r="BQ247" s="1" t="s">
        <v>84</v>
      </c>
      <c r="BR247" s="1" t="s">
        <v>1999</v>
      </c>
      <c r="BS247" s="1" t="s">
        <v>84</v>
      </c>
      <c r="BT247" s="1"/>
      <c r="BU247" s="1" t="s">
        <v>5294</v>
      </c>
      <c r="BV247" s="1">
        <v>4</v>
      </c>
      <c r="BW247" s="1" t="s">
        <v>84</v>
      </c>
      <c r="BX247" s="1" t="str">
        <f>HYPERLINK("https://nconnect.nicmar.ac.in/storage/profile/6a870556b6e1d.png","Download")</f>
        <v>0</v>
      </c>
      <c r="BY247" s="1" t="s">
        <v>84</v>
      </c>
    </row>
    <row r="248" spans="1:77">
      <c r="A248" s="1" t="s">
        <v>119</v>
      </c>
      <c r="B248" s="1" t="s">
        <v>78</v>
      </c>
      <c r="C248" s="1" t="s">
        <v>5295</v>
      </c>
      <c r="D248" s="1" t="s">
        <v>4039</v>
      </c>
      <c r="E248" s="1" t="s">
        <v>5296</v>
      </c>
      <c r="F248" s="1" t="s">
        <v>5297</v>
      </c>
      <c r="G248" s="1" t="s">
        <v>5298</v>
      </c>
      <c r="H248" s="1" t="s">
        <v>84</v>
      </c>
      <c r="I248" s="3"/>
      <c r="J248" s="1" t="s">
        <v>85</v>
      </c>
      <c r="K248" s="1" t="s">
        <v>86</v>
      </c>
      <c r="L248" s="1" t="s">
        <v>5299</v>
      </c>
      <c r="M248" s="1" t="s">
        <v>5300</v>
      </c>
      <c r="N248" s="1">
        <v>9930673265</v>
      </c>
      <c r="O248" s="1" t="s">
        <v>89</v>
      </c>
      <c r="P248" s="1" t="s">
        <v>5301</v>
      </c>
      <c r="Q248" s="1" t="s">
        <v>91</v>
      </c>
      <c r="R248" s="1" t="s">
        <v>516</v>
      </c>
      <c r="S248" s="1" t="s">
        <v>5302</v>
      </c>
      <c r="T248" s="1" t="s">
        <v>163</v>
      </c>
      <c r="U248" s="1">
        <v>497179753210</v>
      </c>
      <c r="V248" s="1" t="s">
        <v>5303</v>
      </c>
      <c r="W248" s="1">
        <v>9833907383</v>
      </c>
      <c r="X248" s="1" t="s">
        <v>2675</v>
      </c>
      <c r="Y248" s="1" t="s">
        <v>5304</v>
      </c>
      <c r="Z248" s="1">
        <v>8850130322</v>
      </c>
      <c r="AA248" s="1" t="s">
        <v>711</v>
      </c>
      <c r="AB248" s="1" t="s">
        <v>5305</v>
      </c>
      <c r="AC248" s="1" t="s">
        <v>472</v>
      </c>
      <c r="AD248" s="1" t="s">
        <v>101</v>
      </c>
      <c r="AE248" s="1" t="s">
        <v>5305</v>
      </c>
      <c r="AF248" s="1" t="s">
        <v>472</v>
      </c>
      <c r="AG248" s="1" t="s">
        <v>101</v>
      </c>
      <c r="AH248" s="1" t="s">
        <v>102</v>
      </c>
      <c r="AI248" s="1" t="s">
        <v>102</v>
      </c>
      <c r="AJ248" s="1" t="s">
        <v>5306</v>
      </c>
      <c r="AK248" s="1" t="s">
        <v>5307</v>
      </c>
      <c r="AL248" s="1" t="s">
        <v>527</v>
      </c>
      <c r="AM248" s="1" t="s">
        <v>368</v>
      </c>
      <c r="AN248" s="1">
        <v>83.6</v>
      </c>
      <c r="AO248" s="1" t="s">
        <v>84</v>
      </c>
      <c r="AP248" s="1" t="s">
        <v>5308</v>
      </c>
      <c r="AQ248" s="1" t="s">
        <v>5309</v>
      </c>
      <c r="AR248" s="1" t="s">
        <v>110</v>
      </c>
      <c r="AS248" s="1" t="s">
        <v>290</v>
      </c>
      <c r="AT248" s="1">
        <v>79.4</v>
      </c>
      <c r="AU248" s="1" t="s">
        <v>84</v>
      </c>
      <c r="AV248" s="1" t="s">
        <v>84</v>
      </c>
      <c r="AW248" s="1" t="s">
        <v>84</v>
      </c>
      <c r="AX248" s="1" t="s">
        <v>84</v>
      </c>
      <c r="AY248" s="1" t="s">
        <v>84</v>
      </c>
      <c r="AZ248" s="1" t="s">
        <v>84</v>
      </c>
      <c r="BA248" s="1" t="s">
        <v>84</v>
      </c>
      <c r="BB248" s="1" t="s">
        <v>5310</v>
      </c>
      <c r="BC248" s="1" t="s">
        <v>5311</v>
      </c>
      <c r="BD248" s="1" t="s">
        <v>113</v>
      </c>
      <c r="BE248" s="1" t="s">
        <v>114</v>
      </c>
      <c r="BF248" s="1" t="s">
        <v>115</v>
      </c>
      <c r="BG248" s="1" t="s">
        <v>675</v>
      </c>
      <c r="BH248" s="1">
        <v>79.75</v>
      </c>
      <c r="BI248" s="1">
        <v>3.19</v>
      </c>
      <c r="BJ248" s="1" t="s">
        <v>84</v>
      </c>
      <c r="BK248" s="1" t="s">
        <v>84</v>
      </c>
      <c r="BL248" s="1" t="s">
        <v>84</v>
      </c>
      <c r="BM248" s="1" t="s">
        <v>84</v>
      </c>
      <c r="BN248" s="1" t="s">
        <v>84</v>
      </c>
      <c r="BO248" s="1" t="s">
        <v>84</v>
      </c>
      <c r="BP248" s="1" t="s">
        <v>84</v>
      </c>
      <c r="BQ248" s="1" t="s">
        <v>84</v>
      </c>
      <c r="BR248" s="1" t="s">
        <v>5312</v>
      </c>
      <c r="BS248" s="1" t="s">
        <v>84</v>
      </c>
      <c r="BT248" s="1"/>
      <c r="BU248" s="1" t="s">
        <v>5313</v>
      </c>
      <c r="BV248" s="1">
        <v>33</v>
      </c>
      <c r="BW248" s="1" t="s">
        <v>84</v>
      </c>
      <c r="BX248" s="1" t="str">
        <f>HYPERLINK("https://nconnect.nicmar.ac.in/storage/profile/6a870b9a232ac.png","Download")</f>
        <v>0</v>
      </c>
      <c r="BY248" s="1" t="s">
        <v>84</v>
      </c>
    </row>
    <row r="249" spans="1:77">
      <c r="A249" s="1" t="s">
        <v>119</v>
      </c>
      <c r="B249" s="1" t="s">
        <v>78</v>
      </c>
      <c r="C249" s="1" t="s">
        <v>5314</v>
      </c>
      <c r="D249" s="1" t="s">
        <v>5315</v>
      </c>
      <c r="E249" s="1" t="s">
        <v>2647</v>
      </c>
      <c r="F249" s="1" t="s">
        <v>5316</v>
      </c>
      <c r="G249" s="1" t="s">
        <v>5317</v>
      </c>
      <c r="H249" s="1" t="s">
        <v>84</v>
      </c>
      <c r="I249" s="3"/>
      <c r="J249" s="1" t="s">
        <v>85</v>
      </c>
      <c r="K249" s="1" t="s">
        <v>86</v>
      </c>
      <c r="L249" s="1" t="s">
        <v>5318</v>
      </c>
      <c r="M249" s="1" t="s">
        <v>5319</v>
      </c>
      <c r="N249" s="1">
        <v>9767711557</v>
      </c>
      <c r="O249" s="1" t="s">
        <v>89</v>
      </c>
      <c r="P249" s="1" t="s">
        <v>5320</v>
      </c>
      <c r="Q249" s="1" t="s">
        <v>91</v>
      </c>
      <c r="R249" s="1" t="s">
        <v>5321</v>
      </c>
      <c r="S249" s="1" t="s">
        <v>5322</v>
      </c>
      <c r="T249" s="1" t="s">
        <v>130</v>
      </c>
      <c r="U249" s="1">
        <v>949055468467</v>
      </c>
      <c r="V249" s="1" t="s">
        <v>2647</v>
      </c>
      <c r="W249" s="1">
        <v>9823011557</v>
      </c>
      <c r="X249" s="1" t="s">
        <v>5323</v>
      </c>
      <c r="Y249" s="1" t="s">
        <v>5324</v>
      </c>
      <c r="Z249" s="1">
        <v>9373211557</v>
      </c>
      <c r="AA249" s="1" t="s">
        <v>134</v>
      </c>
      <c r="AB249" s="1" t="s">
        <v>5325</v>
      </c>
      <c r="AC249" s="1" t="s">
        <v>1067</v>
      </c>
      <c r="AD249" s="1" t="s">
        <v>101</v>
      </c>
      <c r="AE249" s="1" t="s">
        <v>5325</v>
      </c>
      <c r="AF249" s="1" t="s">
        <v>1067</v>
      </c>
      <c r="AG249" s="1" t="s">
        <v>101</v>
      </c>
      <c r="AH249" s="1" t="s">
        <v>102</v>
      </c>
      <c r="AI249" s="1" t="s">
        <v>102</v>
      </c>
      <c r="AJ249" s="1" t="s">
        <v>5326</v>
      </c>
      <c r="AK249" s="1" t="s">
        <v>5327</v>
      </c>
      <c r="AL249" s="1" t="s">
        <v>141</v>
      </c>
      <c r="AM249" s="1" t="s">
        <v>109</v>
      </c>
      <c r="AN249" s="1">
        <v>84.0</v>
      </c>
      <c r="AO249" s="1" t="s">
        <v>84</v>
      </c>
      <c r="AP249" s="1" t="s">
        <v>5328</v>
      </c>
      <c r="AQ249" s="1" t="s">
        <v>5329</v>
      </c>
      <c r="AR249" s="1" t="s">
        <v>769</v>
      </c>
      <c r="AS249" s="1" t="s">
        <v>144</v>
      </c>
      <c r="AT249" s="1">
        <v>67.33</v>
      </c>
      <c r="AU249" s="1" t="s">
        <v>84</v>
      </c>
      <c r="AV249" s="1" t="s">
        <v>84</v>
      </c>
      <c r="AW249" s="1" t="s">
        <v>84</v>
      </c>
      <c r="AX249" s="1" t="s">
        <v>84</v>
      </c>
      <c r="AY249" s="1" t="s">
        <v>84</v>
      </c>
      <c r="AZ249" s="1" t="s">
        <v>84</v>
      </c>
      <c r="BA249" s="1" t="s">
        <v>84</v>
      </c>
      <c r="BB249" s="1" t="s">
        <v>1071</v>
      </c>
      <c r="BC249" s="1" t="s">
        <v>5330</v>
      </c>
      <c r="BD249" s="1" t="s">
        <v>146</v>
      </c>
      <c r="BE249" s="1" t="s">
        <v>114</v>
      </c>
      <c r="BF249" s="1" t="s">
        <v>115</v>
      </c>
      <c r="BG249" s="1" t="s">
        <v>116</v>
      </c>
      <c r="BH249" s="1">
        <v>70.3</v>
      </c>
      <c r="BI249" s="1">
        <v>7.78</v>
      </c>
      <c r="BJ249" s="1" t="s">
        <v>84</v>
      </c>
      <c r="BK249" s="1" t="s">
        <v>84</v>
      </c>
      <c r="BL249" s="1" t="s">
        <v>84</v>
      </c>
      <c r="BM249" s="1" t="s">
        <v>84</v>
      </c>
      <c r="BN249" s="1" t="s">
        <v>84</v>
      </c>
      <c r="BO249" s="1" t="s">
        <v>84</v>
      </c>
      <c r="BP249" s="1" t="s">
        <v>84</v>
      </c>
      <c r="BQ249" s="1" t="s">
        <v>84</v>
      </c>
      <c r="BR249" s="1" t="s">
        <v>5331</v>
      </c>
      <c r="BS249" s="1" t="s">
        <v>84</v>
      </c>
      <c r="BT249" s="1"/>
      <c r="BU249" s="1" t="s">
        <v>5332</v>
      </c>
      <c r="BV249" s="1">
        <v>4</v>
      </c>
      <c r="BW249" s="1" t="s">
        <v>5333</v>
      </c>
      <c r="BX249" s="1" t="str">
        <f>HYPERLINK("https://nconnect.nicmar.ac.in/storage/profile/6a86fca550493.png","Download")</f>
        <v>0</v>
      </c>
      <c r="BY249" s="1" t="s">
        <v>84</v>
      </c>
    </row>
    <row r="250" spans="1:77">
      <c r="A250" s="1" t="s">
        <v>119</v>
      </c>
      <c r="B250" s="1" t="s">
        <v>78</v>
      </c>
      <c r="C250" s="1" t="s">
        <v>5334</v>
      </c>
      <c r="D250" s="1" t="s">
        <v>5335</v>
      </c>
      <c r="E250" s="1" t="s">
        <v>84</v>
      </c>
      <c r="F250" s="1" t="s">
        <v>5336</v>
      </c>
      <c r="G250" s="1" t="s">
        <v>5337</v>
      </c>
      <c r="H250" s="1" t="s">
        <v>84</v>
      </c>
      <c r="I250" s="3"/>
      <c r="J250" s="1" t="s">
        <v>85</v>
      </c>
      <c r="K250" s="1" t="s">
        <v>86</v>
      </c>
      <c r="L250" s="1" t="s">
        <v>5338</v>
      </c>
      <c r="M250" s="1" t="s">
        <v>5339</v>
      </c>
      <c r="N250" s="1">
        <v>8708057203</v>
      </c>
      <c r="O250" s="1" t="s">
        <v>89</v>
      </c>
      <c r="P250" s="1" t="s">
        <v>5340</v>
      </c>
      <c r="Q250" s="1" t="s">
        <v>91</v>
      </c>
      <c r="R250" s="1" t="s">
        <v>5341</v>
      </c>
      <c r="S250" s="1" t="s">
        <v>5342</v>
      </c>
      <c r="T250" s="1" t="s">
        <v>130</v>
      </c>
      <c r="U250" s="1">
        <v>263043047743</v>
      </c>
      <c r="V250" s="1" t="s">
        <v>5343</v>
      </c>
      <c r="W250" s="1">
        <v>9467022163</v>
      </c>
      <c r="X250" s="1" t="s">
        <v>4452</v>
      </c>
      <c r="Y250" s="1" t="s">
        <v>5344</v>
      </c>
      <c r="Z250" s="1">
        <v>9992067963</v>
      </c>
      <c r="AA250" s="1" t="s">
        <v>3285</v>
      </c>
      <c r="AB250" s="1" t="s">
        <v>5345</v>
      </c>
      <c r="AC250" s="1" t="s">
        <v>5346</v>
      </c>
      <c r="AD250" s="1" t="s">
        <v>4554</v>
      </c>
      <c r="AE250" s="1" t="s">
        <v>5345</v>
      </c>
      <c r="AF250" s="1" t="s">
        <v>5346</v>
      </c>
      <c r="AG250" s="1" t="s">
        <v>4554</v>
      </c>
      <c r="AH250" s="1" t="s">
        <v>102</v>
      </c>
      <c r="AI250" s="1" t="s">
        <v>102</v>
      </c>
      <c r="AJ250" s="1" t="s">
        <v>5347</v>
      </c>
      <c r="AK250" s="1" t="s">
        <v>861</v>
      </c>
      <c r="AL250" s="1" t="s">
        <v>342</v>
      </c>
      <c r="AM250" s="1" t="s">
        <v>198</v>
      </c>
      <c r="AN250" s="1">
        <v>95.0</v>
      </c>
      <c r="AO250" s="1">
        <v>10</v>
      </c>
      <c r="AP250" s="1" t="s">
        <v>5348</v>
      </c>
      <c r="AQ250" s="1" t="s">
        <v>861</v>
      </c>
      <c r="AR250" s="1" t="s">
        <v>141</v>
      </c>
      <c r="AS250" s="1" t="s">
        <v>395</v>
      </c>
      <c r="AT250" s="1">
        <v>76.8</v>
      </c>
      <c r="AU250" s="1" t="s">
        <v>84</v>
      </c>
      <c r="AV250" s="1" t="s">
        <v>84</v>
      </c>
      <c r="AW250" s="1" t="s">
        <v>84</v>
      </c>
      <c r="AX250" s="1" t="s">
        <v>84</v>
      </c>
      <c r="AY250" s="1" t="s">
        <v>84</v>
      </c>
      <c r="AZ250" s="1" t="s">
        <v>84</v>
      </c>
      <c r="BA250" s="1" t="s">
        <v>84</v>
      </c>
      <c r="BB250" s="1" t="s">
        <v>5349</v>
      </c>
      <c r="BC250" s="1" t="s">
        <v>5350</v>
      </c>
      <c r="BD250" s="1" t="s">
        <v>146</v>
      </c>
      <c r="BE250" s="1" t="s">
        <v>114</v>
      </c>
      <c r="BF250" s="1" t="s">
        <v>172</v>
      </c>
      <c r="BG250" s="1" t="s">
        <v>5351</v>
      </c>
      <c r="BH250" s="1">
        <v>71.4</v>
      </c>
      <c r="BI250" s="1">
        <v>7.14</v>
      </c>
      <c r="BJ250" s="1" t="s">
        <v>84</v>
      </c>
      <c r="BK250" s="1" t="s">
        <v>84</v>
      </c>
      <c r="BL250" s="1" t="s">
        <v>84</v>
      </c>
      <c r="BM250" s="1" t="s">
        <v>84</v>
      </c>
      <c r="BN250" s="1" t="s">
        <v>84</v>
      </c>
      <c r="BO250" s="1" t="s">
        <v>84</v>
      </c>
      <c r="BP250" s="1" t="s">
        <v>84</v>
      </c>
      <c r="BQ250" s="1" t="s">
        <v>84</v>
      </c>
      <c r="BR250" s="1" t="s">
        <v>5352</v>
      </c>
      <c r="BS250" s="1" t="s">
        <v>84</v>
      </c>
      <c r="BT250" s="1"/>
      <c r="BU250" s="1" t="s">
        <v>84</v>
      </c>
      <c r="BV250" s="1"/>
      <c r="BW250" s="1" t="s">
        <v>84</v>
      </c>
      <c r="BX250" s="1" t="str">
        <f>HYPERLINK("https://nconnect.nicmar.ac.in/storage/profile/6a86e5bc19618.png","Download")</f>
        <v>0</v>
      </c>
      <c r="BY250" s="1" t="s">
        <v>84</v>
      </c>
    </row>
    <row r="251" spans="1:77">
      <c r="A251" s="1" t="s">
        <v>119</v>
      </c>
      <c r="B251" s="1" t="s">
        <v>78</v>
      </c>
      <c r="C251" s="1" t="s">
        <v>5353</v>
      </c>
      <c r="D251" s="1" t="s">
        <v>5354</v>
      </c>
      <c r="E251" s="1" t="s">
        <v>84</v>
      </c>
      <c r="F251" s="1" t="s">
        <v>5355</v>
      </c>
      <c r="G251" s="1" t="s">
        <v>5356</v>
      </c>
      <c r="H251" s="1" t="s">
        <v>84</v>
      </c>
      <c r="I251" s="3"/>
      <c r="J251" s="1" t="s">
        <v>85</v>
      </c>
      <c r="K251" s="1" t="s">
        <v>86</v>
      </c>
      <c r="L251" s="1" t="s">
        <v>5357</v>
      </c>
      <c r="M251" s="1" t="s">
        <v>5358</v>
      </c>
      <c r="N251" s="1">
        <v>9600712183</v>
      </c>
      <c r="O251" s="1" t="s">
        <v>89</v>
      </c>
      <c r="P251" s="1" t="s">
        <v>5359</v>
      </c>
      <c r="Q251" s="1" t="s">
        <v>91</v>
      </c>
      <c r="R251" s="1" t="s">
        <v>5360</v>
      </c>
      <c r="S251" s="1" t="s">
        <v>5361</v>
      </c>
      <c r="T251" s="1" t="s">
        <v>130</v>
      </c>
      <c r="U251" s="1">
        <v>349518878244</v>
      </c>
      <c r="V251" s="1" t="s">
        <v>5362</v>
      </c>
      <c r="W251" s="1">
        <v>9790673333</v>
      </c>
      <c r="X251" s="1" t="s">
        <v>5363</v>
      </c>
      <c r="Y251" s="1" t="s">
        <v>5364</v>
      </c>
      <c r="Z251" s="1">
        <v>9865912184</v>
      </c>
      <c r="AA251" s="1" t="s">
        <v>5365</v>
      </c>
      <c r="AB251" s="1" t="s">
        <v>5366</v>
      </c>
      <c r="AC251" s="1" t="s">
        <v>3058</v>
      </c>
      <c r="AD251" s="1" t="s">
        <v>644</v>
      </c>
      <c r="AE251" s="1" t="s">
        <v>5366</v>
      </c>
      <c r="AF251" s="1" t="s">
        <v>3058</v>
      </c>
      <c r="AG251" s="1" t="s">
        <v>644</v>
      </c>
      <c r="AH251" s="1" t="s">
        <v>102</v>
      </c>
      <c r="AI251" s="1" t="s">
        <v>102</v>
      </c>
      <c r="AJ251" s="1" t="s">
        <v>5367</v>
      </c>
      <c r="AK251" s="1" t="s">
        <v>5368</v>
      </c>
      <c r="AL251" s="1" t="s">
        <v>201</v>
      </c>
      <c r="AM251" s="1" t="s">
        <v>109</v>
      </c>
      <c r="AN251" s="1">
        <v>98.8</v>
      </c>
      <c r="AO251" s="1" t="s">
        <v>84</v>
      </c>
      <c r="AP251" s="1" t="s">
        <v>5367</v>
      </c>
      <c r="AQ251" s="1" t="s">
        <v>5368</v>
      </c>
      <c r="AR251" s="1" t="s">
        <v>256</v>
      </c>
      <c r="AS251" s="1" t="s">
        <v>1090</v>
      </c>
      <c r="AT251" s="1">
        <v>94.83</v>
      </c>
      <c r="AU251" s="1" t="s">
        <v>84</v>
      </c>
      <c r="AV251" s="1" t="s">
        <v>84</v>
      </c>
      <c r="AW251" s="1" t="s">
        <v>84</v>
      </c>
      <c r="AX251" s="1" t="s">
        <v>84</v>
      </c>
      <c r="AY251" s="1" t="s">
        <v>84</v>
      </c>
      <c r="AZ251" s="1" t="s">
        <v>84</v>
      </c>
      <c r="BA251" s="1" t="s">
        <v>84</v>
      </c>
      <c r="BB251" s="1" t="s">
        <v>1631</v>
      </c>
      <c r="BC251" s="1" t="s">
        <v>5369</v>
      </c>
      <c r="BD251" s="1" t="s">
        <v>146</v>
      </c>
      <c r="BE251" s="1" t="s">
        <v>114</v>
      </c>
      <c r="BF251" s="1" t="s">
        <v>147</v>
      </c>
      <c r="BG251" s="1" t="s">
        <v>236</v>
      </c>
      <c r="BH251" s="1">
        <v>76.2</v>
      </c>
      <c r="BI251" s="1">
        <v>7.62</v>
      </c>
      <c r="BJ251" s="1" t="s">
        <v>84</v>
      </c>
      <c r="BK251" s="1" t="s">
        <v>84</v>
      </c>
      <c r="BL251" s="1" t="s">
        <v>84</v>
      </c>
      <c r="BM251" s="1" t="s">
        <v>84</v>
      </c>
      <c r="BN251" s="1" t="s">
        <v>84</v>
      </c>
      <c r="BO251" s="1" t="s">
        <v>84</v>
      </c>
      <c r="BP251" s="1" t="s">
        <v>84</v>
      </c>
      <c r="BQ251" s="1" t="s">
        <v>84</v>
      </c>
      <c r="BR251" s="1" t="s">
        <v>5370</v>
      </c>
      <c r="BS251" s="1" t="s">
        <v>84</v>
      </c>
      <c r="BT251" s="1"/>
      <c r="BU251" s="1" t="s">
        <v>5371</v>
      </c>
      <c r="BV251" s="1">
        <v>21</v>
      </c>
      <c r="BW251" s="1" t="s">
        <v>84</v>
      </c>
      <c r="BX251" s="1" t="str">
        <f>HYPERLINK("https://nconnect.nicmar.ac.in/storage/profile/6a85ed92ada8c.png","Download")</f>
        <v>0</v>
      </c>
      <c r="BY251" s="1" t="s">
        <v>84</v>
      </c>
    </row>
    <row r="252" spans="1:77">
      <c r="A252" s="1" t="s">
        <v>119</v>
      </c>
      <c r="B252" s="1" t="s">
        <v>78</v>
      </c>
      <c r="C252" s="1" t="s">
        <v>5372</v>
      </c>
      <c r="D252" s="1" t="s">
        <v>5373</v>
      </c>
      <c r="E252" s="1" t="s">
        <v>84</v>
      </c>
      <c r="F252" s="1" t="s">
        <v>5374</v>
      </c>
      <c r="G252" s="1" t="s">
        <v>5375</v>
      </c>
      <c r="H252" s="1" t="s">
        <v>84</v>
      </c>
      <c r="I252" s="3"/>
      <c r="J252" s="1" t="s">
        <v>85</v>
      </c>
      <c r="K252" s="1" t="s">
        <v>86</v>
      </c>
      <c r="L252" s="1" t="s">
        <v>5376</v>
      </c>
      <c r="M252" s="1" t="s">
        <v>5377</v>
      </c>
      <c r="N252" s="1">
        <v>8891796095</v>
      </c>
      <c r="O252" s="1" t="s">
        <v>159</v>
      </c>
      <c r="P252" s="1" t="s">
        <v>5378</v>
      </c>
      <c r="Q252" s="1" t="s">
        <v>91</v>
      </c>
      <c r="R252" s="1" t="s">
        <v>686</v>
      </c>
      <c r="S252" s="1" t="s">
        <v>5379</v>
      </c>
      <c r="T252" s="1" t="s">
        <v>190</v>
      </c>
      <c r="U252" s="1">
        <v>664195975026</v>
      </c>
      <c r="V252" s="1" t="s">
        <v>5380</v>
      </c>
      <c r="W252" s="1">
        <v>9447303177</v>
      </c>
      <c r="X252" s="1" t="s">
        <v>223</v>
      </c>
      <c r="Y252" s="1" t="s">
        <v>5381</v>
      </c>
      <c r="Z252" s="1">
        <v>9495709095</v>
      </c>
      <c r="AA252" s="1" t="s">
        <v>5382</v>
      </c>
      <c r="AB252" s="1" t="s">
        <v>5383</v>
      </c>
      <c r="AC252" s="1" t="s">
        <v>693</v>
      </c>
      <c r="AD252" s="1" t="s">
        <v>392</v>
      </c>
      <c r="AE252" s="1" t="s">
        <v>5383</v>
      </c>
      <c r="AF252" s="1" t="s">
        <v>693</v>
      </c>
      <c r="AG252" s="1" t="s">
        <v>392</v>
      </c>
      <c r="AH252" s="1" t="s">
        <v>102</v>
      </c>
      <c r="AI252" s="1" t="s">
        <v>102</v>
      </c>
      <c r="AJ252" s="1" t="s">
        <v>2701</v>
      </c>
      <c r="AK252" s="1" t="s">
        <v>5384</v>
      </c>
      <c r="AL252" s="1" t="s">
        <v>198</v>
      </c>
      <c r="AM252" s="1" t="s">
        <v>527</v>
      </c>
      <c r="AN252" s="1">
        <v>90.8</v>
      </c>
      <c r="AO252" s="1" t="s">
        <v>84</v>
      </c>
      <c r="AP252" s="1" t="s">
        <v>5385</v>
      </c>
      <c r="AQ252" s="1" t="s">
        <v>4867</v>
      </c>
      <c r="AR252" s="1" t="s">
        <v>201</v>
      </c>
      <c r="AS252" s="1" t="s">
        <v>368</v>
      </c>
      <c r="AT252" s="1">
        <v>98</v>
      </c>
      <c r="AU252" s="1" t="s">
        <v>84</v>
      </c>
      <c r="AV252" s="1" t="s">
        <v>84</v>
      </c>
      <c r="AW252" s="1" t="s">
        <v>84</v>
      </c>
      <c r="AX252" s="1" t="s">
        <v>84</v>
      </c>
      <c r="AY252" s="1" t="s">
        <v>84</v>
      </c>
      <c r="AZ252" s="1" t="s">
        <v>84</v>
      </c>
      <c r="BA252" s="1" t="s">
        <v>84</v>
      </c>
      <c r="BB252" s="1" t="s">
        <v>397</v>
      </c>
      <c r="BC252" s="1" t="s">
        <v>5386</v>
      </c>
      <c r="BD252" s="1" t="s">
        <v>113</v>
      </c>
      <c r="BE252" s="1" t="s">
        <v>114</v>
      </c>
      <c r="BF252" s="1" t="s">
        <v>2130</v>
      </c>
      <c r="BG252" s="1" t="s">
        <v>1051</v>
      </c>
      <c r="BH252" s="1">
        <v>86.9</v>
      </c>
      <c r="BI252" s="1">
        <v>8.69</v>
      </c>
      <c r="BJ252" s="1" t="s">
        <v>84</v>
      </c>
      <c r="BK252" s="1" t="s">
        <v>84</v>
      </c>
      <c r="BL252" s="1" t="s">
        <v>84</v>
      </c>
      <c r="BM252" s="1" t="s">
        <v>84</v>
      </c>
      <c r="BN252" s="1" t="s">
        <v>84</v>
      </c>
      <c r="BO252" s="1" t="s">
        <v>84</v>
      </c>
      <c r="BP252" s="1" t="s">
        <v>84</v>
      </c>
      <c r="BQ252" s="1" t="s">
        <v>84</v>
      </c>
      <c r="BR252" s="1" t="s">
        <v>5387</v>
      </c>
      <c r="BS252" s="1" t="s">
        <v>84</v>
      </c>
      <c r="BT252" s="1"/>
      <c r="BU252" s="1" t="s">
        <v>5388</v>
      </c>
      <c r="BV252" s="1">
        <v>3</v>
      </c>
      <c r="BW252" s="1" t="s">
        <v>5389</v>
      </c>
      <c r="BX252" s="1" t="str">
        <f>HYPERLINK("https://nconnect.nicmar.ac.in/storage/profile/6a86f7483ae71.png","Download")</f>
        <v>0</v>
      </c>
      <c r="BY252" s="1" t="s">
        <v>84</v>
      </c>
    </row>
    <row r="253" spans="1:77">
      <c r="A253" s="1" t="s">
        <v>119</v>
      </c>
      <c r="B253" s="1" t="s">
        <v>78</v>
      </c>
      <c r="C253" s="1" t="s">
        <v>5390</v>
      </c>
      <c r="D253" s="1" t="s">
        <v>5391</v>
      </c>
      <c r="E253" s="1" t="s">
        <v>5392</v>
      </c>
      <c r="F253" s="1" t="s">
        <v>2668</v>
      </c>
      <c r="G253" s="1" t="s">
        <v>5393</v>
      </c>
      <c r="H253" s="1" t="s">
        <v>84</v>
      </c>
      <c r="I253" s="3"/>
      <c r="J253" s="1" t="s">
        <v>85</v>
      </c>
      <c r="K253" s="1" t="s">
        <v>86</v>
      </c>
      <c r="L253" s="1" t="s">
        <v>5394</v>
      </c>
      <c r="M253" s="1" t="s">
        <v>5395</v>
      </c>
      <c r="N253" s="1">
        <v>9892585856</v>
      </c>
      <c r="O253" s="1" t="s">
        <v>89</v>
      </c>
      <c r="P253" s="1" t="s">
        <v>5396</v>
      </c>
      <c r="Q253" s="1" t="s">
        <v>91</v>
      </c>
      <c r="R253" s="1" t="s">
        <v>128</v>
      </c>
      <c r="S253" s="1" t="s">
        <v>5397</v>
      </c>
      <c r="T253" s="1" t="s">
        <v>2713</v>
      </c>
      <c r="U253" s="1">
        <v>293347569346</v>
      </c>
      <c r="V253" s="1" t="s">
        <v>5398</v>
      </c>
      <c r="W253" s="1">
        <v>9870575756</v>
      </c>
      <c r="X253" s="1" t="s">
        <v>441</v>
      </c>
      <c r="Y253" s="1" t="s">
        <v>5399</v>
      </c>
      <c r="Z253" s="1">
        <v>9870338533</v>
      </c>
      <c r="AA253" s="1" t="s">
        <v>134</v>
      </c>
      <c r="AB253" s="1" t="s">
        <v>5400</v>
      </c>
      <c r="AC253" s="1" t="s">
        <v>444</v>
      </c>
      <c r="AD253" s="1" t="s">
        <v>101</v>
      </c>
      <c r="AE253" s="1" t="s">
        <v>5400</v>
      </c>
      <c r="AF253" s="1" t="s">
        <v>444</v>
      </c>
      <c r="AG253" s="1" t="s">
        <v>101</v>
      </c>
      <c r="AH253" s="1" t="s">
        <v>102</v>
      </c>
      <c r="AI253" s="1" t="s">
        <v>102</v>
      </c>
      <c r="AJ253" s="1" t="s">
        <v>5401</v>
      </c>
      <c r="AK253" s="1" t="s">
        <v>2411</v>
      </c>
      <c r="AL253" s="1" t="s">
        <v>341</v>
      </c>
      <c r="AM253" s="1" t="s">
        <v>285</v>
      </c>
      <c r="AN253" s="1">
        <v>80.8</v>
      </c>
      <c r="AO253" s="1" t="s">
        <v>84</v>
      </c>
      <c r="AP253" s="1" t="s">
        <v>5402</v>
      </c>
      <c r="AQ253" s="1" t="s">
        <v>2411</v>
      </c>
      <c r="AR253" s="1" t="s">
        <v>198</v>
      </c>
      <c r="AS253" s="1" t="s">
        <v>2877</v>
      </c>
      <c r="AT253" s="1">
        <v>73.23</v>
      </c>
      <c r="AU253" s="1" t="s">
        <v>84</v>
      </c>
      <c r="AV253" s="1" t="s">
        <v>84</v>
      </c>
      <c r="AW253" s="1" t="s">
        <v>84</v>
      </c>
      <c r="AX253" s="1" t="s">
        <v>84</v>
      </c>
      <c r="AY253" s="1" t="s">
        <v>84</v>
      </c>
      <c r="AZ253" s="1" t="s">
        <v>84</v>
      </c>
      <c r="BA253" s="1" t="s">
        <v>84</v>
      </c>
      <c r="BB253" s="1" t="s">
        <v>203</v>
      </c>
      <c r="BC253" s="1" t="s">
        <v>5403</v>
      </c>
      <c r="BD253" s="1" t="s">
        <v>146</v>
      </c>
      <c r="BE253" s="1" t="s">
        <v>114</v>
      </c>
      <c r="BF253" s="1" t="s">
        <v>527</v>
      </c>
      <c r="BG253" s="1" t="s">
        <v>1090</v>
      </c>
      <c r="BH253" s="1">
        <v>78.63</v>
      </c>
      <c r="BI253" s="1">
        <v>8.58</v>
      </c>
      <c r="BJ253" s="1" t="s">
        <v>84</v>
      </c>
      <c r="BK253" s="1" t="s">
        <v>84</v>
      </c>
      <c r="BL253" s="1" t="s">
        <v>84</v>
      </c>
      <c r="BM253" s="1" t="s">
        <v>84</v>
      </c>
      <c r="BN253" s="1" t="s">
        <v>84</v>
      </c>
      <c r="BO253" s="1" t="s">
        <v>84</v>
      </c>
      <c r="BP253" s="1" t="s">
        <v>84</v>
      </c>
      <c r="BQ253" s="1" t="s">
        <v>84</v>
      </c>
      <c r="BR253" s="1" t="s">
        <v>5404</v>
      </c>
      <c r="BS253" s="1" t="s">
        <v>5405</v>
      </c>
      <c r="BT253" s="1">
        <v>42</v>
      </c>
      <c r="BU253" s="1" t="s">
        <v>84</v>
      </c>
      <c r="BV253" s="1"/>
      <c r="BW253" s="1" t="s">
        <v>5406</v>
      </c>
      <c r="BX253" s="1" t="str">
        <f>HYPERLINK("https://nconnect.nicmar.ac.in/storage/profile/6a8896c678ca4.png","Download")</f>
        <v>0</v>
      </c>
      <c r="BY253" s="1" t="s">
        <v>84</v>
      </c>
    </row>
    <row r="254" spans="1:77">
      <c r="A254" s="1" t="s">
        <v>351</v>
      </c>
      <c r="B254" s="1" t="s">
        <v>78</v>
      </c>
      <c r="C254" s="1" t="s">
        <v>5407</v>
      </c>
      <c r="D254" s="1" t="s">
        <v>5408</v>
      </c>
      <c r="E254" s="1" t="s">
        <v>84</v>
      </c>
      <c r="F254" s="1" t="s">
        <v>5409</v>
      </c>
      <c r="G254" s="1" t="s">
        <v>5410</v>
      </c>
      <c r="H254" s="1" t="s">
        <v>84</v>
      </c>
      <c r="I254" s="3"/>
      <c r="J254" s="1" t="s">
        <v>85</v>
      </c>
      <c r="K254" s="1" t="s">
        <v>86</v>
      </c>
      <c r="L254" s="1" t="s">
        <v>5411</v>
      </c>
      <c r="M254" s="1" t="s">
        <v>5412</v>
      </c>
      <c r="N254" s="1">
        <v>7207852278</v>
      </c>
      <c r="O254" s="1" t="s">
        <v>159</v>
      </c>
      <c r="P254" s="1" t="s">
        <v>5413</v>
      </c>
      <c r="Q254" s="1" t="s">
        <v>91</v>
      </c>
      <c r="R254" s="1" t="s">
        <v>5414</v>
      </c>
      <c r="S254" s="1" t="s">
        <v>5415</v>
      </c>
      <c r="T254" s="1" t="s">
        <v>190</v>
      </c>
      <c r="U254" s="1">
        <v>932111406314</v>
      </c>
      <c r="V254" s="1" t="s">
        <v>5416</v>
      </c>
      <c r="W254" s="1">
        <v>9347852278</v>
      </c>
      <c r="X254" s="1" t="s">
        <v>785</v>
      </c>
      <c r="Y254" s="1" t="s">
        <v>5417</v>
      </c>
      <c r="Z254" s="1">
        <v>9640257388</v>
      </c>
      <c r="AA254" s="1" t="s">
        <v>1001</v>
      </c>
      <c r="AB254" s="1" t="s">
        <v>5418</v>
      </c>
      <c r="AC254" s="1" t="s">
        <v>5419</v>
      </c>
      <c r="AD254" s="1" t="s">
        <v>594</v>
      </c>
      <c r="AE254" s="1" t="s">
        <v>5418</v>
      </c>
      <c r="AF254" s="1" t="s">
        <v>5419</v>
      </c>
      <c r="AG254" s="1" t="s">
        <v>594</v>
      </c>
      <c r="AH254" s="1" t="s">
        <v>102</v>
      </c>
      <c r="AI254" s="1" t="s">
        <v>102</v>
      </c>
      <c r="AJ254" s="1" t="s">
        <v>5420</v>
      </c>
      <c r="AK254" s="1" t="s">
        <v>5421</v>
      </c>
      <c r="AL254" s="1" t="s">
        <v>199</v>
      </c>
      <c r="AM254" s="1" t="s">
        <v>395</v>
      </c>
      <c r="AN254" s="1">
        <v>93</v>
      </c>
      <c r="AO254" s="1">
        <v>9.3</v>
      </c>
      <c r="AP254" s="1" t="s">
        <v>5422</v>
      </c>
      <c r="AQ254" s="1" t="s">
        <v>5423</v>
      </c>
      <c r="AR254" s="1" t="s">
        <v>201</v>
      </c>
      <c r="AS254" s="1" t="s">
        <v>110</v>
      </c>
      <c r="AT254" s="1">
        <v>91.5</v>
      </c>
      <c r="AU254" s="1" t="s">
        <v>84</v>
      </c>
      <c r="AV254" s="1" t="s">
        <v>84</v>
      </c>
      <c r="AW254" s="1" t="s">
        <v>84</v>
      </c>
      <c r="AX254" s="1" t="s">
        <v>84</v>
      </c>
      <c r="AY254" s="1" t="s">
        <v>84</v>
      </c>
      <c r="AZ254" s="1" t="s">
        <v>84</v>
      </c>
      <c r="BA254" s="1" t="s">
        <v>84</v>
      </c>
      <c r="BB254" s="1" t="s">
        <v>5424</v>
      </c>
      <c r="BC254" s="1" t="s">
        <v>5425</v>
      </c>
      <c r="BD254" s="1" t="s">
        <v>113</v>
      </c>
      <c r="BE254" s="1" t="s">
        <v>1156</v>
      </c>
      <c r="BF254" s="1" t="s">
        <v>2130</v>
      </c>
      <c r="BG254" s="1" t="s">
        <v>208</v>
      </c>
      <c r="BH254" s="1">
        <v>77.8</v>
      </c>
      <c r="BI254" s="1">
        <v>8.53</v>
      </c>
      <c r="BJ254" s="1" t="s">
        <v>84</v>
      </c>
      <c r="BK254" s="1" t="s">
        <v>84</v>
      </c>
      <c r="BL254" s="1" t="s">
        <v>84</v>
      </c>
      <c r="BM254" s="1" t="s">
        <v>84</v>
      </c>
      <c r="BN254" s="1" t="s">
        <v>84</v>
      </c>
      <c r="BO254" s="1" t="s">
        <v>84</v>
      </c>
      <c r="BP254" s="1" t="s">
        <v>84</v>
      </c>
      <c r="BQ254" s="1" t="s">
        <v>84</v>
      </c>
      <c r="BR254" s="1" t="s">
        <v>5426</v>
      </c>
      <c r="BS254" s="1" t="s">
        <v>84</v>
      </c>
      <c r="BT254" s="1"/>
      <c r="BU254" s="1" t="s">
        <v>5427</v>
      </c>
      <c r="BV254" s="1">
        <v>55</v>
      </c>
      <c r="BW254" s="1" t="s">
        <v>84</v>
      </c>
      <c r="BX254" s="1" t="str">
        <f>HYPERLINK("https://nconnect.nicmar.ac.in/storage/profile/6a85a722ebe52.png","Download")</f>
        <v>0</v>
      </c>
      <c r="BY254" s="1" t="s">
        <v>84</v>
      </c>
    </row>
    <row r="255" spans="1:77">
      <c r="A255" s="1" t="s">
        <v>119</v>
      </c>
      <c r="B255" s="1" t="s">
        <v>78</v>
      </c>
      <c r="C255" s="1" t="s">
        <v>5428</v>
      </c>
      <c r="D255" s="1" t="s">
        <v>5429</v>
      </c>
      <c r="E255" s="1" t="s">
        <v>84</v>
      </c>
      <c r="F255" s="1" t="s">
        <v>776</v>
      </c>
      <c r="G255" s="1" t="s">
        <v>5430</v>
      </c>
      <c r="H255" s="1" t="s">
        <v>84</v>
      </c>
      <c r="I255" s="3"/>
      <c r="J255" s="1" t="s">
        <v>85</v>
      </c>
      <c r="K255" s="1" t="s">
        <v>86</v>
      </c>
      <c r="L255" s="1" t="s">
        <v>5431</v>
      </c>
      <c r="M255" s="1" t="s">
        <v>5432</v>
      </c>
      <c r="N255" s="1">
        <v>9363638246</v>
      </c>
      <c r="O255" s="1" t="s">
        <v>89</v>
      </c>
      <c r="P255" s="1" t="s">
        <v>5433</v>
      </c>
      <c r="Q255" s="1" t="s">
        <v>91</v>
      </c>
      <c r="R255" s="1" t="s">
        <v>3437</v>
      </c>
      <c r="S255" s="1" t="s">
        <v>5434</v>
      </c>
      <c r="T255" s="1" t="s">
        <v>190</v>
      </c>
      <c r="U255" s="1">
        <v>673085598708</v>
      </c>
      <c r="V255" s="1" t="s">
        <v>5435</v>
      </c>
      <c r="W255" s="1">
        <v>9443608246</v>
      </c>
      <c r="X255" s="1" t="s">
        <v>785</v>
      </c>
      <c r="Y255" s="1" t="s">
        <v>5436</v>
      </c>
      <c r="Z255" s="1">
        <v>9363628246</v>
      </c>
      <c r="AA255" s="1" t="s">
        <v>1323</v>
      </c>
      <c r="AB255" s="1" t="s">
        <v>5437</v>
      </c>
      <c r="AC255" s="1" t="s">
        <v>5438</v>
      </c>
      <c r="AD255" s="1" t="s">
        <v>644</v>
      </c>
      <c r="AE255" s="1" t="s">
        <v>5437</v>
      </c>
      <c r="AF255" s="1" t="s">
        <v>5438</v>
      </c>
      <c r="AG255" s="1" t="s">
        <v>644</v>
      </c>
      <c r="AH255" s="1" t="s">
        <v>102</v>
      </c>
      <c r="AI255" s="1" t="s">
        <v>102</v>
      </c>
      <c r="AJ255" s="1" t="s">
        <v>5439</v>
      </c>
      <c r="AK255" s="1" t="s">
        <v>5440</v>
      </c>
      <c r="AL255" s="1" t="s">
        <v>106</v>
      </c>
      <c r="AM255" s="1" t="s">
        <v>109</v>
      </c>
      <c r="AN255" s="1">
        <v>90.6</v>
      </c>
      <c r="AO255" s="1" t="s">
        <v>84</v>
      </c>
      <c r="AP255" s="1" t="s">
        <v>5441</v>
      </c>
      <c r="AQ255" s="1" t="s">
        <v>5442</v>
      </c>
      <c r="AR255" s="1" t="s">
        <v>769</v>
      </c>
      <c r="AS255" s="1" t="s">
        <v>1090</v>
      </c>
      <c r="AT255" s="1">
        <v>87.5</v>
      </c>
      <c r="AU255" s="1" t="s">
        <v>84</v>
      </c>
      <c r="AV255" s="1" t="s">
        <v>84</v>
      </c>
      <c r="AW255" s="1" t="s">
        <v>84</v>
      </c>
      <c r="AX255" s="1" t="s">
        <v>84</v>
      </c>
      <c r="AY255" s="1" t="s">
        <v>84</v>
      </c>
      <c r="AZ255" s="1" t="s">
        <v>84</v>
      </c>
      <c r="BA255" s="1" t="s">
        <v>84</v>
      </c>
      <c r="BB255" s="1" t="s">
        <v>1026</v>
      </c>
      <c r="BC255" s="1" t="s">
        <v>5443</v>
      </c>
      <c r="BD255" s="1" t="s">
        <v>146</v>
      </c>
      <c r="BE255" s="1" t="s">
        <v>114</v>
      </c>
      <c r="BF255" s="1" t="s">
        <v>347</v>
      </c>
      <c r="BG255" s="1" t="s">
        <v>2397</v>
      </c>
      <c r="BH255" s="1">
        <v>80.6</v>
      </c>
      <c r="BI255" s="1">
        <v>8.06</v>
      </c>
      <c r="BJ255" s="1" t="s">
        <v>84</v>
      </c>
      <c r="BK255" s="1" t="s">
        <v>84</v>
      </c>
      <c r="BL255" s="1" t="s">
        <v>84</v>
      </c>
      <c r="BM255" s="1" t="s">
        <v>84</v>
      </c>
      <c r="BN255" s="1" t="s">
        <v>84</v>
      </c>
      <c r="BO255" s="1" t="s">
        <v>84</v>
      </c>
      <c r="BP255" s="1" t="s">
        <v>84</v>
      </c>
      <c r="BQ255" s="1" t="s">
        <v>84</v>
      </c>
      <c r="BR255" s="1" t="s">
        <v>5444</v>
      </c>
      <c r="BS255" s="1" t="s">
        <v>84</v>
      </c>
      <c r="BT255" s="1"/>
      <c r="BU255" s="1" t="s">
        <v>5445</v>
      </c>
      <c r="BV255" s="1">
        <v>4</v>
      </c>
      <c r="BW255" s="1" t="s">
        <v>84</v>
      </c>
      <c r="BX255" s="1" t="str">
        <f>HYPERLINK("https://nconnect.nicmar.ac.in/storage/profile/6a832934176cf.png","Download")</f>
        <v>0</v>
      </c>
      <c r="BY255" s="1" t="s">
        <v>84</v>
      </c>
    </row>
    <row r="256" spans="1:77">
      <c r="A256" s="1" t="s">
        <v>151</v>
      </c>
      <c r="B256" s="1" t="s">
        <v>78</v>
      </c>
      <c r="C256" s="1" t="s">
        <v>5446</v>
      </c>
      <c r="D256" s="1" t="s">
        <v>5447</v>
      </c>
      <c r="E256" s="1" t="s">
        <v>5448</v>
      </c>
      <c r="F256" s="1" t="s">
        <v>867</v>
      </c>
      <c r="G256" s="1" t="s">
        <v>5449</v>
      </c>
      <c r="H256" s="1" t="s">
        <v>84</v>
      </c>
      <c r="I256" s="3"/>
      <c r="J256" s="1" t="s">
        <v>85</v>
      </c>
      <c r="K256" s="1" t="s">
        <v>86</v>
      </c>
      <c r="L256" s="1" t="s">
        <v>5450</v>
      </c>
      <c r="M256" s="1" t="s">
        <v>5451</v>
      </c>
      <c r="N256" s="1">
        <v>7757082815</v>
      </c>
      <c r="O256" s="1" t="s">
        <v>89</v>
      </c>
      <c r="P256" s="1" t="s">
        <v>5452</v>
      </c>
      <c r="Q256" s="1" t="s">
        <v>91</v>
      </c>
      <c r="R256" s="1" t="s">
        <v>5453</v>
      </c>
      <c r="S256" s="1" t="s">
        <v>5454</v>
      </c>
      <c r="T256" s="1" t="s">
        <v>163</v>
      </c>
      <c r="U256" s="1">
        <v>373844671732</v>
      </c>
      <c r="V256" s="1" t="s">
        <v>5455</v>
      </c>
      <c r="W256" s="1">
        <v>9130089340</v>
      </c>
      <c r="X256" s="1" t="s">
        <v>193</v>
      </c>
      <c r="Y256" s="1" t="s">
        <v>5456</v>
      </c>
      <c r="Z256" s="1">
        <v>7821992326</v>
      </c>
      <c r="AA256" s="1" t="s">
        <v>134</v>
      </c>
      <c r="AB256" s="1" t="s">
        <v>5457</v>
      </c>
      <c r="AC256" s="1" t="s">
        <v>1792</v>
      </c>
      <c r="AD256" s="1" t="s">
        <v>101</v>
      </c>
      <c r="AE256" s="1" t="s">
        <v>5458</v>
      </c>
      <c r="AF256" s="1" t="s">
        <v>138</v>
      </c>
      <c r="AG256" s="1" t="s">
        <v>101</v>
      </c>
      <c r="AH256" s="1" t="s">
        <v>102</v>
      </c>
      <c r="AI256" s="1" t="s">
        <v>102</v>
      </c>
      <c r="AJ256" s="1" t="s">
        <v>5459</v>
      </c>
      <c r="AK256" s="1" t="s">
        <v>5460</v>
      </c>
      <c r="AL256" s="1" t="s">
        <v>201</v>
      </c>
      <c r="AM256" s="1" t="s">
        <v>549</v>
      </c>
      <c r="AN256" s="1">
        <v>94.0</v>
      </c>
      <c r="AO256" s="1" t="s">
        <v>84</v>
      </c>
      <c r="AP256" s="1" t="s">
        <v>5461</v>
      </c>
      <c r="AQ256" s="1" t="s">
        <v>5462</v>
      </c>
      <c r="AR256" s="1" t="s">
        <v>256</v>
      </c>
      <c r="AS256" s="1" t="s">
        <v>347</v>
      </c>
      <c r="AT256" s="1">
        <v>85.83</v>
      </c>
      <c r="AU256" s="1" t="s">
        <v>84</v>
      </c>
      <c r="AV256" s="1" t="s">
        <v>84</v>
      </c>
      <c r="AW256" s="1" t="s">
        <v>84</v>
      </c>
      <c r="AX256" s="1" t="s">
        <v>84</v>
      </c>
      <c r="AY256" s="1" t="s">
        <v>84</v>
      </c>
      <c r="AZ256" s="1" t="s">
        <v>84</v>
      </c>
      <c r="BA256" s="1" t="s">
        <v>84</v>
      </c>
      <c r="BB256" s="1" t="s">
        <v>5463</v>
      </c>
      <c r="BC256" s="1" t="s">
        <v>5464</v>
      </c>
      <c r="BD256" s="1" t="s">
        <v>146</v>
      </c>
      <c r="BE256" s="1" t="s">
        <v>114</v>
      </c>
      <c r="BF256" s="1" t="s">
        <v>347</v>
      </c>
      <c r="BG256" s="1" t="s">
        <v>675</v>
      </c>
      <c r="BH256" s="1">
        <v>65.5</v>
      </c>
      <c r="BI256" s="1">
        <v>7.29</v>
      </c>
      <c r="BJ256" s="1" t="s">
        <v>84</v>
      </c>
      <c r="BK256" s="1" t="s">
        <v>84</v>
      </c>
      <c r="BL256" s="1" t="s">
        <v>84</v>
      </c>
      <c r="BM256" s="1" t="s">
        <v>84</v>
      </c>
      <c r="BN256" s="1" t="s">
        <v>84</v>
      </c>
      <c r="BO256" s="1" t="s">
        <v>84</v>
      </c>
      <c r="BP256" s="1" t="s">
        <v>84</v>
      </c>
      <c r="BQ256" s="1" t="s">
        <v>84</v>
      </c>
      <c r="BR256" s="1" t="s">
        <v>5465</v>
      </c>
      <c r="BS256" s="1" t="s">
        <v>84</v>
      </c>
      <c r="BT256" s="1"/>
      <c r="BU256" s="1" t="s">
        <v>5466</v>
      </c>
      <c r="BV256" s="1">
        <v>14</v>
      </c>
      <c r="BW256" s="1" t="s">
        <v>84</v>
      </c>
      <c r="BX256" s="1" t="str">
        <f>HYPERLINK("https://nconnect.nicmar.ac.in/storage/profile/6a85bbd9eabf6.png","Download")</f>
        <v>0</v>
      </c>
      <c r="BY256" s="1" t="s">
        <v>84</v>
      </c>
    </row>
    <row r="257" spans="1:77">
      <c r="A257" s="1" t="s">
        <v>119</v>
      </c>
      <c r="B257" s="1" t="s">
        <v>78</v>
      </c>
      <c r="C257" s="1" t="s">
        <v>5467</v>
      </c>
      <c r="D257" s="1" t="s">
        <v>5468</v>
      </c>
      <c r="E257" s="1" t="s">
        <v>84</v>
      </c>
      <c r="F257" s="1" t="s">
        <v>681</v>
      </c>
      <c r="G257" s="1" t="s">
        <v>5469</v>
      </c>
      <c r="H257" s="1" t="s">
        <v>84</v>
      </c>
      <c r="I257" s="3"/>
      <c r="J257" s="1" t="s">
        <v>85</v>
      </c>
      <c r="K257" s="1" t="s">
        <v>86</v>
      </c>
      <c r="L257" s="1" t="s">
        <v>5470</v>
      </c>
      <c r="M257" s="1" t="s">
        <v>5471</v>
      </c>
      <c r="N257" s="1">
        <v>9025510525</v>
      </c>
      <c r="O257" s="1" t="s">
        <v>89</v>
      </c>
      <c r="P257" s="1" t="s">
        <v>5472</v>
      </c>
      <c r="Q257" s="1" t="s">
        <v>91</v>
      </c>
      <c r="R257" s="1" t="s">
        <v>5473</v>
      </c>
      <c r="S257" s="1" t="s">
        <v>5474</v>
      </c>
      <c r="T257" s="1" t="s">
        <v>163</v>
      </c>
      <c r="U257" s="1">
        <v>884474944658</v>
      </c>
      <c r="V257" s="1" t="s">
        <v>5475</v>
      </c>
      <c r="W257" s="1">
        <v>9842223677</v>
      </c>
      <c r="X257" s="1" t="s">
        <v>785</v>
      </c>
      <c r="Y257" s="1" t="s">
        <v>5476</v>
      </c>
      <c r="Z257" s="1">
        <v>7373606491</v>
      </c>
      <c r="AA257" s="1" t="s">
        <v>98</v>
      </c>
      <c r="AB257" s="1" t="s">
        <v>5477</v>
      </c>
      <c r="AC257" s="1" t="s">
        <v>3829</v>
      </c>
      <c r="AD257" s="1" t="s">
        <v>644</v>
      </c>
      <c r="AE257" s="1" t="s">
        <v>5477</v>
      </c>
      <c r="AF257" s="1" t="s">
        <v>3829</v>
      </c>
      <c r="AG257" s="1" t="s">
        <v>644</v>
      </c>
      <c r="AH257" s="1" t="s">
        <v>102</v>
      </c>
      <c r="AI257" s="1" t="s">
        <v>102</v>
      </c>
      <c r="AJ257" s="1" t="s">
        <v>5478</v>
      </c>
      <c r="AK257" s="1" t="s">
        <v>5479</v>
      </c>
      <c r="AL257" s="1" t="s">
        <v>477</v>
      </c>
      <c r="AM257" s="1" t="s">
        <v>109</v>
      </c>
      <c r="AN257" s="1">
        <v>79.2</v>
      </c>
      <c r="AO257" s="1" t="s">
        <v>84</v>
      </c>
      <c r="AP257" s="1" t="s">
        <v>5478</v>
      </c>
      <c r="AQ257" s="1" t="s">
        <v>5479</v>
      </c>
      <c r="AR257" s="1" t="s">
        <v>370</v>
      </c>
      <c r="AS257" s="1" t="s">
        <v>1090</v>
      </c>
      <c r="AT257" s="1">
        <v>80.83</v>
      </c>
      <c r="AU257" s="1" t="s">
        <v>84</v>
      </c>
      <c r="AV257" s="1" t="s">
        <v>84</v>
      </c>
      <c r="AW257" s="1" t="s">
        <v>84</v>
      </c>
      <c r="AX257" s="1" t="s">
        <v>84</v>
      </c>
      <c r="AY257" s="1" t="s">
        <v>84</v>
      </c>
      <c r="AZ257" s="1" t="s">
        <v>84</v>
      </c>
      <c r="BA257" s="1" t="s">
        <v>84</v>
      </c>
      <c r="BB257" s="1" t="s">
        <v>1026</v>
      </c>
      <c r="BC257" s="1" t="s">
        <v>5480</v>
      </c>
      <c r="BD257" s="1" t="s">
        <v>146</v>
      </c>
      <c r="BE257" s="1" t="s">
        <v>114</v>
      </c>
      <c r="BF257" s="1" t="s">
        <v>259</v>
      </c>
      <c r="BG257" s="1" t="s">
        <v>236</v>
      </c>
      <c r="BH257" s="1">
        <v>78.3</v>
      </c>
      <c r="BI257" s="1">
        <v>7.83</v>
      </c>
      <c r="BJ257" s="1" t="s">
        <v>84</v>
      </c>
      <c r="BK257" s="1" t="s">
        <v>84</v>
      </c>
      <c r="BL257" s="1" t="s">
        <v>84</v>
      </c>
      <c r="BM257" s="1" t="s">
        <v>84</v>
      </c>
      <c r="BN257" s="1" t="s">
        <v>84</v>
      </c>
      <c r="BO257" s="1" t="s">
        <v>84</v>
      </c>
      <c r="BP257" s="1" t="s">
        <v>84</v>
      </c>
      <c r="BQ257" s="1" t="s">
        <v>84</v>
      </c>
      <c r="BR257" s="1" t="s">
        <v>3489</v>
      </c>
      <c r="BS257" s="1" t="s">
        <v>84</v>
      </c>
      <c r="BT257" s="1"/>
      <c r="BU257" s="1" t="s">
        <v>5481</v>
      </c>
      <c r="BV257" s="1">
        <v>10</v>
      </c>
      <c r="BW257" s="1" t="s">
        <v>5482</v>
      </c>
      <c r="BX257" s="1" t="str">
        <f>HYPERLINK("https://nconnect.nicmar.ac.in/storage/profile/6a85f3b5e9169.png","Download")</f>
        <v>0</v>
      </c>
      <c r="BY257" s="1" t="s">
        <v>84</v>
      </c>
    </row>
    <row r="258" spans="1:77">
      <c r="A258" s="1" t="s">
        <v>119</v>
      </c>
      <c r="B258" s="1" t="s">
        <v>78</v>
      </c>
      <c r="C258" s="1" t="s">
        <v>5483</v>
      </c>
      <c r="D258" s="1" t="s">
        <v>5484</v>
      </c>
      <c r="E258" s="1" t="s">
        <v>84</v>
      </c>
      <c r="F258" s="1" t="s">
        <v>5485</v>
      </c>
      <c r="G258" s="1" t="s">
        <v>5486</v>
      </c>
      <c r="H258" s="1" t="s">
        <v>84</v>
      </c>
      <c r="I258" s="3"/>
      <c r="J258" s="1" t="s">
        <v>85</v>
      </c>
      <c r="K258" s="1" t="s">
        <v>86</v>
      </c>
      <c r="L258" s="1" t="s">
        <v>5487</v>
      </c>
      <c r="M258" s="1" t="s">
        <v>5488</v>
      </c>
      <c r="N258" s="1">
        <v>7981731744</v>
      </c>
      <c r="O258" s="1" t="s">
        <v>89</v>
      </c>
      <c r="P258" s="1" t="s">
        <v>5489</v>
      </c>
      <c r="Q258" s="1" t="s">
        <v>91</v>
      </c>
      <c r="R258" s="1" t="s">
        <v>5490</v>
      </c>
      <c r="S258" s="1" t="s">
        <v>5491</v>
      </c>
      <c r="T258" s="1" t="s">
        <v>163</v>
      </c>
      <c r="U258" s="1">
        <v>883255303289</v>
      </c>
      <c r="V258" s="1" t="s">
        <v>5492</v>
      </c>
      <c r="W258" s="1">
        <v>7981729797</v>
      </c>
      <c r="X258" s="1" t="s">
        <v>5493</v>
      </c>
      <c r="Y258" s="1" t="s">
        <v>5494</v>
      </c>
      <c r="Z258" s="1">
        <v>9492807854</v>
      </c>
      <c r="AA258" s="1" t="s">
        <v>98</v>
      </c>
      <c r="AB258" s="1" t="s">
        <v>5495</v>
      </c>
      <c r="AC258" s="1" t="s">
        <v>5496</v>
      </c>
      <c r="AD258" s="1" t="s">
        <v>594</v>
      </c>
      <c r="AE258" s="1" t="s">
        <v>5495</v>
      </c>
      <c r="AF258" s="1" t="s">
        <v>5496</v>
      </c>
      <c r="AG258" s="1" t="s">
        <v>594</v>
      </c>
      <c r="AH258" s="1" t="s">
        <v>102</v>
      </c>
      <c r="AI258" s="1" t="s">
        <v>102</v>
      </c>
      <c r="AJ258" s="1" t="s">
        <v>5497</v>
      </c>
      <c r="AK258" s="1" t="s">
        <v>5498</v>
      </c>
      <c r="AL258" s="1" t="s">
        <v>597</v>
      </c>
      <c r="AM258" s="1" t="s">
        <v>501</v>
      </c>
      <c r="AN258" s="1">
        <v>100.0</v>
      </c>
      <c r="AO258" s="1">
        <v>10</v>
      </c>
      <c r="AP258" s="1" t="s">
        <v>2359</v>
      </c>
      <c r="AQ258" s="1" t="s">
        <v>5499</v>
      </c>
      <c r="AR258" s="1" t="s">
        <v>199</v>
      </c>
      <c r="AS258" s="1" t="s">
        <v>983</v>
      </c>
      <c r="AT258" s="1">
        <v>95.6</v>
      </c>
      <c r="AU258" s="1">
        <v>9.82</v>
      </c>
      <c r="AV258" s="1" t="s">
        <v>84</v>
      </c>
      <c r="AW258" s="1" t="s">
        <v>84</v>
      </c>
      <c r="AX258" s="1" t="s">
        <v>84</v>
      </c>
      <c r="AY258" s="1" t="s">
        <v>84</v>
      </c>
      <c r="AZ258" s="1" t="s">
        <v>84</v>
      </c>
      <c r="BA258" s="1" t="s">
        <v>84</v>
      </c>
      <c r="BB258" s="1" t="s">
        <v>5500</v>
      </c>
      <c r="BC258" s="1" t="s">
        <v>5501</v>
      </c>
      <c r="BD258" s="1" t="s">
        <v>113</v>
      </c>
      <c r="BE258" s="1" t="s">
        <v>114</v>
      </c>
      <c r="BF258" s="1" t="s">
        <v>231</v>
      </c>
      <c r="BG258" s="1" t="s">
        <v>480</v>
      </c>
      <c r="BH258" s="1">
        <v>91.5</v>
      </c>
      <c r="BI258" s="1">
        <v>9.65</v>
      </c>
      <c r="BJ258" s="1" t="s">
        <v>84</v>
      </c>
      <c r="BK258" s="1" t="s">
        <v>84</v>
      </c>
      <c r="BL258" s="1" t="s">
        <v>84</v>
      </c>
      <c r="BM258" s="1" t="s">
        <v>84</v>
      </c>
      <c r="BN258" s="1" t="s">
        <v>84</v>
      </c>
      <c r="BO258" s="1" t="s">
        <v>84</v>
      </c>
      <c r="BP258" s="1" t="s">
        <v>84</v>
      </c>
      <c r="BQ258" s="1" t="s">
        <v>84</v>
      </c>
      <c r="BR258" s="1" t="s">
        <v>5502</v>
      </c>
      <c r="BS258" s="1" t="s">
        <v>5503</v>
      </c>
      <c r="BT258" s="1">
        <v>13</v>
      </c>
      <c r="BU258" s="1" t="s">
        <v>5504</v>
      </c>
      <c r="BV258" s="1">
        <v>3</v>
      </c>
      <c r="BW258" s="1" t="s">
        <v>5505</v>
      </c>
      <c r="BX258" s="1" t="str">
        <f>HYPERLINK("https://nconnect.nicmar.ac.in/storage/profile/6a841b059dfed.png","Download")</f>
        <v>0</v>
      </c>
      <c r="BY258" s="1" t="s">
        <v>84</v>
      </c>
    </row>
    <row r="259" spans="1:77">
      <c r="A259" s="1" t="s">
        <v>119</v>
      </c>
      <c r="B259" s="1" t="s">
        <v>78</v>
      </c>
      <c r="C259" s="1" t="s">
        <v>5506</v>
      </c>
      <c r="D259" s="1" t="s">
        <v>3451</v>
      </c>
      <c r="E259" s="1" t="s">
        <v>5507</v>
      </c>
      <c r="F259" s="1" t="s">
        <v>5508</v>
      </c>
      <c r="G259" s="1" t="s">
        <v>5509</v>
      </c>
      <c r="H259" s="1" t="s">
        <v>84</v>
      </c>
      <c r="I259" s="3"/>
      <c r="J259" s="1" t="s">
        <v>85</v>
      </c>
      <c r="K259" s="1" t="s">
        <v>86</v>
      </c>
      <c r="L259" s="1" t="s">
        <v>5510</v>
      </c>
      <c r="M259" s="1" t="s">
        <v>5511</v>
      </c>
      <c r="N259" s="1">
        <v>9822933599</v>
      </c>
      <c r="O259" s="1" t="s">
        <v>89</v>
      </c>
      <c r="P259" s="1" t="s">
        <v>5512</v>
      </c>
      <c r="Q259" s="1" t="s">
        <v>91</v>
      </c>
      <c r="R259" s="1" t="s">
        <v>2187</v>
      </c>
      <c r="S259" s="1" t="s">
        <v>5513</v>
      </c>
      <c r="T259" s="1" t="s">
        <v>190</v>
      </c>
      <c r="U259" s="1">
        <v>609562283227</v>
      </c>
      <c r="V259" s="1" t="s">
        <v>5514</v>
      </c>
      <c r="W259" s="1">
        <v>8855889910</v>
      </c>
      <c r="X259" s="1" t="s">
        <v>5515</v>
      </c>
      <c r="Y259" s="1" t="s">
        <v>5516</v>
      </c>
      <c r="Z259" s="1">
        <v>9405956229</v>
      </c>
      <c r="AA259" s="1" t="s">
        <v>134</v>
      </c>
      <c r="AB259" s="1" t="s">
        <v>5517</v>
      </c>
      <c r="AC259" s="1" t="s">
        <v>5518</v>
      </c>
      <c r="AD259" s="1" t="s">
        <v>101</v>
      </c>
      <c r="AE259" s="1" t="s">
        <v>5517</v>
      </c>
      <c r="AF259" s="1" t="s">
        <v>5518</v>
      </c>
      <c r="AG259" s="1" t="s">
        <v>101</v>
      </c>
      <c r="AH259" s="1" t="s">
        <v>102</v>
      </c>
      <c r="AI259" s="1" t="s">
        <v>102</v>
      </c>
      <c r="AJ259" s="1" t="s">
        <v>5519</v>
      </c>
      <c r="AK259" s="1" t="s">
        <v>1350</v>
      </c>
      <c r="AL259" s="1" t="s">
        <v>105</v>
      </c>
      <c r="AM259" s="1" t="s">
        <v>109</v>
      </c>
      <c r="AN259" s="1">
        <v>78.8</v>
      </c>
      <c r="AO259" s="1">
        <v>7.99</v>
      </c>
      <c r="AP259" s="1" t="s">
        <v>5520</v>
      </c>
      <c r="AQ259" s="1" t="s">
        <v>1350</v>
      </c>
      <c r="AR259" s="1" t="s">
        <v>109</v>
      </c>
      <c r="AS259" s="1" t="s">
        <v>144</v>
      </c>
      <c r="AT259" s="1">
        <v>68.33</v>
      </c>
      <c r="AU259" s="1">
        <v>7.19</v>
      </c>
      <c r="AV259" s="1" t="s">
        <v>84</v>
      </c>
      <c r="AW259" s="1" t="s">
        <v>84</v>
      </c>
      <c r="AX259" s="1" t="s">
        <v>84</v>
      </c>
      <c r="AY259" s="1" t="s">
        <v>84</v>
      </c>
      <c r="AZ259" s="1" t="s">
        <v>84</v>
      </c>
      <c r="BA259" s="1" t="s">
        <v>84</v>
      </c>
      <c r="BB259" s="1" t="s">
        <v>5521</v>
      </c>
      <c r="BC259" s="1" t="s">
        <v>5522</v>
      </c>
      <c r="BD259" s="1" t="s">
        <v>113</v>
      </c>
      <c r="BE259" s="1" t="s">
        <v>114</v>
      </c>
      <c r="BF259" s="1" t="s">
        <v>1226</v>
      </c>
      <c r="BG259" s="1" t="s">
        <v>236</v>
      </c>
      <c r="BH259" s="1">
        <v>70.85</v>
      </c>
      <c r="BI259" s="1">
        <v>7.08</v>
      </c>
      <c r="BJ259" s="1" t="s">
        <v>84</v>
      </c>
      <c r="BK259" s="1" t="s">
        <v>84</v>
      </c>
      <c r="BL259" s="1" t="s">
        <v>84</v>
      </c>
      <c r="BM259" s="1" t="s">
        <v>84</v>
      </c>
      <c r="BN259" s="1" t="s">
        <v>84</v>
      </c>
      <c r="BO259" s="1" t="s">
        <v>84</v>
      </c>
      <c r="BP259" s="1" t="s">
        <v>84</v>
      </c>
      <c r="BQ259" s="1" t="s">
        <v>84</v>
      </c>
      <c r="BR259" s="1" t="s">
        <v>5523</v>
      </c>
      <c r="BS259" s="1" t="s">
        <v>84</v>
      </c>
      <c r="BT259" s="1"/>
      <c r="BU259" s="1" t="s">
        <v>5524</v>
      </c>
      <c r="BV259" s="1">
        <v>14</v>
      </c>
      <c r="BW259" s="1" t="s">
        <v>5525</v>
      </c>
      <c r="BX259" s="1" t="str">
        <f>HYPERLINK("https://nconnect.nicmar.ac.in/storage/profile/6a85e5098b220.png","Download")</f>
        <v>0</v>
      </c>
      <c r="BY259" s="1" t="s">
        <v>84</v>
      </c>
    </row>
    <row r="260" spans="1:77">
      <c r="A260" s="1" t="s">
        <v>151</v>
      </c>
      <c r="B260" s="1" t="s">
        <v>78</v>
      </c>
      <c r="C260" s="1" t="s">
        <v>5526</v>
      </c>
      <c r="D260" s="1" t="s">
        <v>5527</v>
      </c>
      <c r="E260" s="1" t="s">
        <v>84</v>
      </c>
      <c r="F260" s="1" t="s">
        <v>5528</v>
      </c>
      <c r="G260" s="1" t="s">
        <v>5529</v>
      </c>
      <c r="H260" s="1" t="s">
        <v>84</v>
      </c>
      <c r="I260" s="3"/>
      <c r="J260" s="1" t="s">
        <v>85</v>
      </c>
      <c r="K260" s="1" t="s">
        <v>86</v>
      </c>
      <c r="L260" s="1" t="s">
        <v>5530</v>
      </c>
      <c r="M260" s="1" t="s">
        <v>5531</v>
      </c>
      <c r="N260" s="1">
        <v>9113782875</v>
      </c>
      <c r="O260" s="1" t="s">
        <v>89</v>
      </c>
      <c r="P260" s="1" t="s">
        <v>5532</v>
      </c>
      <c r="Q260" s="1" t="s">
        <v>91</v>
      </c>
      <c r="R260" s="1" t="s">
        <v>3301</v>
      </c>
      <c r="S260" s="1" t="s">
        <v>5533</v>
      </c>
      <c r="T260" s="1" t="s">
        <v>190</v>
      </c>
      <c r="U260" s="1">
        <v>543709824390</v>
      </c>
      <c r="V260" s="1" t="s">
        <v>5534</v>
      </c>
      <c r="W260" s="1">
        <v>8051710069</v>
      </c>
      <c r="X260" s="1" t="s">
        <v>2168</v>
      </c>
      <c r="Y260" s="1" t="s">
        <v>5535</v>
      </c>
      <c r="Z260" s="1">
        <v>7782989689</v>
      </c>
      <c r="AA260" s="1" t="s">
        <v>134</v>
      </c>
      <c r="AB260" s="1" t="s">
        <v>5536</v>
      </c>
      <c r="AC260" s="1" t="s">
        <v>364</v>
      </c>
      <c r="AD260" s="1" t="s">
        <v>365</v>
      </c>
      <c r="AE260" s="1" t="s">
        <v>5536</v>
      </c>
      <c r="AF260" s="1" t="s">
        <v>364</v>
      </c>
      <c r="AG260" s="1" t="s">
        <v>365</v>
      </c>
      <c r="AH260" s="1" t="s">
        <v>102</v>
      </c>
      <c r="AI260" s="1" t="s">
        <v>102</v>
      </c>
      <c r="AJ260" s="1" t="s">
        <v>5537</v>
      </c>
      <c r="AK260" s="1" t="s">
        <v>5538</v>
      </c>
      <c r="AL260" s="1" t="s">
        <v>5539</v>
      </c>
      <c r="AM260" s="1" t="s">
        <v>4384</v>
      </c>
      <c r="AN260" s="1">
        <v>91.2</v>
      </c>
      <c r="AO260" s="1">
        <v>9.6</v>
      </c>
      <c r="AP260" s="1" t="s">
        <v>5540</v>
      </c>
      <c r="AQ260" s="1" t="s">
        <v>5538</v>
      </c>
      <c r="AR260" s="1" t="s">
        <v>738</v>
      </c>
      <c r="AS260" s="1" t="s">
        <v>1131</v>
      </c>
      <c r="AT260" s="1">
        <v>72.6</v>
      </c>
      <c r="AU260" s="1" t="s">
        <v>84</v>
      </c>
      <c r="AV260" s="1" t="s">
        <v>84</v>
      </c>
      <c r="AW260" s="1" t="s">
        <v>84</v>
      </c>
      <c r="AX260" s="1" t="s">
        <v>84</v>
      </c>
      <c r="AY260" s="1" t="s">
        <v>84</v>
      </c>
      <c r="AZ260" s="1" t="s">
        <v>84</v>
      </c>
      <c r="BA260" s="1" t="s">
        <v>84</v>
      </c>
      <c r="BB260" s="1" t="s">
        <v>5541</v>
      </c>
      <c r="BC260" s="1" t="s">
        <v>5542</v>
      </c>
      <c r="BD260" s="1" t="s">
        <v>113</v>
      </c>
      <c r="BE260" s="1" t="s">
        <v>603</v>
      </c>
      <c r="BF260" s="1" t="s">
        <v>341</v>
      </c>
      <c r="BG260" s="1" t="s">
        <v>5543</v>
      </c>
      <c r="BH260" s="1">
        <v>77.8</v>
      </c>
      <c r="BI260" s="1">
        <v>7.78</v>
      </c>
      <c r="BJ260" s="1" t="s">
        <v>84</v>
      </c>
      <c r="BK260" s="1" t="s">
        <v>84</v>
      </c>
      <c r="BL260" s="1" t="s">
        <v>84</v>
      </c>
      <c r="BM260" s="1" t="s">
        <v>84</v>
      </c>
      <c r="BN260" s="1" t="s">
        <v>84</v>
      </c>
      <c r="BO260" s="1" t="s">
        <v>84</v>
      </c>
      <c r="BP260" s="1" t="s">
        <v>84</v>
      </c>
      <c r="BQ260" s="1" t="s">
        <v>84</v>
      </c>
      <c r="BR260" s="1" t="s">
        <v>5544</v>
      </c>
      <c r="BS260" s="1" t="s">
        <v>5545</v>
      </c>
      <c r="BT260" s="1">
        <v>49</v>
      </c>
      <c r="BU260" s="1" t="s">
        <v>84</v>
      </c>
      <c r="BV260" s="1"/>
      <c r="BW260" s="1" t="s">
        <v>84</v>
      </c>
      <c r="BX260" s="1" t="str">
        <f>HYPERLINK("https://nconnect.nicmar.ac.in/storage/profile/6a818bda5d939.png","Download")</f>
        <v>0</v>
      </c>
      <c r="BY260" s="1" t="s">
        <v>84</v>
      </c>
    </row>
    <row r="261" spans="1:77">
      <c r="A261" s="1" t="s">
        <v>151</v>
      </c>
      <c r="B261" s="1" t="s">
        <v>78</v>
      </c>
      <c r="C261" s="1" t="s">
        <v>5546</v>
      </c>
      <c r="D261" s="1" t="s">
        <v>5547</v>
      </c>
      <c r="E261" s="1" t="s">
        <v>5548</v>
      </c>
      <c r="F261" s="1" t="s">
        <v>727</v>
      </c>
      <c r="G261" s="1" t="s">
        <v>5549</v>
      </c>
      <c r="H261" s="1" t="s">
        <v>84</v>
      </c>
      <c r="I261" s="3"/>
      <c r="J261" s="1" t="s">
        <v>85</v>
      </c>
      <c r="K261" s="1" t="s">
        <v>86</v>
      </c>
      <c r="L261" s="1" t="s">
        <v>5550</v>
      </c>
      <c r="M261" s="1" t="s">
        <v>5551</v>
      </c>
      <c r="N261" s="1">
        <v>8625881130</v>
      </c>
      <c r="O261" s="1" t="s">
        <v>159</v>
      </c>
      <c r="P261" s="1" t="s">
        <v>1557</v>
      </c>
      <c r="Q261" s="1" t="s">
        <v>91</v>
      </c>
      <c r="R261" s="1" t="s">
        <v>2187</v>
      </c>
      <c r="S261" s="1" t="s">
        <v>5552</v>
      </c>
      <c r="T261" s="1" t="s">
        <v>130</v>
      </c>
      <c r="U261" s="1" t="s">
        <v>5553</v>
      </c>
      <c r="V261" s="1" t="s">
        <v>5554</v>
      </c>
      <c r="W261" s="1">
        <v>9822025263</v>
      </c>
      <c r="X261" s="1" t="s">
        <v>5555</v>
      </c>
      <c r="Y261" s="1" t="s">
        <v>5556</v>
      </c>
      <c r="Z261" s="1">
        <v>9922070240</v>
      </c>
      <c r="AA261" s="1" t="s">
        <v>134</v>
      </c>
      <c r="AB261" s="1" t="s">
        <v>5557</v>
      </c>
      <c r="AC261" s="1" t="s">
        <v>138</v>
      </c>
      <c r="AD261" s="1" t="s">
        <v>101</v>
      </c>
      <c r="AE261" s="1" t="s">
        <v>5557</v>
      </c>
      <c r="AF261" s="1" t="s">
        <v>138</v>
      </c>
      <c r="AG261" s="1" t="s">
        <v>101</v>
      </c>
      <c r="AH261" s="1" t="s">
        <v>102</v>
      </c>
      <c r="AI261" s="1" t="s">
        <v>102</v>
      </c>
      <c r="AJ261" s="1" t="s">
        <v>5558</v>
      </c>
      <c r="AK261" s="1" t="s">
        <v>1305</v>
      </c>
      <c r="AL261" s="1" t="s">
        <v>738</v>
      </c>
      <c r="AM261" s="1" t="s">
        <v>395</v>
      </c>
      <c r="AN261" s="1">
        <v>88.4</v>
      </c>
      <c r="AO261" s="1" t="s">
        <v>84</v>
      </c>
      <c r="AP261" s="1" t="s">
        <v>5559</v>
      </c>
      <c r="AQ261" s="1" t="s">
        <v>1306</v>
      </c>
      <c r="AR261" s="1" t="s">
        <v>172</v>
      </c>
      <c r="AS261" s="1" t="s">
        <v>370</v>
      </c>
      <c r="AT261" s="1">
        <v>78.83</v>
      </c>
      <c r="AU261" s="1" t="s">
        <v>84</v>
      </c>
      <c r="AV261" s="1" t="s">
        <v>84</v>
      </c>
      <c r="AW261" s="1" t="s">
        <v>84</v>
      </c>
      <c r="AX261" s="1" t="s">
        <v>84</v>
      </c>
      <c r="AY261" s="1" t="s">
        <v>84</v>
      </c>
      <c r="AZ261" s="1" t="s">
        <v>84</v>
      </c>
      <c r="BA261" s="1" t="s">
        <v>84</v>
      </c>
      <c r="BB261" s="1" t="s">
        <v>1071</v>
      </c>
      <c r="BC261" s="1" t="s">
        <v>5560</v>
      </c>
      <c r="BD261" s="1" t="s">
        <v>205</v>
      </c>
      <c r="BE261" s="1" t="s">
        <v>479</v>
      </c>
      <c r="BF261" s="1" t="s">
        <v>110</v>
      </c>
      <c r="BG261" s="1" t="s">
        <v>236</v>
      </c>
      <c r="BH261" s="1">
        <v>69.95</v>
      </c>
      <c r="BI261" s="1">
        <v>7.86</v>
      </c>
      <c r="BJ261" s="1" t="s">
        <v>84</v>
      </c>
      <c r="BK261" s="1" t="s">
        <v>84</v>
      </c>
      <c r="BL261" s="1" t="s">
        <v>84</v>
      </c>
      <c r="BM261" s="1" t="s">
        <v>84</v>
      </c>
      <c r="BN261" s="1" t="s">
        <v>84</v>
      </c>
      <c r="BO261" s="1" t="s">
        <v>84</v>
      </c>
      <c r="BP261" s="1" t="s">
        <v>84</v>
      </c>
      <c r="BQ261" s="1" t="s">
        <v>84</v>
      </c>
      <c r="BR261" s="1" t="s">
        <v>5561</v>
      </c>
      <c r="BS261" s="1" t="s">
        <v>84</v>
      </c>
      <c r="BT261" s="1"/>
      <c r="BU261" s="1" t="s">
        <v>5562</v>
      </c>
      <c r="BV261" s="1">
        <v>19</v>
      </c>
      <c r="BW261" s="1" t="s">
        <v>84</v>
      </c>
      <c r="BX261" s="1" t="str">
        <f>HYPERLINK("https://nconnect.nicmar.ac.in/storage/profile/6a8e427e4d9ee.png","Download")</f>
        <v>0</v>
      </c>
      <c r="BY261" s="1" t="s">
        <v>84</v>
      </c>
    </row>
    <row r="262" spans="1:77">
      <c r="A262" s="1" t="s">
        <v>151</v>
      </c>
      <c r="B262" s="1" t="s">
        <v>78</v>
      </c>
      <c r="C262" s="1" t="s">
        <v>5563</v>
      </c>
      <c r="D262" s="1" t="s">
        <v>5564</v>
      </c>
      <c r="E262" s="1" t="s">
        <v>84</v>
      </c>
      <c r="F262" s="1" t="s">
        <v>5565</v>
      </c>
      <c r="G262" s="1" t="s">
        <v>5566</v>
      </c>
      <c r="H262" s="1" t="s">
        <v>84</v>
      </c>
      <c r="I262" s="3"/>
      <c r="J262" s="1" t="s">
        <v>85</v>
      </c>
      <c r="K262" s="1" t="s">
        <v>86</v>
      </c>
      <c r="L262" s="1" t="s">
        <v>5567</v>
      </c>
      <c r="M262" s="1" t="s">
        <v>5568</v>
      </c>
      <c r="N262" s="1">
        <v>9932166087</v>
      </c>
      <c r="O262" s="1" t="s">
        <v>89</v>
      </c>
      <c r="P262" s="1" t="s">
        <v>5569</v>
      </c>
      <c r="Q262" s="1" t="s">
        <v>91</v>
      </c>
      <c r="R262" s="1" t="s">
        <v>2048</v>
      </c>
      <c r="S262" s="1" t="s">
        <v>5570</v>
      </c>
      <c r="T262" s="1" t="s">
        <v>163</v>
      </c>
      <c r="U262" s="1">
        <v>537632374042</v>
      </c>
      <c r="V262" s="1" t="s">
        <v>5571</v>
      </c>
      <c r="W262" s="1">
        <v>9475309401</v>
      </c>
      <c r="X262" s="1" t="s">
        <v>5572</v>
      </c>
      <c r="Y262" s="1" t="s">
        <v>5573</v>
      </c>
      <c r="Z262" s="1">
        <v>8918119819</v>
      </c>
      <c r="AA262" s="1" t="s">
        <v>5572</v>
      </c>
      <c r="AB262" s="1" t="s">
        <v>5574</v>
      </c>
      <c r="AC262" s="1" t="s">
        <v>5575</v>
      </c>
      <c r="AD262" s="1" t="s">
        <v>2055</v>
      </c>
      <c r="AE262" s="1" t="s">
        <v>5574</v>
      </c>
      <c r="AF262" s="1" t="s">
        <v>5575</v>
      </c>
      <c r="AG262" s="1" t="s">
        <v>2055</v>
      </c>
      <c r="AH262" s="1" t="s">
        <v>102</v>
      </c>
      <c r="AI262" s="1" t="s">
        <v>102</v>
      </c>
      <c r="AJ262" s="1" t="s">
        <v>5576</v>
      </c>
      <c r="AK262" s="1" t="s">
        <v>5577</v>
      </c>
      <c r="AL262" s="1" t="s">
        <v>5578</v>
      </c>
      <c r="AM262" s="1" t="s">
        <v>106</v>
      </c>
      <c r="AN262" s="1">
        <v>95.6</v>
      </c>
      <c r="AO262" s="1" t="s">
        <v>84</v>
      </c>
      <c r="AP262" s="1" t="s">
        <v>5579</v>
      </c>
      <c r="AQ262" s="1" t="s">
        <v>5580</v>
      </c>
      <c r="AR262" s="1" t="s">
        <v>141</v>
      </c>
      <c r="AS262" s="1" t="s">
        <v>370</v>
      </c>
      <c r="AT262" s="1">
        <v>92.8</v>
      </c>
      <c r="AU262" s="1" t="s">
        <v>84</v>
      </c>
      <c r="AV262" s="1" t="s">
        <v>84</v>
      </c>
      <c r="AW262" s="1" t="s">
        <v>84</v>
      </c>
      <c r="AX262" s="1" t="s">
        <v>84</v>
      </c>
      <c r="AY262" s="1" t="s">
        <v>84</v>
      </c>
      <c r="AZ262" s="1" t="s">
        <v>84</v>
      </c>
      <c r="BA262" s="1" t="s">
        <v>84</v>
      </c>
      <c r="BB262" s="1" t="s">
        <v>3812</v>
      </c>
      <c r="BC262" s="1" t="s">
        <v>5581</v>
      </c>
      <c r="BD262" s="1" t="s">
        <v>113</v>
      </c>
      <c r="BE262" s="1" t="s">
        <v>3427</v>
      </c>
      <c r="BF262" s="1" t="s">
        <v>316</v>
      </c>
      <c r="BG262" s="1" t="s">
        <v>553</v>
      </c>
      <c r="BH262" s="1">
        <v>71.2</v>
      </c>
      <c r="BI262" s="1">
        <v>7.87</v>
      </c>
      <c r="BJ262" s="1" t="s">
        <v>84</v>
      </c>
      <c r="BK262" s="1" t="s">
        <v>84</v>
      </c>
      <c r="BL262" s="1" t="s">
        <v>84</v>
      </c>
      <c r="BM262" s="1" t="s">
        <v>84</v>
      </c>
      <c r="BN262" s="1" t="s">
        <v>84</v>
      </c>
      <c r="BO262" s="1" t="s">
        <v>84</v>
      </c>
      <c r="BP262" s="1" t="s">
        <v>84</v>
      </c>
      <c r="BQ262" s="1" t="s">
        <v>84</v>
      </c>
      <c r="BR262" s="1" t="s">
        <v>5582</v>
      </c>
      <c r="BS262" s="1" t="s">
        <v>84</v>
      </c>
      <c r="BT262" s="1"/>
      <c r="BU262" s="1" t="s">
        <v>5583</v>
      </c>
      <c r="BV262" s="1">
        <v>3</v>
      </c>
      <c r="BW262" s="1" t="s">
        <v>5584</v>
      </c>
      <c r="BX262" s="1" t="str">
        <f>HYPERLINK("https://nconnect.nicmar.ac.in/storage/profile/6a85f41083a82.png","Download")</f>
        <v>0</v>
      </c>
      <c r="BY262" s="1" t="s">
        <v>84</v>
      </c>
    </row>
    <row r="263" spans="1:77">
      <c r="A263" s="1" t="s">
        <v>119</v>
      </c>
      <c r="B263" s="1" t="s">
        <v>78</v>
      </c>
      <c r="C263" s="1" t="s">
        <v>5585</v>
      </c>
      <c r="D263" s="1" t="s">
        <v>2541</v>
      </c>
      <c r="E263" s="1" t="s">
        <v>5586</v>
      </c>
      <c r="F263" s="1" t="s">
        <v>5587</v>
      </c>
      <c r="G263" s="1" t="s">
        <v>5588</v>
      </c>
      <c r="H263" s="1" t="s">
        <v>84</v>
      </c>
      <c r="I263" s="3"/>
      <c r="J263" s="1" t="s">
        <v>85</v>
      </c>
      <c r="K263" s="1" t="s">
        <v>86</v>
      </c>
      <c r="L263" s="1" t="s">
        <v>5589</v>
      </c>
      <c r="M263" s="1" t="s">
        <v>5590</v>
      </c>
      <c r="N263" s="1">
        <v>9370079049</v>
      </c>
      <c r="O263" s="1" t="s">
        <v>89</v>
      </c>
      <c r="P263" s="1" t="s">
        <v>5591</v>
      </c>
      <c r="Q263" s="1" t="s">
        <v>91</v>
      </c>
      <c r="R263" s="1" t="s">
        <v>5592</v>
      </c>
      <c r="S263" s="1" t="s">
        <v>5593</v>
      </c>
      <c r="T263" s="1" t="s">
        <v>2713</v>
      </c>
      <c r="U263" s="1">
        <v>675891615180</v>
      </c>
      <c r="V263" s="1" t="s">
        <v>5594</v>
      </c>
      <c r="W263" s="1">
        <v>9423345588</v>
      </c>
      <c r="X263" s="1" t="s">
        <v>5595</v>
      </c>
      <c r="Y263" s="1" t="s">
        <v>5596</v>
      </c>
      <c r="Z263" s="1">
        <v>9011059111</v>
      </c>
      <c r="AA263" s="1" t="s">
        <v>1323</v>
      </c>
      <c r="AB263" s="1" t="s">
        <v>5597</v>
      </c>
      <c r="AC263" s="1" t="s">
        <v>1792</v>
      </c>
      <c r="AD263" s="1" t="s">
        <v>101</v>
      </c>
      <c r="AE263" s="1" t="s">
        <v>5598</v>
      </c>
      <c r="AF263" s="1" t="s">
        <v>138</v>
      </c>
      <c r="AG263" s="1" t="s">
        <v>101</v>
      </c>
      <c r="AH263" s="1" t="s">
        <v>102</v>
      </c>
      <c r="AI263" s="1" t="s">
        <v>102</v>
      </c>
      <c r="AJ263" s="1" t="s">
        <v>5599</v>
      </c>
      <c r="AK263" s="1" t="s">
        <v>5600</v>
      </c>
      <c r="AL263" s="1" t="s">
        <v>201</v>
      </c>
      <c r="AM263" s="1" t="s">
        <v>368</v>
      </c>
      <c r="AN263" s="1">
        <v>72.83</v>
      </c>
      <c r="AO263" s="1">
        <v>7.67</v>
      </c>
      <c r="AP263" s="1" t="s">
        <v>84</v>
      </c>
      <c r="AQ263" s="1" t="s">
        <v>84</v>
      </c>
      <c r="AR263" s="1" t="s">
        <v>84</v>
      </c>
      <c r="AS263" s="1" t="s">
        <v>84</v>
      </c>
      <c r="AT263" s="1" t="s">
        <v>84</v>
      </c>
      <c r="AU263" s="1" t="s">
        <v>84</v>
      </c>
      <c r="AV263" s="1" t="s">
        <v>2105</v>
      </c>
      <c r="AW263" s="1" t="s">
        <v>5601</v>
      </c>
      <c r="AX263" s="1" t="s">
        <v>290</v>
      </c>
      <c r="AY263" s="1" t="s">
        <v>235</v>
      </c>
      <c r="AZ263" s="1">
        <v>85.89</v>
      </c>
      <c r="BA263" s="1">
        <v>9.04</v>
      </c>
      <c r="BB263" s="1" t="s">
        <v>5602</v>
      </c>
      <c r="BC263" s="1" t="s">
        <v>5603</v>
      </c>
      <c r="BD263" s="1" t="s">
        <v>146</v>
      </c>
      <c r="BE263" s="1" t="s">
        <v>114</v>
      </c>
      <c r="BF263" s="1" t="s">
        <v>1051</v>
      </c>
      <c r="BG263" s="1" t="s">
        <v>116</v>
      </c>
      <c r="BH263" s="1">
        <v>71.8</v>
      </c>
      <c r="BI263" s="1">
        <v>7.93</v>
      </c>
      <c r="BJ263" s="1" t="s">
        <v>84</v>
      </c>
      <c r="BK263" s="1" t="s">
        <v>84</v>
      </c>
      <c r="BL263" s="1" t="s">
        <v>84</v>
      </c>
      <c r="BM263" s="1" t="s">
        <v>84</v>
      </c>
      <c r="BN263" s="1" t="s">
        <v>84</v>
      </c>
      <c r="BO263" s="1" t="s">
        <v>84</v>
      </c>
      <c r="BP263" s="1" t="s">
        <v>84</v>
      </c>
      <c r="BQ263" s="1" t="s">
        <v>84</v>
      </c>
      <c r="BR263" s="1" t="s">
        <v>5604</v>
      </c>
      <c r="BS263" s="1" t="s">
        <v>84</v>
      </c>
      <c r="BT263" s="1"/>
      <c r="BU263" s="1" t="s">
        <v>5605</v>
      </c>
      <c r="BV263" s="1">
        <v>5</v>
      </c>
      <c r="BW263" s="1" t="s">
        <v>84</v>
      </c>
      <c r="BX263" s="1" t="str">
        <f>HYPERLINK("https://nconnect.nicmar.ac.in/storage/profile/6a86b62b805cb.png","Download")</f>
        <v>0</v>
      </c>
      <c r="BY263" s="1" t="s">
        <v>84</v>
      </c>
    </row>
    <row r="264" spans="1:77">
      <c r="A264" s="1" t="s">
        <v>119</v>
      </c>
      <c r="B264" s="1" t="s">
        <v>78</v>
      </c>
      <c r="C264" s="1" t="s">
        <v>5606</v>
      </c>
      <c r="D264" s="1" t="s">
        <v>5607</v>
      </c>
      <c r="E264" s="1" t="s">
        <v>84</v>
      </c>
      <c r="F264" s="1" t="s">
        <v>5608</v>
      </c>
      <c r="G264" s="1" t="s">
        <v>5609</v>
      </c>
      <c r="H264" s="1" t="s">
        <v>84</v>
      </c>
      <c r="I264" s="3"/>
      <c r="J264" s="1" t="s">
        <v>85</v>
      </c>
      <c r="K264" s="1" t="s">
        <v>86</v>
      </c>
      <c r="L264" s="1" t="s">
        <v>5610</v>
      </c>
      <c r="M264" s="1" t="s">
        <v>5611</v>
      </c>
      <c r="N264" s="1">
        <v>7895602782</v>
      </c>
      <c r="O264" s="1" t="s">
        <v>89</v>
      </c>
      <c r="P264" s="1" t="s">
        <v>4081</v>
      </c>
      <c r="Q264" s="1" t="s">
        <v>91</v>
      </c>
      <c r="R264" s="1" t="s">
        <v>516</v>
      </c>
      <c r="S264" s="1" t="s">
        <v>5612</v>
      </c>
      <c r="T264" s="1" t="s">
        <v>190</v>
      </c>
      <c r="U264" s="1">
        <v>577453030975</v>
      </c>
      <c r="V264" s="1" t="s">
        <v>5613</v>
      </c>
      <c r="W264" s="1">
        <v>9368256440</v>
      </c>
      <c r="X264" s="1" t="s">
        <v>273</v>
      </c>
      <c r="Y264" s="1" t="s">
        <v>5614</v>
      </c>
      <c r="Z264" s="1">
        <v>8979080932</v>
      </c>
      <c r="AA264" s="1" t="s">
        <v>1539</v>
      </c>
      <c r="AB264" s="1" t="s">
        <v>5615</v>
      </c>
      <c r="AC264" s="1" t="s">
        <v>5616</v>
      </c>
      <c r="AD264" s="1" t="s">
        <v>1127</v>
      </c>
      <c r="AE264" s="1" t="s">
        <v>5615</v>
      </c>
      <c r="AF264" s="1" t="s">
        <v>5616</v>
      </c>
      <c r="AG264" s="1" t="s">
        <v>1127</v>
      </c>
      <c r="AH264" s="1" t="s">
        <v>102</v>
      </c>
      <c r="AI264" s="1" t="s">
        <v>102</v>
      </c>
      <c r="AJ264" s="1" t="s">
        <v>5617</v>
      </c>
      <c r="AK264" s="1" t="s">
        <v>5618</v>
      </c>
      <c r="AL264" s="1" t="s">
        <v>598</v>
      </c>
      <c r="AM264" s="1" t="s">
        <v>395</v>
      </c>
      <c r="AN264" s="1">
        <v>96</v>
      </c>
      <c r="AO264" s="1" t="s">
        <v>84</v>
      </c>
      <c r="AP264" s="1" t="s">
        <v>5619</v>
      </c>
      <c r="AQ264" s="1" t="s">
        <v>5618</v>
      </c>
      <c r="AR264" s="1" t="s">
        <v>368</v>
      </c>
      <c r="AS264" s="1" t="s">
        <v>110</v>
      </c>
      <c r="AT264" s="1">
        <v>95</v>
      </c>
      <c r="AU264" s="1" t="s">
        <v>84</v>
      </c>
      <c r="AV264" s="1" t="s">
        <v>84</v>
      </c>
      <c r="AW264" s="1" t="s">
        <v>84</v>
      </c>
      <c r="AX264" s="1" t="s">
        <v>84</v>
      </c>
      <c r="AY264" s="1" t="s">
        <v>84</v>
      </c>
      <c r="AZ264" s="1" t="s">
        <v>84</v>
      </c>
      <c r="BA264" s="1" t="s">
        <v>84</v>
      </c>
      <c r="BB264" s="1" t="s">
        <v>4421</v>
      </c>
      <c r="BC264" s="1" t="s">
        <v>5620</v>
      </c>
      <c r="BD264" s="1" t="s">
        <v>113</v>
      </c>
      <c r="BE264" s="1" t="s">
        <v>5621</v>
      </c>
      <c r="BF264" s="1" t="s">
        <v>110</v>
      </c>
      <c r="BG264" s="1" t="s">
        <v>208</v>
      </c>
      <c r="BH264" s="1">
        <v>79.8</v>
      </c>
      <c r="BI264" s="1">
        <v>7.98</v>
      </c>
      <c r="BJ264" s="1" t="s">
        <v>84</v>
      </c>
      <c r="BK264" s="1" t="s">
        <v>84</v>
      </c>
      <c r="BL264" s="1" t="s">
        <v>84</v>
      </c>
      <c r="BM264" s="1" t="s">
        <v>84</v>
      </c>
      <c r="BN264" s="1" t="s">
        <v>84</v>
      </c>
      <c r="BO264" s="1" t="s">
        <v>84</v>
      </c>
      <c r="BP264" s="1" t="s">
        <v>84</v>
      </c>
      <c r="BQ264" s="1" t="s">
        <v>84</v>
      </c>
      <c r="BR264" s="1" t="s">
        <v>5622</v>
      </c>
      <c r="BS264" s="1" t="s">
        <v>84</v>
      </c>
      <c r="BT264" s="1"/>
      <c r="BU264" s="1" t="s">
        <v>5623</v>
      </c>
      <c r="BV264" s="1">
        <v>8</v>
      </c>
      <c r="BW264" s="1" t="s">
        <v>84</v>
      </c>
      <c r="BX264" s="1" t="str">
        <f>HYPERLINK("https://nconnect.nicmar.ac.in/storage/profile/6a86030697e42.png","Download")</f>
        <v>0</v>
      </c>
      <c r="BY264" s="1" t="s">
        <v>84</v>
      </c>
    </row>
    <row r="265" spans="1:77">
      <c r="A265" s="1" t="s">
        <v>119</v>
      </c>
      <c r="B265" s="1" t="s">
        <v>78</v>
      </c>
      <c r="C265" s="1" t="s">
        <v>5624</v>
      </c>
      <c r="D265" s="1" t="s">
        <v>5625</v>
      </c>
      <c r="E265" s="1" t="s">
        <v>5626</v>
      </c>
      <c r="F265" s="1" t="s">
        <v>5627</v>
      </c>
      <c r="G265" s="1" t="s">
        <v>5628</v>
      </c>
      <c r="H265" s="1" t="s">
        <v>84</v>
      </c>
      <c r="I265" s="3"/>
      <c r="J265" s="1" t="s">
        <v>85</v>
      </c>
      <c r="K265" s="1" t="s">
        <v>86</v>
      </c>
      <c r="L265" s="1" t="s">
        <v>5629</v>
      </c>
      <c r="M265" s="1" t="s">
        <v>5630</v>
      </c>
      <c r="N265" s="1">
        <v>8080927974</v>
      </c>
      <c r="O265" s="1" t="s">
        <v>89</v>
      </c>
      <c r="P265" s="1" t="s">
        <v>5631</v>
      </c>
      <c r="Q265" s="1" t="s">
        <v>91</v>
      </c>
      <c r="R265" s="1" t="s">
        <v>128</v>
      </c>
      <c r="S265" s="1" t="s">
        <v>5632</v>
      </c>
      <c r="T265" s="1" t="s">
        <v>163</v>
      </c>
      <c r="U265" s="1">
        <v>606221103735</v>
      </c>
      <c r="V265" s="1" t="s">
        <v>5633</v>
      </c>
      <c r="W265" s="1">
        <v>9146843860</v>
      </c>
      <c r="X265" s="1" t="s">
        <v>785</v>
      </c>
      <c r="Y265" s="1" t="s">
        <v>5634</v>
      </c>
      <c r="Z265" s="1">
        <v>8767219465</v>
      </c>
      <c r="AA265" s="1" t="s">
        <v>1001</v>
      </c>
      <c r="AB265" s="1" t="s">
        <v>5635</v>
      </c>
      <c r="AC265" s="1" t="s">
        <v>169</v>
      </c>
      <c r="AD265" s="1" t="s">
        <v>101</v>
      </c>
      <c r="AE265" s="1" t="s">
        <v>5636</v>
      </c>
      <c r="AF265" s="1" t="s">
        <v>169</v>
      </c>
      <c r="AG265" s="1" t="s">
        <v>101</v>
      </c>
      <c r="AH265" s="1" t="s">
        <v>102</v>
      </c>
      <c r="AI265" s="1" t="s">
        <v>102</v>
      </c>
      <c r="AJ265" s="1" t="s">
        <v>5637</v>
      </c>
      <c r="AK265" s="1" t="s">
        <v>5638</v>
      </c>
      <c r="AL265" s="1" t="s">
        <v>5639</v>
      </c>
      <c r="AM265" s="1" t="s">
        <v>198</v>
      </c>
      <c r="AN265" s="1">
        <v>66.8</v>
      </c>
      <c r="AO265" s="1">
        <v>7.4</v>
      </c>
      <c r="AP265" s="1" t="s">
        <v>5640</v>
      </c>
      <c r="AQ265" s="1" t="s">
        <v>5641</v>
      </c>
      <c r="AR265" s="1" t="s">
        <v>627</v>
      </c>
      <c r="AS265" s="1" t="s">
        <v>106</v>
      </c>
      <c r="AT265" s="1">
        <v>54.62</v>
      </c>
      <c r="AU265" s="1" t="s">
        <v>84</v>
      </c>
      <c r="AV265" s="1" t="s">
        <v>5642</v>
      </c>
      <c r="AW265" s="1" t="s">
        <v>5643</v>
      </c>
      <c r="AX265" s="1" t="s">
        <v>172</v>
      </c>
      <c r="AY265" s="1" t="s">
        <v>316</v>
      </c>
      <c r="AZ265" s="1">
        <v>92.21</v>
      </c>
      <c r="BA265" s="1" t="s">
        <v>84</v>
      </c>
      <c r="BB265" s="1" t="s">
        <v>1071</v>
      </c>
      <c r="BC265" s="1" t="s">
        <v>5644</v>
      </c>
      <c r="BD265" s="1" t="s">
        <v>146</v>
      </c>
      <c r="BE265" s="1" t="s">
        <v>114</v>
      </c>
      <c r="BF265" s="1" t="s">
        <v>552</v>
      </c>
      <c r="BG265" s="1" t="s">
        <v>426</v>
      </c>
      <c r="BH265" s="1">
        <v>83.12</v>
      </c>
      <c r="BI265" s="1">
        <v>9.01</v>
      </c>
      <c r="BJ265" s="1" t="s">
        <v>84</v>
      </c>
      <c r="BK265" s="1" t="s">
        <v>84</v>
      </c>
      <c r="BL265" s="1" t="s">
        <v>84</v>
      </c>
      <c r="BM265" s="1" t="s">
        <v>84</v>
      </c>
      <c r="BN265" s="1" t="s">
        <v>84</v>
      </c>
      <c r="BO265" s="1" t="s">
        <v>84</v>
      </c>
      <c r="BP265" s="1" t="s">
        <v>84</v>
      </c>
      <c r="BQ265" s="1" t="s">
        <v>84</v>
      </c>
      <c r="BR265" s="1" t="s">
        <v>5645</v>
      </c>
      <c r="BS265" s="1" t="s">
        <v>5646</v>
      </c>
      <c r="BT265" s="1">
        <v>19</v>
      </c>
      <c r="BU265" s="1" t="s">
        <v>5647</v>
      </c>
      <c r="BV265" s="1">
        <v>45</v>
      </c>
      <c r="BW265" s="1" t="s">
        <v>5648</v>
      </c>
      <c r="BX265" s="1" t="str">
        <f>HYPERLINK("https://nconnect.nicmar.ac.in/storage/profile/6a85db3b2ac61.png","Download")</f>
        <v>0</v>
      </c>
      <c r="BY265" s="1" t="s">
        <v>84</v>
      </c>
    </row>
    <row r="266" spans="1:77">
      <c r="A266" s="1" t="s">
        <v>119</v>
      </c>
      <c r="B266" s="1" t="s">
        <v>78</v>
      </c>
      <c r="C266" s="1" t="s">
        <v>5649</v>
      </c>
      <c r="D266" s="1" t="s">
        <v>5650</v>
      </c>
      <c r="E266" s="1" t="s">
        <v>84</v>
      </c>
      <c r="F266" s="1" t="s">
        <v>5651</v>
      </c>
      <c r="G266" s="1" t="s">
        <v>5652</v>
      </c>
      <c r="H266" s="1" t="s">
        <v>84</v>
      </c>
      <c r="I266" s="3"/>
      <c r="J266" s="1" t="s">
        <v>85</v>
      </c>
      <c r="K266" s="1" t="s">
        <v>86</v>
      </c>
      <c r="L266" s="1" t="s">
        <v>5653</v>
      </c>
      <c r="M266" s="1" t="s">
        <v>5654</v>
      </c>
      <c r="N266" s="1">
        <v>9349951203</v>
      </c>
      <c r="O266" s="1" t="s">
        <v>159</v>
      </c>
      <c r="P266" s="1" t="s">
        <v>5655</v>
      </c>
      <c r="Q266" s="1" t="s">
        <v>91</v>
      </c>
      <c r="R266" s="1" t="s">
        <v>5656</v>
      </c>
      <c r="S266" s="1" t="s">
        <v>5657</v>
      </c>
      <c r="T266" s="1" t="s">
        <v>163</v>
      </c>
      <c r="U266" s="1">
        <v>673937036136</v>
      </c>
      <c r="V266" s="1" t="s">
        <v>5658</v>
      </c>
      <c r="W266" s="1">
        <v>9387751625</v>
      </c>
      <c r="X266" s="1" t="s">
        <v>5659</v>
      </c>
      <c r="Y266" s="1" t="s">
        <v>5660</v>
      </c>
      <c r="Z266" s="1">
        <v>8606612425</v>
      </c>
      <c r="AA266" s="1" t="s">
        <v>5661</v>
      </c>
      <c r="AB266" s="1" t="s">
        <v>5662</v>
      </c>
      <c r="AC266" s="1" t="s">
        <v>391</v>
      </c>
      <c r="AD266" s="1" t="s">
        <v>392</v>
      </c>
      <c r="AE266" s="1" t="s">
        <v>5662</v>
      </c>
      <c r="AF266" s="1" t="s">
        <v>391</v>
      </c>
      <c r="AG266" s="1" t="s">
        <v>392</v>
      </c>
      <c r="AH266" s="1" t="s">
        <v>102</v>
      </c>
      <c r="AI266" s="1" t="s">
        <v>102</v>
      </c>
      <c r="AJ266" s="1" t="s">
        <v>5663</v>
      </c>
      <c r="AK266" s="1" t="s">
        <v>5664</v>
      </c>
      <c r="AL266" s="1" t="s">
        <v>420</v>
      </c>
      <c r="AM266" s="1" t="s">
        <v>198</v>
      </c>
      <c r="AN266" s="1">
        <v>95.0</v>
      </c>
      <c r="AO266" s="1">
        <v>10</v>
      </c>
      <c r="AP266" s="1" t="s">
        <v>5665</v>
      </c>
      <c r="AQ266" s="1" t="s">
        <v>5666</v>
      </c>
      <c r="AR266" s="1" t="s">
        <v>199</v>
      </c>
      <c r="AS266" s="1" t="s">
        <v>172</v>
      </c>
      <c r="AT266" s="1">
        <v>94.0</v>
      </c>
      <c r="AU266" s="1" t="s">
        <v>84</v>
      </c>
      <c r="AV266" s="1" t="s">
        <v>84</v>
      </c>
      <c r="AW266" s="1" t="s">
        <v>84</v>
      </c>
      <c r="AX266" s="1" t="s">
        <v>84</v>
      </c>
      <c r="AY266" s="1" t="s">
        <v>84</v>
      </c>
      <c r="AZ266" s="1" t="s">
        <v>84</v>
      </c>
      <c r="BA266" s="1" t="s">
        <v>84</v>
      </c>
      <c r="BB266" s="1" t="s">
        <v>1266</v>
      </c>
      <c r="BC266" s="1" t="s">
        <v>5667</v>
      </c>
      <c r="BD266" s="1" t="s">
        <v>113</v>
      </c>
      <c r="BE266" s="1" t="s">
        <v>114</v>
      </c>
      <c r="BF266" s="1" t="s">
        <v>425</v>
      </c>
      <c r="BG266" s="1" t="s">
        <v>232</v>
      </c>
      <c r="BH266" s="1">
        <v>77.4</v>
      </c>
      <c r="BI266" s="1">
        <v>7.74</v>
      </c>
      <c r="BJ266" s="1" t="s">
        <v>84</v>
      </c>
      <c r="BK266" s="1" t="s">
        <v>84</v>
      </c>
      <c r="BL266" s="1" t="s">
        <v>84</v>
      </c>
      <c r="BM266" s="1" t="s">
        <v>84</v>
      </c>
      <c r="BN266" s="1" t="s">
        <v>84</v>
      </c>
      <c r="BO266" s="1" t="s">
        <v>84</v>
      </c>
      <c r="BP266" s="1" t="s">
        <v>84</v>
      </c>
      <c r="BQ266" s="1" t="s">
        <v>84</v>
      </c>
      <c r="BR266" s="1" t="s">
        <v>5668</v>
      </c>
      <c r="BS266" s="1" t="s">
        <v>5669</v>
      </c>
      <c r="BT266" s="1">
        <v>18</v>
      </c>
      <c r="BU266" s="1" t="s">
        <v>5670</v>
      </c>
      <c r="BV266" s="1">
        <v>27</v>
      </c>
      <c r="BW266" s="1" t="s">
        <v>5671</v>
      </c>
      <c r="BX266" s="1" t="str">
        <f>HYPERLINK("https://nconnect.nicmar.ac.in/storage/profile/6a86f62c94786.png","Download")</f>
        <v>0</v>
      </c>
      <c r="BY266" s="1" t="s">
        <v>84</v>
      </c>
    </row>
    <row r="267" spans="1:77">
      <c r="A267" s="1" t="s">
        <v>119</v>
      </c>
      <c r="B267" s="1" t="s">
        <v>78</v>
      </c>
      <c r="C267" s="1" t="s">
        <v>5672</v>
      </c>
      <c r="D267" s="1" t="s">
        <v>5673</v>
      </c>
      <c r="E267" s="1" t="s">
        <v>84</v>
      </c>
      <c r="F267" s="1" t="s">
        <v>5674</v>
      </c>
      <c r="G267" s="1" t="s">
        <v>5675</v>
      </c>
      <c r="H267" s="1" t="s">
        <v>84</v>
      </c>
      <c r="I267" s="3"/>
      <c r="J267" s="1" t="s">
        <v>85</v>
      </c>
      <c r="K267" s="1" t="s">
        <v>86</v>
      </c>
      <c r="L267" s="1" t="s">
        <v>5676</v>
      </c>
      <c r="M267" s="1" t="s">
        <v>5677</v>
      </c>
      <c r="N267" s="1">
        <v>7349549613</v>
      </c>
      <c r="O267" s="1" t="s">
        <v>159</v>
      </c>
      <c r="P267" s="1" t="s">
        <v>5678</v>
      </c>
      <c r="Q267" s="1" t="s">
        <v>91</v>
      </c>
      <c r="R267" s="1" t="s">
        <v>5679</v>
      </c>
      <c r="S267" s="1" t="s">
        <v>5680</v>
      </c>
      <c r="T267" s="1" t="s">
        <v>130</v>
      </c>
      <c r="U267" s="1">
        <v>732708032548</v>
      </c>
      <c r="V267" s="1" t="s">
        <v>5681</v>
      </c>
      <c r="W267" s="1">
        <v>9901829613</v>
      </c>
      <c r="X267" s="1" t="s">
        <v>5682</v>
      </c>
      <c r="Y267" s="1" t="s">
        <v>5683</v>
      </c>
      <c r="Z267" s="1">
        <v>9731945345</v>
      </c>
      <c r="AA267" s="1" t="s">
        <v>1323</v>
      </c>
      <c r="AB267" s="1" t="s">
        <v>5684</v>
      </c>
      <c r="AC267" s="1" t="s">
        <v>788</v>
      </c>
      <c r="AD267" s="1" t="s">
        <v>278</v>
      </c>
      <c r="AE267" s="1" t="s">
        <v>5684</v>
      </c>
      <c r="AF267" s="1" t="s">
        <v>788</v>
      </c>
      <c r="AG267" s="1" t="s">
        <v>278</v>
      </c>
      <c r="AH267" s="1" t="s">
        <v>102</v>
      </c>
      <c r="AI267" s="1" t="s">
        <v>102</v>
      </c>
      <c r="AJ267" s="1" t="s">
        <v>5685</v>
      </c>
      <c r="AK267" s="1" t="s">
        <v>5686</v>
      </c>
      <c r="AL267" s="1" t="s">
        <v>420</v>
      </c>
      <c r="AM267" s="1" t="s">
        <v>198</v>
      </c>
      <c r="AN267" s="1">
        <v>85.5</v>
      </c>
      <c r="AO267" s="1">
        <v>9.0</v>
      </c>
      <c r="AP267" s="1" t="s">
        <v>5687</v>
      </c>
      <c r="AQ267" s="1" t="s">
        <v>5688</v>
      </c>
      <c r="AR267" s="1" t="s">
        <v>597</v>
      </c>
      <c r="AS267" s="1" t="s">
        <v>141</v>
      </c>
      <c r="AT267" s="1">
        <v>72.0</v>
      </c>
      <c r="AU267" s="1">
        <v>7.5</v>
      </c>
      <c r="AV267" s="1" t="s">
        <v>84</v>
      </c>
      <c r="AW267" s="1" t="s">
        <v>84</v>
      </c>
      <c r="AX267" s="1" t="s">
        <v>84</v>
      </c>
      <c r="AY267" s="1" t="s">
        <v>84</v>
      </c>
      <c r="AZ267" s="1" t="s">
        <v>84</v>
      </c>
      <c r="BA267" s="1" t="s">
        <v>84</v>
      </c>
      <c r="BB267" s="1" t="s">
        <v>5689</v>
      </c>
      <c r="BC267" s="1" t="s">
        <v>5690</v>
      </c>
      <c r="BD267" s="1" t="s">
        <v>146</v>
      </c>
      <c r="BE267" s="1" t="s">
        <v>114</v>
      </c>
      <c r="BF267" s="1" t="s">
        <v>425</v>
      </c>
      <c r="BG267" s="1" t="s">
        <v>235</v>
      </c>
      <c r="BH267" s="1">
        <v>77.0</v>
      </c>
      <c r="BI267" s="1">
        <v>8.45</v>
      </c>
      <c r="BJ267" s="1" t="s">
        <v>84</v>
      </c>
      <c r="BK267" s="1" t="s">
        <v>84</v>
      </c>
      <c r="BL267" s="1" t="s">
        <v>84</v>
      </c>
      <c r="BM267" s="1" t="s">
        <v>84</v>
      </c>
      <c r="BN267" s="1" t="s">
        <v>84</v>
      </c>
      <c r="BO267" s="1" t="s">
        <v>84</v>
      </c>
      <c r="BP267" s="1" t="s">
        <v>84</v>
      </c>
      <c r="BQ267" s="1" t="s">
        <v>84</v>
      </c>
      <c r="BR267" s="1" t="s">
        <v>5691</v>
      </c>
      <c r="BS267" s="1" t="s">
        <v>5692</v>
      </c>
      <c r="BT267" s="1">
        <v>32</v>
      </c>
      <c r="BU267" s="1" t="s">
        <v>5693</v>
      </c>
      <c r="BV267" s="1">
        <v>4</v>
      </c>
      <c r="BW267" s="1" t="s">
        <v>5694</v>
      </c>
      <c r="BX267" s="1" t="str">
        <f>HYPERLINK("https://nconnect.nicmar.ac.in/storage/profile/6a85c1653a488.png","Download")</f>
        <v>0</v>
      </c>
      <c r="BY267" s="1" t="s">
        <v>84</v>
      </c>
    </row>
    <row r="268" spans="1:77">
      <c r="A268" s="1" t="s">
        <v>119</v>
      </c>
      <c r="B268" s="1" t="s">
        <v>78</v>
      </c>
      <c r="C268" s="1" t="s">
        <v>5695</v>
      </c>
      <c r="D268" s="1" t="s">
        <v>122</v>
      </c>
      <c r="E268" s="1" t="s">
        <v>84</v>
      </c>
      <c r="F268" s="1" t="s">
        <v>5696</v>
      </c>
      <c r="G268" s="1" t="s">
        <v>5697</v>
      </c>
      <c r="H268" s="1" t="s">
        <v>84</v>
      </c>
      <c r="I268" s="3"/>
      <c r="J268" s="1" t="s">
        <v>85</v>
      </c>
      <c r="K268" s="1" t="s">
        <v>86</v>
      </c>
      <c r="L268" s="1" t="s">
        <v>5698</v>
      </c>
      <c r="M268" s="1" t="s">
        <v>5699</v>
      </c>
      <c r="N268" s="1">
        <v>9344813153</v>
      </c>
      <c r="O268" s="1" t="s">
        <v>89</v>
      </c>
      <c r="P268" s="1" t="s">
        <v>5700</v>
      </c>
      <c r="Q268" s="1" t="s">
        <v>91</v>
      </c>
      <c r="R268" s="1" t="s">
        <v>3903</v>
      </c>
      <c r="S268" s="1" t="s">
        <v>5701</v>
      </c>
      <c r="T268" s="1" t="s">
        <v>163</v>
      </c>
      <c r="U268" s="1">
        <v>879422704752</v>
      </c>
      <c r="V268" s="1" t="s">
        <v>5702</v>
      </c>
      <c r="W268" s="1">
        <v>9942920794</v>
      </c>
      <c r="X268" s="1" t="s">
        <v>494</v>
      </c>
      <c r="Y268" s="1" t="s">
        <v>5703</v>
      </c>
      <c r="Z268" s="1">
        <v>9790104565</v>
      </c>
      <c r="AA268" s="1" t="s">
        <v>98</v>
      </c>
      <c r="AB268" s="1" t="s">
        <v>5704</v>
      </c>
      <c r="AC268" s="1" t="s">
        <v>4786</v>
      </c>
      <c r="AD268" s="1" t="s">
        <v>644</v>
      </c>
      <c r="AE268" s="1" t="s">
        <v>5704</v>
      </c>
      <c r="AF268" s="1" t="s">
        <v>4786</v>
      </c>
      <c r="AG268" s="1" t="s">
        <v>644</v>
      </c>
      <c r="AH268" s="1" t="s">
        <v>102</v>
      </c>
      <c r="AI268" s="1" t="s">
        <v>102</v>
      </c>
      <c r="AJ268" s="1" t="s">
        <v>5705</v>
      </c>
      <c r="AK268" s="1" t="s">
        <v>1730</v>
      </c>
      <c r="AL268" s="1" t="s">
        <v>201</v>
      </c>
      <c r="AM268" s="1" t="s">
        <v>368</v>
      </c>
      <c r="AN268" s="1">
        <v>91.0</v>
      </c>
      <c r="AO268" s="1" t="s">
        <v>84</v>
      </c>
      <c r="AP268" s="1" t="s">
        <v>5705</v>
      </c>
      <c r="AQ268" s="1" t="s">
        <v>1730</v>
      </c>
      <c r="AR268" s="1" t="s">
        <v>256</v>
      </c>
      <c r="AS268" s="1" t="s">
        <v>290</v>
      </c>
      <c r="AT268" s="1">
        <v>95.0</v>
      </c>
      <c r="AU268" s="1" t="s">
        <v>84</v>
      </c>
      <c r="AV268" s="1" t="s">
        <v>84</v>
      </c>
      <c r="AW268" s="1" t="s">
        <v>84</v>
      </c>
      <c r="AX268" s="1" t="s">
        <v>84</v>
      </c>
      <c r="AY268" s="1" t="s">
        <v>84</v>
      </c>
      <c r="AZ268" s="1" t="s">
        <v>84</v>
      </c>
      <c r="BA268" s="1" t="s">
        <v>84</v>
      </c>
      <c r="BB268" s="1" t="s">
        <v>1026</v>
      </c>
      <c r="BC268" s="1" t="s">
        <v>5706</v>
      </c>
      <c r="BD268" s="1" t="s">
        <v>146</v>
      </c>
      <c r="BE268" s="1" t="s">
        <v>114</v>
      </c>
      <c r="BF268" s="1" t="s">
        <v>259</v>
      </c>
      <c r="BG268" s="1" t="s">
        <v>236</v>
      </c>
      <c r="BH268" s="1">
        <v>94.6</v>
      </c>
      <c r="BI268" s="1">
        <v>9.46</v>
      </c>
      <c r="BJ268" s="1" t="s">
        <v>84</v>
      </c>
      <c r="BK268" s="1" t="s">
        <v>84</v>
      </c>
      <c r="BL268" s="1" t="s">
        <v>84</v>
      </c>
      <c r="BM268" s="1" t="s">
        <v>84</v>
      </c>
      <c r="BN268" s="1" t="s">
        <v>84</v>
      </c>
      <c r="BO268" s="1" t="s">
        <v>84</v>
      </c>
      <c r="BP268" s="1" t="s">
        <v>84</v>
      </c>
      <c r="BQ268" s="1" t="s">
        <v>84</v>
      </c>
      <c r="BR268" s="1" t="s">
        <v>5707</v>
      </c>
      <c r="BS268" s="1" t="s">
        <v>84</v>
      </c>
      <c r="BT268" s="1"/>
      <c r="BU268" s="1" t="s">
        <v>5708</v>
      </c>
      <c r="BV268" s="1">
        <v>17</v>
      </c>
      <c r="BW268" s="1" t="s">
        <v>84</v>
      </c>
      <c r="BX268" s="1" t="str">
        <f>HYPERLINK("https://nconnect.nicmar.ac.in/storage/profile/6a8716a4b75dc.png","Download")</f>
        <v>0</v>
      </c>
      <c r="BY268" s="1" t="s">
        <v>84</v>
      </c>
    </row>
    <row r="269" spans="1:77">
      <c r="A269" s="1" t="s">
        <v>119</v>
      </c>
      <c r="B269" s="1" t="s">
        <v>78</v>
      </c>
      <c r="C269" s="1" t="s">
        <v>5709</v>
      </c>
      <c r="D269" s="1" t="s">
        <v>5710</v>
      </c>
      <c r="E269" s="1" t="s">
        <v>84</v>
      </c>
      <c r="F269" s="1" t="s">
        <v>5711</v>
      </c>
      <c r="G269" s="1" t="s">
        <v>5712</v>
      </c>
      <c r="H269" s="1" t="s">
        <v>84</v>
      </c>
      <c r="I269" s="3"/>
      <c r="J269" s="1" t="s">
        <v>85</v>
      </c>
      <c r="K269" s="1" t="s">
        <v>86</v>
      </c>
      <c r="L269" s="1" t="s">
        <v>5713</v>
      </c>
      <c r="M269" s="1" t="s">
        <v>5714</v>
      </c>
      <c r="N269" s="1">
        <v>6002806503</v>
      </c>
      <c r="O269" s="1" t="s">
        <v>159</v>
      </c>
      <c r="P269" s="1" t="s">
        <v>5715</v>
      </c>
      <c r="Q269" s="1" t="s">
        <v>91</v>
      </c>
      <c r="R269" s="1" t="s">
        <v>5716</v>
      </c>
      <c r="S269" s="1" t="s">
        <v>5717</v>
      </c>
      <c r="T269" s="1" t="s">
        <v>163</v>
      </c>
      <c r="U269" s="1">
        <v>285395346590</v>
      </c>
      <c r="V269" s="1" t="s">
        <v>5718</v>
      </c>
      <c r="W269" s="1">
        <v>9101472337</v>
      </c>
      <c r="X269" s="1" t="s">
        <v>5719</v>
      </c>
      <c r="Y269" s="1" t="s">
        <v>5720</v>
      </c>
      <c r="Z269" s="1">
        <v>7002833858</v>
      </c>
      <c r="AA269" s="1" t="s">
        <v>5719</v>
      </c>
      <c r="AB269" s="1" t="s">
        <v>5721</v>
      </c>
      <c r="AC269" s="1" t="s">
        <v>5722</v>
      </c>
      <c r="AD269" s="1" t="s">
        <v>5052</v>
      </c>
      <c r="AE269" s="1" t="s">
        <v>5723</v>
      </c>
      <c r="AF269" s="1" t="s">
        <v>5722</v>
      </c>
      <c r="AG269" s="1" t="s">
        <v>5052</v>
      </c>
      <c r="AH269" s="1" t="s">
        <v>102</v>
      </c>
      <c r="AI269" s="1" t="s">
        <v>102</v>
      </c>
      <c r="AJ269" s="1" t="s">
        <v>5724</v>
      </c>
      <c r="AK269" s="1" t="s">
        <v>5725</v>
      </c>
      <c r="AL269" s="1" t="s">
        <v>597</v>
      </c>
      <c r="AM269" s="1" t="s">
        <v>105</v>
      </c>
      <c r="AN269" s="1">
        <v>82.8</v>
      </c>
      <c r="AO269" s="1" t="s">
        <v>84</v>
      </c>
      <c r="AP269" s="1" t="s">
        <v>5726</v>
      </c>
      <c r="AQ269" s="1" t="s">
        <v>5727</v>
      </c>
      <c r="AR269" s="1" t="s">
        <v>315</v>
      </c>
      <c r="AS269" s="1" t="s">
        <v>256</v>
      </c>
      <c r="AT269" s="1">
        <v>81.66</v>
      </c>
      <c r="AU269" s="1" t="s">
        <v>84</v>
      </c>
      <c r="AV269" s="1" t="s">
        <v>84</v>
      </c>
      <c r="AW269" s="1" t="s">
        <v>84</v>
      </c>
      <c r="AX269" s="1" t="s">
        <v>84</v>
      </c>
      <c r="AY269" s="1" t="s">
        <v>84</v>
      </c>
      <c r="AZ269" s="1" t="s">
        <v>84</v>
      </c>
      <c r="BA269" s="1" t="s">
        <v>84</v>
      </c>
      <c r="BB269" s="1" t="s">
        <v>5728</v>
      </c>
      <c r="BC269" s="1" t="s">
        <v>5729</v>
      </c>
      <c r="BD269" s="1" t="s">
        <v>113</v>
      </c>
      <c r="BE269" s="1" t="s">
        <v>114</v>
      </c>
      <c r="BF269" s="1" t="s">
        <v>256</v>
      </c>
      <c r="BG269" s="1" t="s">
        <v>553</v>
      </c>
      <c r="BH269" s="1">
        <v>80.2</v>
      </c>
      <c r="BI269" s="1">
        <v>8.02</v>
      </c>
      <c r="BJ269" s="1" t="s">
        <v>84</v>
      </c>
      <c r="BK269" s="1" t="s">
        <v>84</v>
      </c>
      <c r="BL269" s="1" t="s">
        <v>84</v>
      </c>
      <c r="BM269" s="1" t="s">
        <v>84</v>
      </c>
      <c r="BN269" s="1" t="s">
        <v>84</v>
      </c>
      <c r="BO269" s="1" t="s">
        <v>84</v>
      </c>
      <c r="BP269" s="1" t="s">
        <v>84</v>
      </c>
      <c r="BQ269" s="1" t="s">
        <v>84</v>
      </c>
      <c r="BR269" s="1" t="s">
        <v>5730</v>
      </c>
      <c r="BS269" s="1" t="s">
        <v>5731</v>
      </c>
      <c r="BT269" s="1">
        <v>13</v>
      </c>
      <c r="BU269" s="1" t="s">
        <v>5732</v>
      </c>
      <c r="BV269" s="1">
        <v>36</v>
      </c>
      <c r="BW269" s="1" t="s">
        <v>5733</v>
      </c>
      <c r="BX269" s="1" t="str">
        <f>HYPERLINK("https://nconnect.nicmar.ac.in/storage/profile/6a87155045146.png","Download")</f>
        <v>0</v>
      </c>
      <c r="BY269" s="1" t="s">
        <v>84</v>
      </c>
    </row>
    <row r="270" spans="1:77">
      <c r="A270" s="1" t="s">
        <v>119</v>
      </c>
      <c r="B270" s="1" t="s">
        <v>78</v>
      </c>
      <c r="C270" s="1" t="s">
        <v>5734</v>
      </c>
      <c r="D270" s="1" t="s">
        <v>5735</v>
      </c>
      <c r="E270" s="1" t="s">
        <v>5736</v>
      </c>
      <c r="F270" s="1" t="s">
        <v>5737</v>
      </c>
      <c r="G270" s="1" t="s">
        <v>5738</v>
      </c>
      <c r="H270" s="1" t="s">
        <v>84</v>
      </c>
      <c r="I270" s="3"/>
      <c r="J270" s="1" t="s">
        <v>85</v>
      </c>
      <c r="K270" s="1" t="s">
        <v>86</v>
      </c>
      <c r="L270" s="1" t="s">
        <v>5739</v>
      </c>
      <c r="M270" s="1" t="s">
        <v>5740</v>
      </c>
      <c r="N270" s="1">
        <v>7396432397</v>
      </c>
      <c r="O270" s="1" t="s">
        <v>89</v>
      </c>
      <c r="P270" s="1" t="s">
        <v>5741</v>
      </c>
      <c r="Q270" s="1" t="s">
        <v>91</v>
      </c>
      <c r="R270" s="1" t="s">
        <v>5742</v>
      </c>
      <c r="S270" s="1" t="s">
        <v>5743</v>
      </c>
      <c r="T270" s="1" t="s">
        <v>190</v>
      </c>
      <c r="U270" s="1">
        <v>837928237485</v>
      </c>
      <c r="V270" s="1" t="s">
        <v>5744</v>
      </c>
      <c r="W270" s="1">
        <v>7075854671</v>
      </c>
      <c r="X270" s="1" t="s">
        <v>948</v>
      </c>
      <c r="Y270" s="1" t="s">
        <v>5745</v>
      </c>
      <c r="Z270" s="1">
        <v>9346391438</v>
      </c>
      <c r="AA270" s="1" t="s">
        <v>950</v>
      </c>
      <c r="AB270" s="1" t="s">
        <v>5746</v>
      </c>
      <c r="AC270" s="1" t="s">
        <v>2357</v>
      </c>
      <c r="AD270" s="1" t="s">
        <v>594</v>
      </c>
      <c r="AE270" s="1" t="s">
        <v>5746</v>
      </c>
      <c r="AF270" s="1" t="s">
        <v>2357</v>
      </c>
      <c r="AG270" s="1" t="s">
        <v>594</v>
      </c>
      <c r="AH270" s="1" t="s">
        <v>102</v>
      </c>
      <c r="AI270" s="1" t="s">
        <v>102</v>
      </c>
      <c r="AJ270" s="1" t="s">
        <v>5747</v>
      </c>
      <c r="AK270" s="1" t="s">
        <v>5748</v>
      </c>
      <c r="AL270" s="1" t="s">
        <v>627</v>
      </c>
      <c r="AM270" s="1" t="s">
        <v>501</v>
      </c>
      <c r="AN270" s="1">
        <v>98</v>
      </c>
      <c r="AO270" s="1">
        <v>9.8</v>
      </c>
      <c r="AP270" s="1" t="s">
        <v>5749</v>
      </c>
      <c r="AQ270" s="1" t="s">
        <v>5750</v>
      </c>
      <c r="AR270" s="1" t="s">
        <v>527</v>
      </c>
      <c r="AS270" s="1" t="s">
        <v>315</v>
      </c>
      <c r="AT270" s="1">
        <v>86.3</v>
      </c>
      <c r="AU270" s="1">
        <v>8.63</v>
      </c>
      <c r="AV270" s="1" t="s">
        <v>84</v>
      </c>
      <c r="AW270" s="1" t="s">
        <v>84</v>
      </c>
      <c r="AX270" s="1" t="s">
        <v>84</v>
      </c>
      <c r="AY270" s="1" t="s">
        <v>84</v>
      </c>
      <c r="AZ270" s="1" t="s">
        <v>84</v>
      </c>
      <c r="BA270" s="1" t="s">
        <v>84</v>
      </c>
      <c r="BB270" s="1" t="s">
        <v>5749</v>
      </c>
      <c r="BC270" s="1" t="s">
        <v>5751</v>
      </c>
      <c r="BD270" s="1" t="s">
        <v>113</v>
      </c>
      <c r="BE270" s="1" t="s">
        <v>114</v>
      </c>
      <c r="BF270" s="1" t="s">
        <v>368</v>
      </c>
      <c r="BG270" s="1" t="s">
        <v>912</v>
      </c>
      <c r="BH270" s="1">
        <v>82.4</v>
      </c>
      <c r="BI270" s="1">
        <v>8.24</v>
      </c>
      <c r="BJ270" s="1" t="s">
        <v>84</v>
      </c>
      <c r="BK270" s="1" t="s">
        <v>84</v>
      </c>
      <c r="BL270" s="1" t="s">
        <v>84</v>
      </c>
      <c r="BM270" s="1" t="s">
        <v>84</v>
      </c>
      <c r="BN270" s="1" t="s">
        <v>84</v>
      </c>
      <c r="BO270" s="1" t="s">
        <v>84</v>
      </c>
      <c r="BP270" s="1" t="s">
        <v>84</v>
      </c>
      <c r="BQ270" s="1" t="s">
        <v>84</v>
      </c>
      <c r="BR270" s="1" t="s">
        <v>5752</v>
      </c>
      <c r="BS270" s="1" t="s">
        <v>5753</v>
      </c>
      <c r="BT270" s="1">
        <v>23</v>
      </c>
      <c r="BU270" s="1" t="s">
        <v>5754</v>
      </c>
      <c r="BV270" s="1">
        <v>30</v>
      </c>
      <c r="BW270" s="1" t="s">
        <v>5755</v>
      </c>
      <c r="BX270" s="1" t="str">
        <f>HYPERLINK("https://nconnect.nicmar.ac.in/storage/profile/6a85e76d6c350.png","Download")</f>
        <v>0</v>
      </c>
      <c r="BY270" s="1" t="s">
        <v>84</v>
      </c>
    </row>
    <row r="271" spans="1:77">
      <c r="A271" s="1" t="s">
        <v>119</v>
      </c>
      <c r="B271" s="1" t="s">
        <v>78</v>
      </c>
      <c r="C271" s="1" t="s">
        <v>5756</v>
      </c>
      <c r="D271" s="1" t="s">
        <v>5757</v>
      </c>
      <c r="E271" s="1" t="s">
        <v>5758</v>
      </c>
      <c r="F271" s="1" t="s">
        <v>5759</v>
      </c>
      <c r="G271" s="1" t="s">
        <v>5760</v>
      </c>
      <c r="H271" s="1" t="s">
        <v>84</v>
      </c>
      <c r="I271" s="3"/>
      <c r="J271" s="1" t="s">
        <v>85</v>
      </c>
      <c r="K271" s="1" t="s">
        <v>86</v>
      </c>
      <c r="L271" s="1" t="s">
        <v>5761</v>
      </c>
      <c r="M271" s="1" t="s">
        <v>5762</v>
      </c>
      <c r="N271" s="1">
        <v>7063330478</v>
      </c>
      <c r="O271" s="1" t="s">
        <v>89</v>
      </c>
      <c r="P271" s="1" t="s">
        <v>5763</v>
      </c>
      <c r="Q271" s="1" t="s">
        <v>91</v>
      </c>
      <c r="R271" s="1" t="s">
        <v>5764</v>
      </c>
      <c r="S271" s="1" t="s">
        <v>5765</v>
      </c>
      <c r="T271" s="1" t="s">
        <v>190</v>
      </c>
      <c r="U271" s="1">
        <v>436632137549</v>
      </c>
      <c r="V271" s="1" t="s">
        <v>5766</v>
      </c>
      <c r="W271" s="1">
        <v>8016999624</v>
      </c>
      <c r="X271" s="1" t="s">
        <v>5767</v>
      </c>
      <c r="Y271" s="1" t="s">
        <v>5768</v>
      </c>
      <c r="Z271" s="1">
        <v>7584807618</v>
      </c>
      <c r="AA271" s="1" t="s">
        <v>134</v>
      </c>
      <c r="AB271" s="1" t="s">
        <v>5769</v>
      </c>
      <c r="AC271" s="1" t="s">
        <v>5770</v>
      </c>
      <c r="AD271" s="1" t="s">
        <v>2055</v>
      </c>
      <c r="AE271" s="1" t="s">
        <v>5769</v>
      </c>
      <c r="AF271" s="1" t="s">
        <v>5770</v>
      </c>
      <c r="AG271" s="1" t="s">
        <v>2055</v>
      </c>
      <c r="AH271" s="1" t="s">
        <v>102</v>
      </c>
      <c r="AI271" s="1" t="s">
        <v>102</v>
      </c>
      <c r="AJ271" s="1" t="s">
        <v>5771</v>
      </c>
      <c r="AK271" s="1" t="s">
        <v>5772</v>
      </c>
      <c r="AL271" s="1" t="s">
        <v>5539</v>
      </c>
      <c r="AM271" s="1" t="s">
        <v>105</v>
      </c>
      <c r="AN271" s="1">
        <v>89.33</v>
      </c>
      <c r="AO271" s="1" t="s">
        <v>84</v>
      </c>
      <c r="AP271" s="1" t="s">
        <v>5773</v>
      </c>
      <c r="AQ271" s="1" t="s">
        <v>5774</v>
      </c>
      <c r="AR271" s="1" t="s">
        <v>501</v>
      </c>
      <c r="AS271" s="1" t="s">
        <v>983</v>
      </c>
      <c r="AT271" s="1">
        <v>77.4</v>
      </c>
      <c r="AU271" s="1" t="s">
        <v>84</v>
      </c>
      <c r="AV271" s="1" t="s">
        <v>84</v>
      </c>
      <c r="AW271" s="1" t="s">
        <v>84</v>
      </c>
      <c r="AX271" s="1" t="s">
        <v>84</v>
      </c>
      <c r="AY271" s="1" t="s">
        <v>84</v>
      </c>
      <c r="AZ271" s="1" t="s">
        <v>84</v>
      </c>
      <c r="BA271" s="1" t="s">
        <v>84</v>
      </c>
      <c r="BB271" s="1" t="s">
        <v>5775</v>
      </c>
      <c r="BC271" s="1" t="s">
        <v>5776</v>
      </c>
      <c r="BD271" s="1" t="s">
        <v>146</v>
      </c>
      <c r="BE271" s="1" t="s">
        <v>114</v>
      </c>
      <c r="BF271" s="1" t="s">
        <v>207</v>
      </c>
      <c r="BG271" s="1" t="s">
        <v>480</v>
      </c>
      <c r="BH271" s="1">
        <v>68.82</v>
      </c>
      <c r="BI271" s="1">
        <v>7.49</v>
      </c>
      <c r="BJ271" s="1" t="s">
        <v>84</v>
      </c>
      <c r="BK271" s="1" t="s">
        <v>84</v>
      </c>
      <c r="BL271" s="1" t="s">
        <v>84</v>
      </c>
      <c r="BM271" s="1" t="s">
        <v>84</v>
      </c>
      <c r="BN271" s="1" t="s">
        <v>84</v>
      </c>
      <c r="BO271" s="1" t="s">
        <v>84</v>
      </c>
      <c r="BP271" s="1" t="s">
        <v>84</v>
      </c>
      <c r="BQ271" s="1" t="s">
        <v>84</v>
      </c>
      <c r="BR271" s="1" t="s">
        <v>5777</v>
      </c>
      <c r="BS271" s="1" t="s">
        <v>5778</v>
      </c>
      <c r="BT271" s="1">
        <v>22</v>
      </c>
      <c r="BU271" s="1" t="s">
        <v>84</v>
      </c>
      <c r="BV271" s="1"/>
      <c r="BW271" s="1" t="s">
        <v>5779</v>
      </c>
      <c r="BX271" s="1" t="str">
        <f>HYPERLINK("https://nconnect.nicmar.ac.in/storage/profile/6a86c8f87a97b.png","Download")</f>
        <v>0</v>
      </c>
      <c r="BY271" s="1" t="s">
        <v>84</v>
      </c>
    </row>
    <row r="272" spans="1:77">
      <c r="A272" s="1" t="s">
        <v>119</v>
      </c>
      <c r="B272" s="1" t="s">
        <v>78</v>
      </c>
      <c r="C272" s="1" t="s">
        <v>5780</v>
      </c>
      <c r="D272" s="1" t="s">
        <v>5781</v>
      </c>
      <c r="E272" s="1" t="s">
        <v>84</v>
      </c>
      <c r="F272" s="1" t="s">
        <v>3432</v>
      </c>
      <c r="G272" s="1" t="s">
        <v>5782</v>
      </c>
      <c r="H272" s="1" t="s">
        <v>84</v>
      </c>
      <c r="I272" s="3"/>
      <c r="J272" s="1" t="s">
        <v>85</v>
      </c>
      <c r="K272" s="1" t="s">
        <v>86</v>
      </c>
      <c r="L272" s="1" t="s">
        <v>5783</v>
      </c>
      <c r="M272" s="1" t="s">
        <v>5784</v>
      </c>
      <c r="N272" s="1">
        <v>9566437367</v>
      </c>
      <c r="O272" s="1" t="s">
        <v>89</v>
      </c>
      <c r="P272" s="1" t="s">
        <v>5785</v>
      </c>
      <c r="Q272" s="1" t="s">
        <v>91</v>
      </c>
      <c r="R272" s="1" t="s">
        <v>5786</v>
      </c>
      <c r="S272" s="1" t="s">
        <v>5787</v>
      </c>
      <c r="T272" s="1" t="s">
        <v>190</v>
      </c>
      <c r="U272" s="1">
        <v>776084116253</v>
      </c>
      <c r="V272" s="1" t="s">
        <v>5788</v>
      </c>
      <c r="W272" s="1">
        <v>9442637367</v>
      </c>
      <c r="X272" s="1" t="s">
        <v>5789</v>
      </c>
      <c r="Y272" s="1" t="s">
        <v>3442</v>
      </c>
      <c r="Z272" s="1">
        <v>8903437367</v>
      </c>
      <c r="AA272" s="1" t="s">
        <v>950</v>
      </c>
      <c r="AB272" s="1" t="s">
        <v>5790</v>
      </c>
      <c r="AC272" s="1" t="s">
        <v>3039</v>
      </c>
      <c r="AD272" s="1" t="s">
        <v>644</v>
      </c>
      <c r="AE272" s="1" t="s">
        <v>5790</v>
      </c>
      <c r="AF272" s="1" t="s">
        <v>3039</v>
      </c>
      <c r="AG272" s="1" t="s">
        <v>644</v>
      </c>
      <c r="AH272" s="1" t="s">
        <v>102</v>
      </c>
      <c r="AI272" s="1" t="s">
        <v>102</v>
      </c>
      <c r="AJ272" s="1" t="s">
        <v>5791</v>
      </c>
      <c r="AK272" s="1" t="s">
        <v>5792</v>
      </c>
      <c r="AL272" s="1" t="s">
        <v>198</v>
      </c>
      <c r="AM272" s="1" t="s">
        <v>598</v>
      </c>
      <c r="AN272" s="1">
        <v>96.2</v>
      </c>
      <c r="AO272" s="1" t="s">
        <v>84</v>
      </c>
      <c r="AP272" s="1" t="s">
        <v>5793</v>
      </c>
      <c r="AQ272" s="1" t="s">
        <v>5792</v>
      </c>
      <c r="AR272" s="1" t="s">
        <v>201</v>
      </c>
      <c r="AS272" s="1" t="s">
        <v>368</v>
      </c>
      <c r="AT272" s="1">
        <v>86.16</v>
      </c>
      <c r="AU272" s="1" t="s">
        <v>84</v>
      </c>
      <c r="AV272" s="1" t="s">
        <v>84</v>
      </c>
      <c r="AW272" s="1" t="s">
        <v>84</v>
      </c>
      <c r="AX272" s="1" t="s">
        <v>84</v>
      </c>
      <c r="AY272" s="1" t="s">
        <v>84</v>
      </c>
      <c r="AZ272" s="1" t="s">
        <v>84</v>
      </c>
      <c r="BA272" s="1" t="s">
        <v>84</v>
      </c>
      <c r="BB272" s="1" t="s">
        <v>5794</v>
      </c>
      <c r="BC272" s="1" t="s">
        <v>5795</v>
      </c>
      <c r="BD272" s="1" t="s">
        <v>146</v>
      </c>
      <c r="BE272" s="1" t="s">
        <v>114</v>
      </c>
      <c r="BF272" s="1" t="s">
        <v>368</v>
      </c>
      <c r="BG272" s="1" t="s">
        <v>480</v>
      </c>
      <c r="BH272" s="1">
        <v>88.6</v>
      </c>
      <c r="BI272" s="1">
        <v>8.86</v>
      </c>
      <c r="BJ272" s="1" t="s">
        <v>84</v>
      </c>
      <c r="BK272" s="1" t="s">
        <v>84</v>
      </c>
      <c r="BL272" s="1" t="s">
        <v>84</v>
      </c>
      <c r="BM272" s="1" t="s">
        <v>84</v>
      </c>
      <c r="BN272" s="1" t="s">
        <v>84</v>
      </c>
      <c r="BO272" s="1" t="s">
        <v>84</v>
      </c>
      <c r="BP272" s="1" t="s">
        <v>84</v>
      </c>
      <c r="BQ272" s="1" t="s">
        <v>84</v>
      </c>
      <c r="BR272" s="1" t="s">
        <v>5796</v>
      </c>
      <c r="BS272" s="1" t="s">
        <v>84</v>
      </c>
      <c r="BT272" s="1"/>
      <c r="BU272" s="1" t="s">
        <v>84</v>
      </c>
      <c r="BV272" s="1"/>
      <c r="BW272" s="1" t="s">
        <v>84</v>
      </c>
      <c r="BX272" s="1" t="str">
        <f>HYPERLINK("https://nconnect.nicmar.ac.in/storage/profile/6a8740d2df8af.png","Download")</f>
        <v>0</v>
      </c>
      <c r="BY272" s="1" t="s">
        <v>84</v>
      </c>
    </row>
    <row r="273" spans="1:77">
      <c r="A273" s="1" t="s">
        <v>119</v>
      </c>
      <c r="B273" s="1" t="s">
        <v>78</v>
      </c>
      <c r="C273" s="1" t="s">
        <v>5797</v>
      </c>
      <c r="D273" s="1" t="s">
        <v>5798</v>
      </c>
      <c r="E273" s="1" t="s">
        <v>5799</v>
      </c>
      <c r="F273" s="1" t="s">
        <v>5800</v>
      </c>
      <c r="G273" s="1" t="s">
        <v>5801</v>
      </c>
      <c r="H273" s="1" t="s">
        <v>84</v>
      </c>
      <c r="I273" s="3"/>
      <c r="J273" s="1" t="s">
        <v>85</v>
      </c>
      <c r="K273" s="1" t="s">
        <v>86</v>
      </c>
      <c r="L273" s="1" t="s">
        <v>5802</v>
      </c>
      <c r="M273" s="1" t="s">
        <v>5803</v>
      </c>
      <c r="N273" s="1">
        <v>8688701221</v>
      </c>
      <c r="O273" s="1" t="s">
        <v>159</v>
      </c>
      <c r="P273" s="1" t="s">
        <v>5804</v>
      </c>
      <c r="Q273" s="1" t="s">
        <v>91</v>
      </c>
      <c r="R273" s="1" t="s">
        <v>5805</v>
      </c>
      <c r="S273" s="1" t="s">
        <v>5806</v>
      </c>
      <c r="T273" s="1" t="s">
        <v>190</v>
      </c>
      <c r="U273" s="1">
        <v>499217479093</v>
      </c>
      <c r="V273" s="1" t="s">
        <v>5807</v>
      </c>
      <c r="W273" s="1">
        <v>6281804722</v>
      </c>
      <c r="X273" s="1" t="s">
        <v>521</v>
      </c>
      <c r="Y273" s="1" t="s">
        <v>5808</v>
      </c>
      <c r="Z273" s="1">
        <v>8328541359</v>
      </c>
      <c r="AA273" s="1" t="s">
        <v>1323</v>
      </c>
      <c r="AB273" s="1" t="s">
        <v>5809</v>
      </c>
      <c r="AC273" s="1" t="s">
        <v>1747</v>
      </c>
      <c r="AD273" s="1" t="s">
        <v>594</v>
      </c>
      <c r="AE273" s="1" t="s">
        <v>5809</v>
      </c>
      <c r="AF273" s="1" t="s">
        <v>1747</v>
      </c>
      <c r="AG273" s="1" t="s">
        <v>594</v>
      </c>
      <c r="AH273" s="1" t="s">
        <v>102</v>
      </c>
      <c r="AI273" s="1" t="s">
        <v>102</v>
      </c>
      <c r="AJ273" s="1" t="s">
        <v>5810</v>
      </c>
      <c r="AK273" s="1" t="s">
        <v>5811</v>
      </c>
      <c r="AL273" s="1" t="s">
        <v>627</v>
      </c>
      <c r="AM273" s="1" t="s">
        <v>501</v>
      </c>
      <c r="AN273" s="1">
        <v>97</v>
      </c>
      <c r="AO273" s="1">
        <v>9.7</v>
      </c>
      <c r="AP273" s="1" t="s">
        <v>84</v>
      </c>
      <c r="AQ273" s="1" t="s">
        <v>84</v>
      </c>
      <c r="AR273" s="1" t="s">
        <v>84</v>
      </c>
      <c r="AS273" s="1" t="s">
        <v>84</v>
      </c>
      <c r="AT273" s="1" t="s">
        <v>84</v>
      </c>
      <c r="AU273" s="1" t="s">
        <v>84</v>
      </c>
      <c r="AV273" s="1" t="s">
        <v>114</v>
      </c>
      <c r="AW273" s="1" t="s">
        <v>5812</v>
      </c>
      <c r="AX273" s="1" t="s">
        <v>527</v>
      </c>
      <c r="AY273" s="1" t="s">
        <v>370</v>
      </c>
      <c r="AZ273" s="1">
        <v>93.11</v>
      </c>
      <c r="BA273" s="1" t="s">
        <v>84</v>
      </c>
      <c r="BB273" s="1" t="s">
        <v>5813</v>
      </c>
      <c r="BC273" s="1" t="s">
        <v>5814</v>
      </c>
      <c r="BD273" s="1" t="s">
        <v>113</v>
      </c>
      <c r="BE273" s="1" t="s">
        <v>114</v>
      </c>
      <c r="BF273" s="1" t="s">
        <v>110</v>
      </c>
      <c r="BG273" s="1" t="s">
        <v>912</v>
      </c>
      <c r="BH273" s="1">
        <v>78.6</v>
      </c>
      <c r="BI273" s="1">
        <v>8.36</v>
      </c>
      <c r="BJ273" s="1" t="s">
        <v>84</v>
      </c>
      <c r="BK273" s="1" t="s">
        <v>84</v>
      </c>
      <c r="BL273" s="1" t="s">
        <v>84</v>
      </c>
      <c r="BM273" s="1" t="s">
        <v>84</v>
      </c>
      <c r="BN273" s="1" t="s">
        <v>84</v>
      </c>
      <c r="BO273" s="1" t="s">
        <v>84</v>
      </c>
      <c r="BP273" s="1" t="s">
        <v>84</v>
      </c>
      <c r="BQ273" s="1" t="s">
        <v>84</v>
      </c>
      <c r="BR273" s="1" t="s">
        <v>5815</v>
      </c>
      <c r="BS273" s="1" t="s">
        <v>5816</v>
      </c>
      <c r="BT273" s="1">
        <v>21</v>
      </c>
      <c r="BU273" s="1" t="s">
        <v>5817</v>
      </c>
      <c r="BV273" s="1">
        <v>24</v>
      </c>
      <c r="BW273" s="1" t="s">
        <v>5818</v>
      </c>
      <c r="BX273" s="1" t="str">
        <f>HYPERLINK("https://nconnect.nicmar.ac.in/storage/profile/6a8719529a868.png","Download")</f>
        <v>0</v>
      </c>
      <c r="BY273" s="1" t="s">
        <v>84</v>
      </c>
    </row>
    <row r="274" spans="1:77">
      <c r="A274" s="1" t="s">
        <v>119</v>
      </c>
      <c r="B274" s="1" t="s">
        <v>78</v>
      </c>
      <c r="C274" s="1" t="s">
        <v>5819</v>
      </c>
      <c r="D274" s="1" t="s">
        <v>5820</v>
      </c>
      <c r="E274" s="1" t="s">
        <v>5821</v>
      </c>
      <c r="F274" s="1" t="s">
        <v>5822</v>
      </c>
      <c r="G274" s="1" t="s">
        <v>5823</v>
      </c>
      <c r="H274" s="1" t="s">
        <v>84</v>
      </c>
      <c r="I274" s="3"/>
      <c r="J274" s="1" t="s">
        <v>85</v>
      </c>
      <c r="K274" s="1" t="s">
        <v>86</v>
      </c>
      <c r="L274" s="1" t="s">
        <v>5824</v>
      </c>
      <c r="M274" s="1" t="s">
        <v>5825</v>
      </c>
      <c r="N274" s="1">
        <v>8848589891</v>
      </c>
      <c r="O274" s="1" t="s">
        <v>159</v>
      </c>
      <c r="P274" s="1" t="s">
        <v>5826</v>
      </c>
      <c r="Q274" s="1" t="s">
        <v>91</v>
      </c>
      <c r="R274" s="1" t="s">
        <v>5827</v>
      </c>
      <c r="S274" s="1" t="s">
        <v>5828</v>
      </c>
      <c r="T274" s="1" t="s">
        <v>130</v>
      </c>
      <c r="U274" s="1">
        <v>460733914185</v>
      </c>
      <c r="V274" s="1" t="s">
        <v>5829</v>
      </c>
      <c r="W274" s="1">
        <v>9447812109</v>
      </c>
      <c r="X274" s="1" t="s">
        <v>566</v>
      </c>
      <c r="Y274" s="1" t="s">
        <v>5830</v>
      </c>
      <c r="Z274" s="1">
        <v>8281740094</v>
      </c>
      <c r="AA274" s="1" t="s">
        <v>5831</v>
      </c>
      <c r="AB274" s="1" t="s">
        <v>5832</v>
      </c>
      <c r="AC274" s="1" t="s">
        <v>668</v>
      </c>
      <c r="AD274" s="1" t="s">
        <v>392</v>
      </c>
      <c r="AE274" s="1" t="s">
        <v>5832</v>
      </c>
      <c r="AF274" s="1" t="s">
        <v>668</v>
      </c>
      <c r="AG274" s="1" t="s">
        <v>392</v>
      </c>
      <c r="AH274" s="1" t="s">
        <v>102</v>
      </c>
      <c r="AI274" s="1" t="s">
        <v>102</v>
      </c>
      <c r="AJ274" s="1" t="s">
        <v>5833</v>
      </c>
      <c r="AK274" s="1" t="s">
        <v>5834</v>
      </c>
      <c r="AL274" s="1" t="s">
        <v>106</v>
      </c>
      <c r="AM274" s="1" t="s">
        <v>315</v>
      </c>
      <c r="AN274" s="1">
        <v>92.3</v>
      </c>
      <c r="AO274" s="1" t="s">
        <v>84</v>
      </c>
      <c r="AP274" s="1" t="s">
        <v>5835</v>
      </c>
      <c r="AQ274" s="1" t="s">
        <v>5836</v>
      </c>
      <c r="AR274" s="1" t="s">
        <v>672</v>
      </c>
      <c r="AS274" s="1" t="s">
        <v>347</v>
      </c>
      <c r="AT274" s="1">
        <v>98</v>
      </c>
      <c r="AU274" s="1" t="s">
        <v>84</v>
      </c>
      <c r="AV274" s="1" t="s">
        <v>84</v>
      </c>
      <c r="AW274" s="1" t="s">
        <v>84</v>
      </c>
      <c r="AX274" s="1" t="s">
        <v>84</v>
      </c>
      <c r="AY274" s="1" t="s">
        <v>84</v>
      </c>
      <c r="AZ274" s="1" t="s">
        <v>84</v>
      </c>
      <c r="BA274" s="1" t="s">
        <v>84</v>
      </c>
      <c r="BB274" s="1" t="s">
        <v>397</v>
      </c>
      <c r="BC274" s="1" t="s">
        <v>5837</v>
      </c>
      <c r="BD274" s="1" t="s">
        <v>113</v>
      </c>
      <c r="BE274" s="1" t="s">
        <v>114</v>
      </c>
      <c r="BF274" s="1" t="s">
        <v>147</v>
      </c>
      <c r="BG274" s="1" t="s">
        <v>236</v>
      </c>
      <c r="BH274" s="1">
        <v>79.8</v>
      </c>
      <c r="BI274" s="1">
        <v>7.98</v>
      </c>
      <c r="BJ274" s="1" t="s">
        <v>84</v>
      </c>
      <c r="BK274" s="1" t="s">
        <v>84</v>
      </c>
      <c r="BL274" s="1" t="s">
        <v>84</v>
      </c>
      <c r="BM274" s="1" t="s">
        <v>84</v>
      </c>
      <c r="BN274" s="1" t="s">
        <v>84</v>
      </c>
      <c r="BO274" s="1" t="s">
        <v>84</v>
      </c>
      <c r="BP274" s="1" t="s">
        <v>84</v>
      </c>
      <c r="BQ274" s="1" t="s">
        <v>84</v>
      </c>
      <c r="BR274" s="1" t="s">
        <v>5838</v>
      </c>
      <c r="BS274" s="1" t="s">
        <v>84</v>
      </c>
      <c r="BT274" s="1"/>
      <c r="BU274" s="1" t="s">
        <v>5839</v>
      </c>
      <c r="BV274" s="1">
        <v>1</v>
      </c>
      <c r="BW274" s="1" t="s">
        <v>5840</v>
      </c>
      <c r="BX274" s="1" t="str">
        <f>HYPERLINK("https://nconnect.nicmar.ac.in/storage/profile/6a85f5948d8f2.png","Download")</f>
        <v>0</v>
      </c>
      <c r="BY274" s="1" t="s">
        <v>84</v>
      </c>
    </row>
    <row r="275" spans="1:77">
      <c r="A275" s="1" t="s">
        <v>119</v>
      </c>
      <c r="B275" s="1" t="s">
        <v>78</v>
      </c>
      <c r="C275" s="1" t="s">
        <v>5841</v>
      </c>
      <c r="D275" s="1" t="s">
        <v>5842</v>
      </c>
      <c r="E275" s="1" t="s">
        <v>84</v>
      </c>
      <c r="F275" s="1" t="s">
        <v>5843</v>
      </c>
      <c r="G275" s="1" t="s">
        <v>5844</v>
      </c>
      <c r="H275" s="1" t="s">
        <v>84</v>
      </c>
      <c r="I275" s="3"/>
      <c r="J275" s="1" t="s">
        <v>85</v>
      </c>
      <c r="K275" s="1" t="s">
        <v>86</v>
      </c>
      <c r="L275" s="1" t="s">
        <v>5845</v>
      </c>
      <c r="M275" s="1" t="s">
        <v>5846</v>
      </c>
      <c r="N275" s="1">
        <v>8919678365</v>
      </c>
      <c r="O275" s="1" t="s">
        <v>89</v>
      </c>
      <c r="P275" s="1" t="s">
        <v>5847</v>
      </c>
      <c r="Q275" s="1" t="s">
        <v>91</v>
      </c>
      <c r="R275" s="1" t="s">
        <v>5805</v>
      </c>
      <c r="S275" s="1" t="s">
        <v>5848</v>
      </c>
      <c r="T275" s="1" t="s">
        <v>94</v>
      </c>
      <c r="U275" s="1">
        <v>906416152118</v>
      </c>
      <c r="V275" s="1" t="s">
        <v>5849</v>
      </c>
      <c r="W275" s="1">
        <v>9948218082</v>
      </c>
      <c r="X275" s="1" t="s">
        <v>785</v>
      </c>
      <c r="Y275" s="1" t="s">
        <v>5850</v>
      </c>
      <c r="Z275" s="1">
        <v>9492428082</v>
      </c>
      <c r="AA275" s="1" t="s">
        <v>275</v>
      </c>
      <c r="AB275" s="1" t="s">
        <v>5851</v>
      </c>
      <c r="AC275" s="1" t="s">
        <v>5852</v>
      </c>
      <c r="AD275" s="1" t="s">
        <v>2957</v>
      </c>
      <c r="AE275" s="1" t="s">
        <v>5851</v>
      </c>
      <c r="AF275" s="1" t="s">
        <v>5852</v>
      </c>
      <c r="AG275" s="1" t="s">
        <v>2957</v>
      </c>
      <c r="AH275" s="1" t="s">
        <v>102</v>
      </c>
      <c r="AI275" s="1" t="s">
        <v>102</v>
      </c>
      <c r="AJ275" s="1" t="s">
        <v>5853</v>
      </c>
      <c r="AK275" s="1" t="s">
        <v>5250</v>
      </c>
      <c r="AL275" s="1" t="s">
        <v>199</v>
      </c>
      <c r="AM275" s="1" t="s">
        <v>106</v>
      </c>
      <c r="AN275" s="1">
        <v>93.1</v>
      </c>
      <c r="AO275" s="1">
        <v>9.8</v>
      </c>
      <c r="AP275" s="1" t="s">
        <v>84</v>
      </c>
      <c r="AQ275" s="1" t="s">
        <v>84</v>
      </c>
      <c r="AR275" s="1" t="s">
        <v>84</v>
      </c>
      <c r="AS275" s="1" t="s">
        <v>84</v>
      </c>
      <c r="AT275" s="1" t="s">
        <v>84</v>
      </c>
      <c r="AU275" s="1" t="s">
        <v>84</v>
      </c>
      <c r="AV275" s="1" t="s">
        <v>114</v>
      </c>
      <c r="AW275" s="1" t="s">
        <v>5854</v>
      </c>
      <c r="AX275" s="1" t="s">
        <v>201</v>
      </c>
      <c r="AY275" s="1" t="s">
        <v>1090</v>
      </c>
      <c r="AZ275" s="1">
        <v>93.3</v>
      </c>
      <c r="BA275" s="1">
        <v>9.83</v>
      </c>
      <c r="BB275" s="1" t="s">
        <v>5855</v>
      </c>
      <c r="BC275" s="1" t="s">
        <v>5856</v>
      </c>
      <c r="BD275" s="1" t="s">
        <v>113</v>
      </c>
      <c r="BE275" s="1" t="s">
        <v>114</v>
      </c>
      <c r="BF275" s="1" t="s">
        <v>147</v>
      </c>
      <c r="BG275" s="1" t="s">
        <v>553</v>
      </c>
      <c r="BH275" s="1">
        <v>86.4</v>
      </c>
      <c r="BI275" s="1">
        <v>9.14</v>
      </c>
      <c r="BJ275" s="1" t="s">
        <v>84</v>
      </c>
      <c r="BK275" s="1" t="s">
        <v>84</v>
      </c>
      <c r="BL275" s="1" t="s">
        <v>84</v>
      </c>
      <c r="BM275" s="1" t="s">
        <v>84</v>
      </c>
      <c r="BN275" s="1" t="s">
        <v>84</v>
      </c>
      <c r="BO275" s="1" t="s">
        <v>84</v>
      </c>
      <c r="BP275" s="1" t="s">
        <v>84</v>
      </c>
      <c r="BQ275" s="1" t="s">
        <v>84</v>
      </c>
      <c r="BR275" s="1" t="s">
        <v>5857</v>
      </c>
      <c r="BS275" s="1" t="s">
        <v>5858</v>
      </c>
      <c r="BT275" s="1">
        <v>11</v>
      </c>
      <c r="BU275" s="1" t="s">
        <v>5859</v>
      </c>
      <c r="BV275" s="1">
        <v>30</v>
      </c>
      <c r="BW275" s="1" t="s">
        <v>5860</v>
      </c>
      <c r="BX275" s="1" t="str">
        <f>HYPERLINK("https://nconnect.nicmar.ac.in/storage/profile/6a85e341d7c63.png","Download")</f>
        <v>0</v>
      </c>
      <c r="BY275" s="1" t="s">
        <v>84</v>
      </c>
    </row>
    <row r="276" spans="1:77">
      <c r="A276" s="1" t="s">
        <v>151</v>
      </c>
      <c r="B276" s="1" t="s">
        <v>78</v>
      </c>
      <c r="C276" s="1" t="s">
        <v>5861</v>
      </c>
      <c r="D276" s="1" t="s">
        <v>5862</v>
      </c>
      <c r="E276" s="1" t="s">
        <v>84</v>
      </c>
      <c r="F276" s="1" t="s">
        <v>5863</v>
      </c>
      <c r="G276" s="1" t="s">
        <v>5864</v>
      </c>
      <c r="H276" s="1" t="s">
        <v>84</v>
      </c>
      <c r="I276" s="3"/>
      <c r="J276" s="1" t="s">
        <v>85</v>
      </c>
      <c r="K276" s="1" t="s">
        <v>86</v>
      </c>
      <c r="L276" s="1" t="s">
        <v>5865</v>
      </c>
      <c r="M276" s="1" t="s">
        <v>5866</v>
      </c>
      <c r="N276" s="1">
        <v>9112114140</v>
      </c>
      <c r="O276" s="1" t="s">
        <v>89</v>
      </c>
      <c r="P276" s="1" t="s">
        <v>5867</v>
      </c>
      <c r="Q276" s="1" t="s">
        <v>91</v>
      </c>
      <c r="R276" s="1" t="s">
        <v>5868</v>
      </c>
      <c r="S276" s="1" t="s">
        <v>5869</v>
      </c>
      <c r="T276" s="1" t="s">
        <v>190</v>
      </c>
      <c r="U276" s="1">
        <v>637705876585</v>
      </c>
      <c r="V276" s="1" t="s">
        <v>2135</v>
      </c>
      <c r="W276" s="1">
        <v>8551092000</v>
      </c>
      <c r="X276" s="1" t="s">
        <v>785</v>
      </c>
      <c r="Y276" s="1" t="s">
        <v>1385</v>
      </c>
      <c r="Z276" s="1">
        <v>9511855029</v>
      </c>
      <c r="AA276" s="1" t="s">
        <v>3562</v>
      </c>
      <c r="AB276" s="1" t="s">
        <v>5870</v>
      </c>
      <c r="AC276" s="1" t="s">
        <v>136</v>
      </c>
      <c r="AD276" s="1" t="s">
        <v>101</v>
      </c>
      <c r="AE276" s="1" t="s">
        <v>5870</v>
      </c>
      <c r="AF276" s="1" t="s">
        <v>136</v>
      </c>
      <c r="AG276" s="1" t="s">
        <v>101</v>
      </c>
      <c r="AH276" s="1" t="s">
        <v>102</v>
      </c>
      <c r="AI276" s="1" t="s">
        <v>102</v>
      </c>
      <c r="AJ276" s="1" t="s">
        <v>5871</v>
      </c>
      <c r="AK276" s="1" t="s">
        <v>5872</v>
      </c>
      <c r="AL276" s="1" t="s">
        <v>420</v>
      </c>
      <c r="AM276" s="1" t="s">
        <v>447</v>
      </c>
      <c r="AN276" s="1">
        <v>95.02</v>
      </c>
      <c r="AO276" s="1">
        <v>10</v>
      </c>
      <c r="AP276" s="1" t="s">
        <v>5873</v>
      </c>
      <c r="AQ276" s="1" t="s">
        <v>2411</v>
      </c>
      <c r="AR276" s="1" t="s">
        <v>199</v>
      </c>
      <c r="AS276" s="1" t="s">
        <v>395</v>
      </c>
      <c r="AT276" s="1">
        <v>75.08</v>
      </c>
      <c r="AU276" s="1" t="s">
        <v>84</v>
      </c>
      <c r="AV276" s="1" t="s">
        <v>84</v>
      </c>
      <c r="AW276" s="1" t="s">
        <v>84</v>
      </c>
      <c r="AX276" s="1" t="s">
        <v>84</v>
      </c>
      <c r="AY276" s="1" t="s">
        <v>84</v>
      </c>
      <c r="AZ276" s="1" t="s">
        <v>84</v>
      </c>
      <c r="BA276" s="1" t="s">
        <v>84</v>
      </c>
      <c r="BB276" s="1" t="s">
        <v>1071</v>
      </c>
      <c r="BC276" s="1" t="s">
        <v>5874</v>
      </c>
      <c r="BD276" s="1" t="s">
        <v>113</v>
      </c>
      <c r="BE276" s="1" t="s">
        <v>603</v>
      </c>
      <c r="BF276" s="1" t="s">
        <v>201</v>
      </c>
      <c r="BG276" s="1" t="s">
        <v>320</v>
      </c>
      <c r="BH276" s="1">
        <v>78.2</v>
      </c>
      <c r="BI276" s="1">
        <v>8.57</v>
      </c>
      <c r="BJ276" s="1" t="s">
        <v>84</v>
      </c>
      <c r="BK276" s="1" t="s">
        <v>84</v>
      </c>
      <c r="BL276" s="1" t="s">
        <v>84</v>
      </c>
      <c r="BM276" s="1" t="s">
        <v>84</v>
      </c>
      <c r="BN276" s="1" t="s">
        <v>84</v>
      </c>
      <c r="BO276" s="1" t="s">
        <v>84</v>
      </c>
      <c r="BP276" s="1" t="s">
        <v>84</v>
      </c>
      <c r="BQ276" s="1" t="s">
        <v>84</v>
      </c>
      <c r="BR276" s="1" t="s">
        <v>5875</v>
      </c>
      <c r="BS276" s="1" t="s">
        <v>5876</v>
      </c>
      <c r="BT276" s="1">
        <v>21</v>
      </c>
      <c r="BU276" s="1" t="s">
        <v>5877</v>
      </c>
      <c r="BV276" s="1">
        <v>25</v>
      </c>
      <c r="BW276" s="1" t="s">
        <v>84</v>
      </c>
      <c r="BX276" s="1" t="str">
        <f>HYPERLINK("https://nconnect.nicmar.ac.in/storage/profile/6a85dfed51fc7.png","Download")</f>
        <v>0</v>
      </c>
      <c r="BY276" s="1" t="s">
        <v>84</v>
      </c>
    </row>
    <row r="277" spans="1:77">
      <c r="A277" s="1" t="s">
        <v>119</v>
      </c>
      <c r="B277" s="1" t="s">
        <v>78</v>
      </c>
      <c r="C277" s="1" t="s">
        <v>5878</v>
      </c>
      <c r="D277" s="1" t="s">
        <v>5879</v>
      </c>
      <c r="E277" s="1" t="s">
        <v>84</v>
      </c>
      <c r="F277" s="1" t="s">
        <v>5880</v>
      </c>
      <c r="G277" s="1" t="s">
        <v>5881</v>
      </c>
      <c r="H277" s="1" t="s">
        <v>84</v>
      </c>
      <c r="I277" s="3"/>
      <c r="J277" s="1" t="s">
        <v>85</v>
      </c>
      <c r="K277" s="1" t="s">
        <v>86</v>
      </c>
      <c r="L277" s="1" t="s">
        <v>5882</v>
      </c>
      <c r="M277" s="1" t="s">
        <v>5883</v>
      </c>
      <c r="N277" s="1">
        <v>6909630543</v>
      </c>
      <c r="O277" s="1" t="s">
        <v>159</v>
      </c>
      <c r="P277" s="1" t="s">
        <v>5884</v>
      </c>
      <c r="Q277" s="1" t="s">
        <v>91</v>
      </c>
      <c r="R277" s="1" t="s">
        <v>5885</v>
      </c>
      <c r="S277" s="1" t="s">
        <v>5886</v>
      </c>
      <c r="T277" s="1" t="s">
        <v>130</v>
      </c>
      <c r="U277" s="1">
        <v>714736908199</v>
      </c>
      <c r="V277" s="1" t="s">
        <v>5887</v>
      </c>
      <c r="W277" s="1">
        <v>9862847360</v>
      </c>
      <c r="X277" s="1" t="s">
        <v>5888</v>
      </c>
      <c r="Y277" s="1" t="s">
        <v>5889</v>
      </c>
      <c r="Z277" s="1">
        <v>8974961120</v>
      </c>
      <c r="AA277" s="1" t="s">
        <v>5890</v>
      </c>
      <c r="AB277" s="1" t="s">
        <v>5891</v>
      </c>
      <c r="AC277" s="1" t="s">
        <v>5892</v>
      </c>
      <c r="AD277" s="1" t="s">
        <v>5893</v>
      </c>
      <c r="AE277" s="1" t="s">
        <v>5891</v>
      </c>
      <c r="AF277" s="1" t="s">
        <v>5892</v>
      </c>
      <c r="AG277" s="1" t="s">
        <v>5893</v>
      </c>
      <c r="AH277" s="1" t="s">
        <v>102</v>
      </c>
      <c r="AI277" s="1" t="s">
        <v>102</v>
      </c>
      <c r="AJ277" s="1" t="s">
        <v>5894</v>
      </c>
      <c r="AK277" s="1" t="s">
        <v>5895</v>
      </c>
      <c r="AL277" s="1" t="s">
        <v>141</v>
      </c>
      <c r="AM277" s="1" t="s">
        <v>368</v>
      </c>
      <c r="AN277" s="1">
        <v>88.4</v>
      </c>
      <c r="AO277" s="1" t="s">
        <v>84</v>
      </c>
      <c r="AP277" s="1" t="s">
        <v>5894</v>
      </c>
      <c r="AQ277" s="1" t="s">
        <v>5895</v>
      </c>
      <c r="AR277" s="1" t="s">
        <v>370</v>
      </c>
      <c r="AS277" s="1" t="s">
        <v>290</v>
      </c>
      <c r="AT277" s="1">
        <v>74.2</v>
      </c>
      <c r="AU277" s="1" t="s">
        <v>84</v>
      </c>
      <c r="AV277" s="1" t="s">
        <v>84</v>
      </c>
      <c r="AW277" s="1" t="s">
        <v>84</v>
      </c>
      <c r="AX277" s="1" t="s">
        <v>84</v>
      </c>
      <c r="AY277" s="1" t="s">
        <v>84</v>
      </c>
      <c r="AZ277" s="1" t="s">
        <v>84</v>
      </c>
      <c r="BA277" s="1" t="s">
        <v>84</v>
      </c>
      <c r="BB277" s="1" t="s">
        <v>4421</v>
      </c>
      <c r="BC277" s="1" t="s">
        <v>5896</v>
      </c>
      <c r="BD277" s="1" t="s">
        <v>113</v>
      </c>
      <c r="BE277" s="1" t="s">
        <v>114</v>
      </c>
      <c r="BF277" s="1" t="s">
        <v>259</v>
      </c>
      <c r="BG277" s="1" t="s">
        <v>888</v>
      </c>
      <c r="BH277" s="1">
        <v>79.5</v>
      </c>
      <c r="BI277" s="1">
        <v>7.95</v>
      </c>
      <c r="BJ277" s="1" t="s">
        <v>84</v>
      </c>
      <c r="BK277" s="1" t="s">
        <v>84</v>
      </c>
      <c r="BL277" s="1" t="s">
        <v>84</v>
      </c>
      <c r="BM277" s="1" t="s">
        <v>84</v>
      </c>
      <c r="BN277" s="1" t="s">
        <v>84</v>
      </c>
      <c r="BO277" s="1" t="s">
        <v>84</v>
      </c>
      <c r="BP277" s="1" t="s">
        <v>84</v>
      </c>
      <c r="BQ277" s="1" t="s">
        <v>84</v>
      </c>
      <c r="BR277" s="1" t="s">
        <v>5897</v>
      </c>
      <c r="BS277" s="1" t="s">
        <v>84</v>
      </c>
      <c r="BT277" s="1"/>
      <c r="BU277" s="1" t="s">
        <v>84</v>
      </c>
      <c r="BV277" s="1"/>
      <c r="BW277" s="1" t="s">
        <v>84</v>
      </c>
      <c r="BX277" s="1" t="str">
        <f>HYPERLINK("https://nconnect.nicmar.ac.in/storage/profile/6a8746a074fbc.png","Download")</f>
        <v>0</v>
      </c>
      <c r="BY277" s="1" t="s">
        <v>84</v>
      </c>
    </row>
    <row r="278" spans="1:77">
      <c r="A278" s="1" t="s">
        <v>119</v>
      </c>
      <c r="B278" s="1" t="s">
        <v>78</v>
      </c>
      <c r="C278" s="1" t="s">
        <v>5898</v>
      </c>
      <c r="D278" s="1" t="s">
        <v>5899</v>
      </c>
      <c r="E278" s="1" t="s">
        <v>84</v>
      </c>
      <c r="F278" s="1" t="s">
        <v>5900</v>
      </c>
      <c r="G278" s="1" t="s">
        <v>5901</v>
      </c>
      <c r="H278" s="1" t="s">
        <v>84</v>
      </c>
      <c r="I278" s="3"/>
      <c r="J278" s="1" t="s">
        <v>85</v>
      </c>
      <c r="K278" s="1" t="s">
        <v>86</v>
      </c>
      <c r="L278" s="1" t="s">
        <v>5902</v>
      </c>
      <c r="M278" s="1" t="s">
        <v>5903</v>
      </c>
      <c r="N278" s="1">
        <v>9952705380</v>
      </c>
      <c r="O278" s="1" t="s">
        <v>89</v>
      </c>
      <c r="P278" s="1" t="s">
        <v>5904</v>
      </c>
      <c r="Q278" s="1" t="s">
        <v>91</v>
      </c>
      <c r="R278" s="1" t="s">
        <v>5905</v>
      </c>
      <c r="S278" s="1" t="s">
        <v>5906</v>
      </c>
      <c r="T278" s="1" t="s">
        <v>190</v>
      </c>
      <c r="U278" s="1">
        <v>510342966178</v>
      </c>
      <c r="V278" s="1" t="s">
        <v>5907</v>
      </c>
      <c r="W278" s="1">
        <v>9843161180</v>
      </c>
      <c r="X278" s="1" t="s">
        <v>5908</v>
      </c>
      <c r="Y278" s="1" t="s">
        <v>5909</v>
      </c>
      <c r="Z278" s="1">
        <v>9698874589</v>
      </c>
      <c r="AA278" s="1" t="s">
        <v>1260</v>
      </c>
      <c r="AB278" s="1" t="s">
        <v>5910</v>
      </c>
      <c r="AC278" s="1" t="s">
        <v>3829</v>
      </c>
      <c r="AD278" s="1" t="s">
        <v>644</v>
      </c>
      <c r="AE278" s="1" t="s">
        <v>5910</v>
      </c>
      <c r="AF278" s="1" t="s">
        <v>3829</v>
      </c>
      <c r="AG278" s="1" t="s">
        <v>644</v>
      </c>
      <c r="AH278" s="1" t="s">
        <v>102</v>
      </c>
      <c r="AI278" s="1" t="s">
        <v>102</v>
      </c>
      <c r="AJ278" s="1" t="s">
        <v>5911</v>
      </c>
      <c r="AK278" s="1" t="s">
        <v>4809</v>
      </c>
      <c r="AL278" s="1" t="s">
        <v>420</v>
      </c>
      <c r="AM278" s="1" t="s">
        <v>286</v>
      </c>
      <c r="AN278" s="1">
        <v>96.2</v>
      </c>
      <c r="AO278" s="1" t="s">
        <v>84</v>
      </c>
      <c r="AP278" s="1" t="s">
        <v>5912</v>
      </c>
      <c r="AQ278" s="1" t="s">
        <v>4809</v>
      </c>
      <c r="AR278" s="1" t="s">
        <v>199</v>
      </c>
      <c r="AS278" s="1" t="s">
        <v>106</v>
      </c>
      <c r="AT278" s="1">
        <v>83.8</v>
      </c>
      <c r="AU278" s="1" t="s">
        <v>84</v>
      </c>
      <c r="AV278" s="1" t="s">
        <v>84</v>
      </c>
      <c r="AW278" s="1" t="s">
        <v>84</v>
      </c>
      <c r="AX278" s="1" t="s">
        <v>84</v>
      </c>
      <c r="AY278" s="1" t="s">
        <v>84</v>
      </c>
      <c r="AZ278" s="1" t="s">
        <v>84</v>
      </c>
      <c r="BA278" s="1" t="s">
        <v>84</v>
      </c>
      <c r="BB278" s="1" t="s">
        <v>1631</v>
      </c>
      <c r="BC278" s="1" t="s">
        <v>5913</v>
      </c>
      <c r="BD278" s="1" t="s">
        <v>146</v>
      </c>
      <c r="BE278" s="1" t="s">
        <v>114</v>
      </c>
      <c r="BF278" s="1" t="s">
        <v>207</v>
      </c>
      <c r="BG278" s="1" t="s">
        <v>480</v>
      </c>
      <c r="BH278" s="1">
        <v>84.2</v>
      </c>
      <c r="BI278" s="1">
        <v>8.42</v>
      </c>
      <c r="BJ278" s="1" t="s">
        <v>84</v>
      </c>
      <c r="BK278" s="1" t="s">
        <v>84</v>
      </c>
      <c r="BL278" s="1" t="s">
        <v>84</v>
      </c>
      <c r="BM278" s="1" t="s">
        <v>84</v>
      </c>
      <c r="BN278" s="1" t="s">
        <v>84</v>
      </c>
      <c r="BO278" s="1" t="s">
        <v>84</v>
      </c>
      <c r="BP278" s="1" t="s">
        <v>84</v>
      </c>
      <c r="BQ278" s="1" t="s">
        <v>84</v>
      </c>
      <c r="BR278" s="1" t="s">
        <v>5914</v>
      </c>
      <c r="BS278" s="1" t="s">
        <v>5915</v>
      </c>
      <c r="BT278" s="1">
        <v>5</v>
      </c>
      <c r="BU278" s="1" t="s">
        <v>84</v>
      </c>
      <c r="BV278" s="1"/>
      <c r="BW278" s="1" t="s">
        <v>84</v>
      </c>
      <c r="BX278" s="1" t="str">
        <f>HYPERLINK("https://nconnect.nicmar.ac.in/storage/profile/6a871bbcd5f75.png","Download")</f>
        <v>0</v>
      </c>
      <c r="BY278" s="1" t="s">
        <v>84</v>
      </c>
    </row>
    <row r="279" spans="1:77">
      <c r="A279" s="1" t="s">
        <v>119</v>
      </c>
      <c r="B279" s="1" t="s">
        <v>78</v>
      </c>
      <c r="C279" s="1" t="s">
        <v>5916</v>
      </c>
      <c r="D279" s="1" t="s">
        <v>5917</v>
      </c>
      <c r="E279" s="1" t="s">
        <v>5918</v>
      </c>
      <c r="F279" s="1" t="s">
        <v>5919</v>
      </c>
      <c r="G279" s="1" t="s">
        <v>5920</v>
      </c>
      <c r="H279" s="1" t="s">
        <v>84</v>
      </c>
      <c r="I279" s="3"/>
      <c r="J279" s="1" t="s">
        <v>85</v>
      </c>
      <c r="K279" s="1" t="s">
        <v>86</v>
      </c>
      <c r="L279" s="1" t="s">
        <v>5921</v>
      </c>
      <c r="M279" s="1" t="s">
        <v>5922</v>
      </c>
      <c r="N279" s="1">
        <v>9552957200</v>
      </c>
      <c r="O279" s="1" t="s">
        <v>89</v>
      </c>
      <c r="P279" s="1" t="s">
        <v>636</v>
      </c>
      <c r="Q279" s="1" t="s">
        <v>91</v>
      </c>
      <c r="R279" s="1" t="s">
        <v>5923</v>
      </c>
      <c r="S279" s="1" t="s">
        <v>5924</v>
      </c>
      <c r="T279" s="1" t="s">
        <v>190</v>
      </c>
      <c r="U279" s="1" t="s">
        <v>5925</v>
      </c>
      <c r="V279" s="1" t="s">
        <v>5918</v>
      </c>
      <c r="W279" s="1">
        <v>9423621451</v>
      </c>
      <c r="X279" s="1" t="s">
        <v>5926</v>
      </c>
      <c r="Y279" s="1" t="s">
        <v>5927</v>
      </c>
      <c r="Z279" s="1">
        <v>9423667089</v>
      </c>
      <c r="AA279" s="1" t="s">
        <v>1192</v>
      </c>
      <c r="AB279" s="1" t="s">
        <v>5928</v>
      </c>
      <c r="AC279" s="1" t="s">
        <v>4477</v>
      </c>
      <c r="AD279" s="1" t="s">
        <v>101</v>
      </c>
      <c r="AE279" s="1" t="s">
        <v>5928</v>
      </c>
      <c r="AF279" s="1" t="s">
        <v>4477</v>
      </c>
      <c r="AG279" s="1" t="s">
        <v>101</v>
      </c>
      <c r="AH279" s="1" t="s">
        <v>102</v>
      </c>
      <c r="AI279" s="1" t="s">
        <v>102</v>
      </c>
      <c r="AJ279" s="1" t="s">
        <v>5929</v>
      </c>
      <c r="AK279" s="1" t="s">
        <v>5930</v>
      </c>
      <c r="AL279" s="1" t="s">
        <v>201</v>
      </c>
      <c r="AM279" s="1" t="s">
        <v>109</v>
      </c>
      <c r="AN279" s="1">
        <v>78.4</v>
      </c>
      <c r="AO279" s="1" t="s">
        <v>84</v>
      </c>
      <c r="AP279" s="1" t="s">
        <v>84</v>
      </c>
      <c r="AQ279" s="1" t="s">
        <v>84</v>
      </c>
      <c r="AR279" s="1" t="s">
        <v>84</v>
      </c>
      <c r="AS279" s="1" t="s">
        <v>84</v>
      </c>
      <c r="AT279" s="1" t="s">
        <v>84</v>
      </c>
      <c r="AU279" s="1" t="s">
        <v>84</v>
      </c>
      <c r="AV279" s="1" t="s">
        <v>5931</v>
      </c>
      <c r="AW279" s="1" t="s">
        <v>5932</v>
      </c>
      <c r="AX279" s="1" t="s">
        <v>549</v>
      </c>
      <c r="AY279" s="1" t="s">
        <v>320</v>
      </c>
      <c r="AZ279" s="1">
        <v>77.58</v>
      </c>
      <c r="BA279" s="1" t="s">
        <v>84</v>
      </c>
      <c r="BB279" s="1" t="s">
        <v>5933</v>
      </c>
      <c r="BC279" s="1" t="s">
        <v>5934</v>
      </c>
      <c r="BD279" s="1" t="s">
        <v>113</v>
      </c>
      <c r="BE279" s="1" t="s">
        <v>114</v>
      </c>
      <c r="BF279" s="1" t="s">
        <v>232</v>
      </c>
      <c r="BG279" s="1" t="s">
        <v>236</v>
      </c>
      <c r="BH279" s="1">
        <v>71.6</v>
      </c>
      <c r="BI279" s="1">
        <v>7.91</v>
      </c>
      <c r="BJ279" s="1" t="s">
        <v>84</v>
      </c>
      <c r="BK279" s="1" t="s">
        <v>84</v>
      </c>
      <c r="BL279" s="1" t="s">
        <v>84</v>
      </c>
      <c r="BM279" s="1" t="s">
        <v>84</v>
      </c>
      <c r="BN279" s="1" t="s">
        <v>84</v>
      </c>
      <c r="BO279" s="1" t="s">
        <v>84</v>
      </c>
      <c r="BP279" s="1" t="s">
        <v>84</v>
      </c>
      <c r="BQ279" s="1" t="s">
        <v>84</v>
      </c>
      <c r="BR279" s="1" t="s">
        <v>5935</v>
      </c>
      <c r="BS279" s="1" t="s">
        <v>84</v>
      </c>
      <c r="BT279" s="1"/>
      <c r="BU279" s="1" t="s">
        <v>5936</v>
      </c>
      <c r="BV279" s="1">
        <v>31</v>
      </c>
      <c r="BW279" s="1" t="s">
        <v>5937</v>
      </c>
      <c r="BX279" s="1" t="str">
        <f>HYPERLINK("https://nconnect.nicmar.ac.in/storage/profile/6a803d3e60cc0.png","Download")</f>
        <v>0</v>
      </c>
      <c r="BY279" s="1" t="s">
        <v>84</v>
      </c>
    </row>
    <row r="280" spans="1:77">
      <c r="A280" s="1" t="s">
        <v>119</v>
      </c>
      <c r="B280" s="1" t="s">
        <v>78</v>
      </c>
      <c r="C280" s="1" t="s">
        <v>5938</v>
      </c>
      <c r="D280" s="1" t="s">
        <v>5939</v>
      </c>
      <c r="E280" s="1" t="s">
        <v>5940</v>
      </c>
      <c r="F280" s="1" t="s">
        <v>5941</v>
      </c>
      <c r="G280" s="1" t="s">
        <v>5942</v>
      </c>
      <c r="H280" s="1" t="s">
        <v>84</v>
      </c>
      <c r="I280" s="3"/>
      <c r="J280" s="1" t="s">
        <v>85</v>
      </c>
      <c r="K280" s="1" t="s">
        <v>86</v>
      </c>
      <c r="L280" s="1" t="s">
        <v>5943</v>
      </c>
      <c r="M280" s="1" t="s">
        <v>5944</v>
      </c>
      <c r="N280" s="1">
        <v>7021605792</v>
      </c>
      <c r="O280" s="1" t="s">
        <v>159</v>
      </c>
      <c r="P280" s="1" t="s">
        <v>5945</v>
      </c>
      <c r="Q280" s="1" t="s">
        <v>91</v>
      </c>
      <c r="R280" s="1" t="s">
        <v>305</v>
      </c>
      <c r="S280" s="1" t="s">
        <v>5946</v>
      </c>
      <c r="T280" s="1" t="s">
        <v>130</v>
      </c>
      <c r="U280" s="1">
        <v>814894608574</v>
      </c>
      <c r="V280" s="1" t="s">
        <v>5947</v>
      </c>
      <c r="W280" s="1">
        <v>9969730167</v>
      </c>
      <c r="X280" s="1" t="s">
        <v>2168</v>
      </c>
      <c r="Y280" s="1" t="s">
        <v>5948</v>
      </c>
      <c r="Z280" s="1">
        <v>9869819629</v>
      </c>
      <c r="AA280" s="1" t="s">
        <v>223</v>
      </c>
      <c r="AB280" s="1" t="s">
        <v>5949</v>
      </c>
      <c r="AC280" s="1" t="s">
        <v>444</v>
      </c>
      <c r="AD280" s="1" t="s">
        <v>101</v>
      </c>
      <c r="AE280" s="1" t="s">
        <v>5949</v>
      </c>
      <c r="AF280" s="1" t="s">
        <v>444</v>
      </c>
      <c r="AG280" s="1" t="s">
        <v>101</v>
      </c>
      <c r="AH280" s="1" t="s">
        <v>102</v>
      </c>
      <c r="AI280" s="1" t="s">
        <v>102</v>
      </c>
      <c r="AJ280" s="1" t="s">
        <v>5950</v>
      </c>
      <c r="AK280" s="1" t="s">
        <v>474</v>
      </c>
      <c r="AL280" s="1" t="s">
        <v>597</v>
      </c>
      <c r="AM280" s="1" t="s">
        <v>105</v>
      </c>
      <c r="AN280" s="1">
        <v>88.0</v>
      </c>
      <c r="AO280" s="1" t="s">
        <v>84</v>
      </c>
      <c r="AP280" s="1" t="s">
        <v>5951</v>
      </c>
      <c r="AQ280" s="1" t="s">
        <v>474</v>
      </c>
      <c r="AR280" s="1" t="s">
        <v>141</v>
      </c>
      <c r="AS280" s="1" t="s">
        <v>202</v>
      </c>
      <c r="AT280" s="1">
        <v>70.62</v>
      </c>
      <c r="AU280" s="1" t="s">
        <v>84</v>
      </c>
      <c r="AV280" s="1" t="s">
        <v>84</v>
      </c>
      <c r="AW280" s="1" t="s">
        <v>84</v>
      </c>
      <c r="AX280" s="1" t="s">
        <v>84</v>
      </c>
      <c r="AY280" s="1" t="s">
        <v>84</v>
      </c>
      <c r="AZ280" s="1" t="s">
        <v>84</v>
      </c>
      <c r="BA280" s="1" t="s">
        <v>84</v>
      </c>
      <c r="BB280" s="1" t="s">
        <v>5952</v>
      </c>
      <c r="BC280" s="1" t="s">
        <v>5953</v>
      </c>
      <c r="BD280" s="1" t="s">
        <v>205</v>
      </c>
      <c r="BE280" s="1" t="s">
        <v>479</v>
      </c>
      <c r="BF280" s="1" t="s">
        <v>315</v>
      </c>
      <c r="BG280" s="1" t="s">
        <v>208</v>
      </c>
      <c r="BH280" s="1">
        <v>71.21</v>
      </c>
      <c r="BI280" s="1">
        <v>8.48</v>
      </c>
      <c r="BJ280" s="1" t="s">
        <v>84</v>
      </c>
      <c r="BK280" s="1" t="s">
        <v>84</v>
      </c>
      <c r="BL280" s="1" t="s">
        <v>84</v>
      </c>
      <c r="BM280" s="1" t="s">
        <v>84</v>
      </c>
      <c r="BN280" s="1" t="s">
        <v>84</v>
      </c>
      <c r="BO280" s="1" t="s">
        <v>84</v>
      </c>
      <c r="BP280" s="1" t="s">
        <v>84</v>
      </c>
      <c r="BQ280" s="1" t="s">
        <v>84</v>
      </c>
      <c r="BR280" s="1" t="s">
        <v>5954</v>
      </c>
      <c r="BS280" s="1" t="s">
        <v>5955</v>
      </c>
      <c r="BT280" s="1">
        <v>7</v>
      </c>
      <c r="BU280" s="1" t="s">
        <v>5956</v>
      </c>
      <c r="BV280" s="1">
        <v>19</v>
      </c>
      <c r="BW280" s="1" t="s">
        <v>5957</v>
      </c>
      <c r="BX280" s="1" t="str">
        <f>HYPERLINK("https://nconnect.nicmar.ac.in/storage/profile/6a86f98167f97.png","Download")</f>
        <v>0</v>
      </c>
      <c r="BY280" s="1" t="s">
        <v>84</v>
      </c>
    </row>
    <row r="281" spans="1:77">
      <c r="A281" s="1" t="s">
        <v>119</v>
      </c>
      <c r="B281" s="1" t="s">
        <v>78</v>
      </c>
      <c r="C281" s="1" t="s">
        <v>5958</v>
      </c>
      <c r="D281" s="1" t="s">
        <v>5959</v>
      </c>
      <c r="E281" s="1" t="s">
        <v>2563</v>
      </c>
      <c r="F281" s="1" t="s">
        <v>1357</v>
      </c>
      <c r="G281" s="1" t="s">
        <v>5960</v>
      </c>
      <c r="H281" s="1" t="s">
        <v>84</v>
      </c>
      <c r="I281" s="3"/>
      <c r="J281" s="1" t="s">
        <v>85</v>
      </c>
      <c r="K281" s="1" t="s">
        <v>86</v>
      </c>
      <c r="L281" s="1" t="s">
        <v>5961</v>
      </c>
      <c r="M281" s="1" t="s">
        <v>5962</v>
      </c>
      <c r="N281" s="1">
        <v>9370671213</v>
      </c>
      <c r="O281" s="1" t="s">
        <v>159</v>
      </c>
      <c r="P281" s="1" t="s">
        <v>5963</v>
      </c>
      <c r="Q281" s="1" t="s">
        <v>91</v>
      </c>
      <c r="R281" s="1" t="s">
        <v>614</v>
      </c>
      <c r="S281" s="1" t="s">
        <v>5964</v>
      </c>
      <c r="T281" s="1" t="s">
        <v>163</v>
      </c>
      <c r="U281" s="1">
        <v>861740702815</v>
      </c>
      <c r="V281" s="1" t="s">
        <v>5965</v>
      </c>
      <c r="W281" s="1" t="s">
        <v>470</v>
      </c>
      <c r="X281" s="1" t="s">
        <v>84</v>
      </c>
      <c r="Y281" s="1" t="s">
        <v>5966</v>
      </c>
      <c r="Z281" s="1">
        <v>9764901359</v>
      </c>
      <c r="AA281" s="1" t="s">
        <v>134</v>
      </c>
      <c r="AB281" s="1" t="s">
        <v>5967</v>
      </c>
      <c r="AC281" s="1" t="s">
        <v>879</v>
      </c>
      <c r="AD281" s="1" t="s">
        <v>101</v>
      </c>
      <c r="AE281" s="1" t="s">
        <v>5968</v>
      </c>
      <c r="AF281" s="1" t="s">
        <v>138</v>
      </c>
      <c r="AG281" s="1" t="s">
        <v>101</v>
      </c>
      <c r="AH281" s="1" t="s">
        <v>102</v>
      </c>
      <c r="AI281" s="1" t="s">
        <v>102</v>
      </c>
      <c r="AJ281" s="1" t="s">
        <v>5969</v>
      </c>
      <c r="AK281" s="1" t="s">
        <v>5970</v>
      </c>
      <c r="AL281" s="1" t="s">
        <v>198</v>
      </c>
      <c r="AM281" s="1" t="s">
        <v>199</v>
      </c>
      <c r="AN281" s="1">
        <v>89.2</v>
      </c>
      <c r="AO281" s="1">
        <v>0</v>
      </c>
      <c r="AP281" s="1" t="s">
        <v>84</v>
      </c>
      <c r="AQ281" s="1" t="s">
        <v>84</v>
      </c>
      <c r="AR281" s="1" t="s">
        <v>84</v>
      </c>
      <c r="AS281" s="1" t="s">
        <v>84</v>
      </c>
      <c r="AT281" s="1" t="s">
        <v>84</v>
      </c>
      <c r="AU281" s="1" t="s">
        <v>84</v>
      </c>
      <c r="AV281" s="1" t="s">
        <v>114</v>
      </c>
      <c r="AW281" s="1" t="s">
        <v>5971</v>
      </c>
      <c r="AX281" s="1" t="s">
        <v>289</v>
      </c>
      <c r="AY281" s="1" t="s">
        <v>316</v>
      </c>
      <c r="AZ281" s="1">
        <v>94.74</v>
      </c>
      <c r="BA281" s="1" t="s">
        <v>84</v>
      </c>
      <c r="BB281" s="1" t="s">
        <v>1071</v>
      </c>
      <c r="BC281" s="1" t="s">
        <v>5972</v>
      </c>
      <c r="BD281" s="1" t="s">
        <v>146</v>
      </c>
      <c r="BE281" s="1" t="s">
        <v>114</v>
      </c>
      <c r="BF281" s="1" t="s">
        <v>552</v>
      </c>
      <c r="BG281" s="1" t="s">
        <v>505</v>
      </c>
      <c r="BH281" s="1">
        <v>83.84</v>
      </c>
      <c r="BI281" s="1">
        <v>0</v>
      </c>
      <c r="BJ281" s="1" t="s">
        <v>84</v>
      </c>
      <c r="BK281" s="1" t="s">
        <v>84</v>
      </c>
      <c r="BL281" s="1" t="s">
        <v>84</v>
      </c>
      <c r="BM281" s="1" t="s">
        <v>84</v>
      </c>
      <c r="BN281" s="1" t="s">
        <v>84</v>
      </c>
      <c r="BO281" s="1" t="s">
        <v>84</v>
      </c>
      <c r="BP281" s="1" t="s">
        <v>84</v>
      </c>
      <c r="BQ281" s="1" t="s">
        <v>84</v>
      </c>
      <c r="BR281" s="1" t="s">
        <v>5973</v>
      </c>
      <c r="BS281" s="1" t="s">
        <v>5974</v>
      </c>
      <c r="BT281" s="1">
        <v>24</v>
      </c>
      <c r="BU281" s="1" t="s">
        <v>5975</v>
      </c>
      <c r="BV281" s="1">
        <v>4</v>
      </c>
      <c r="BW281" s="1" t="s">
        <v>5976</v>
      </c>
      <c r="BX281" s="1" t="str">
        <f>HYPERLINK("https://nconnect.nicmar.ac.in/storage/profile/6a85bb559efc0.png","Download")</f>
        <v>0</v>
      </c>
      <c r="BY281" s="1" t="s">
        <v>84</v>
      </c>
    </row>
    <row r="282" spans="1:77">
      <c r="A282" s="1" t="s">
        <v>119</v>
      </c>
      <c r="B282" s="1" t="s">
        <v>78</v>
      </c>
      <c r="C282" s="1" t="s">
        <v>5977</v>
      </c>
      <c r="D282" s="1" t="s">
        <v>968</v>
      </c>
      <c r="E282" s="1" t="s">
        <v>84</v>
      </c>
      <c r="F282" s="1" t="s">
        <v>5978</v>
      </c>
      <c r="G282" s="1" t="s">
        <v>5979</v>
      </c>
      <c r="H282" s="1" t="s">
        <v>84</v>
      </c>
      <c r="I282" s="3"/>
      <c r="J282" s="1" t="s">
        <v>85</v>
      </c>
      <c r="K282" s="1" t="s">
        <v>86</v>
      </c>
      <c r="L282" s="1" t="s">
        <v>5980</v>
      </c>
      <c r="M282" s="1" t="s">
        <v>5981</v>
      </c>
      <c r="N282" s="1">
        <v>9059327365</v>
      </c>
      <c r="O282" s="1" t="s">
        <v>89</v>
      </c>
      <c r="P282" s="1" t="s">
        <v>5982</v>
      </c>
      <c r="Q282" s="1" t="s">
        <v>91</v>
      </c>
      <c r="R282" s="1" t="s">
        <v>5983</v>
      </c>
      <c r="S282" s="1" t="s">
        <v>5984</v>
      </c>
      <c r="T282" s="1" t="s">
        <v>163</v>
      </c>
      <c r="U282" s="1">
        <v>675561496291</v>
      </c>
      <c r="V282" s="1" t="s">
        <v>5985</v>
      </c>
      <c r="W282" s="1">
        <v>9963334211</v>
      </c>
      <c r="X282" s="1" t="s">
        <v>566</v>
      </c>
      <c r="Y282" s="1" t="s">
        <v>5986</v>
      </c>
      <c r="Z282" s="1">
        <v>8897670528</v>
      </c>
      <c r="AA282" s="1" t="s">
        <v>134</v>
      </c>
      <c r="AB282" s="1" t="s">
        <v>5987</v>
      </c>
      <c r="AC282" s="1" t="s">
        <v>5988</v>
      </c>
      <c r="AD282" s="1" t="s">
        <v>2957</v>
      </c>
      <c r="AE282" s="1" t="s">
        <v>5987</v>
      </c>
      <c r="AF282" s="1" t="s">
        <v>5988</v>
      </c>
      <c r="AG282" s="1" t="s">
        <v>2957</v>
      </c>
      <c r="AH282" s="1" t="s">
        <v>102</v>
      </c>
      <c r="AI282" s="1" t="s">
        <v>102</v>
      </c>
      <c r="AJ282" s="1" t="s">
        <v>5989</v>
      </c>
      <c r="AK282" s="1" t="s">
        <v>5990</v>
      </c>
      <c r="AL282" s="1" t="s">
        <v>501</v>
      </c>
      <c r="AM282" s="1" t="s">
        <v>395</v>
      </c>
      <c r="AN282" s="1">
        <v>90</v>
      </c>
      <c r="AO282" s="1">
        <v>9.0</v>
      </c>
      <c r="AP282" s="1" t="s">
        <v>84</v>
      </c>
      <c r="AQ282" s="1" t="s">
        <v>84</v>
      </c>
      <c r="AR282" s="1" t="s">
        <v>84</v>
      </c>
      <c r="AS282" s="1" t="s">
        <v>84</v>
      </c>
      <c r="AT282" s="1" t="s">
        <v>84</v>
      </c>
      <c r="AU282" s="1" t="s">
        <v>84</v>
      </c>
      <c r="AV282" s="1" t="s">
        <v>5991</v>
      </c>
      <c r="AW282" s="1" t="s">
        <v>5992</v>
      </c>
      <c r="AX282" s="1" t="s">
        <v>201</v>
      </c>
      <c r="AY282" s="1" t="s">
        <v>1090</v>
      </c>
      <c r="AZ282" s="1">
        <v>88.6</v>
      </c>
      <c r="BA282" s="1">
        <v>9.36</v>
      </c>
      <c r="BB282" s="1" t="s">
        <v>5993</v>
      </c>
      <c r="BC282" s="1" t="s">
        <v>5994</v>
      </c>
      <c r="BD282" s="1" t="s">
        <v>113</v>
      </c>
      <c r="BE282" s="1" t="s">
        <v>114</v>
      </c>
      <c r="BF282" s="1" t="s">
        <v>115</v>
      </c>
      <c r="BG282" s="1" t="s">
        <v>553</v>
      </c>
      <c r="BH282" s="1">
        <v>84.1</v>
      </c>
      <c r="BI282" s="1">
        <v>8.91</v>
      </c>
      <c r="BJ282" s="1" t="s">
        <v>84</v>
      </c>
      <c r="BK282" s="1" t="s">
        <v>84</v>
      </c>
      <c r="BL282" s="1" t="s">
        <v>84</v>
      </c>
      <c r="BM282" s="1" t="s">
        <v>84</v>
      </c>
      <c r="BN282" s="1" t="s">
        <v>84</v>
      </c>
      <c r="BO282" s="1" t="s">
        <v>84</v>
      </c>
      <c r="BP282" s="1" t="s">
        <v>84</v>
      </c>
      <c r="BQ282" s="1" t="s">
        <v>84</v>
      </c>
      <c r="BR282" s="1" t="s">
        <v>5995</v>
      </c>
      <c r="BS282" s="1" t="s">
        <v>5996</v>
      </c>
      <c r="BT282" s="1">
        <v>11</v>
      </c>
      <c r="BU282" s="1" t="s">
        <v>5997</v>
      </c>
      <c r="BV282" s="1">
        <v>4</v>
      </c>
      <c r="BW282" s="1" t="s">
        <v>84</v>
      </c>
      <c r="BX282" s="1" t="str">
        <f>HYPERLINK("https://nconnect.nicmar.ac.in/storage/profile/6a87290497824.png","Download")</f>
        <v>0</v>
      </c>
      <c r="BY282" s="1" t="s">
        <v>84</v>
      </c>
    </row>
    <row r="283" spans="1:77">
      <c r="A283" s="1" t="s">
        <v>119</v>
      </c>
      <c r="B283" s="1" t="s">
        <v>78</v>
      </c>
      <c r="C283" s="1" t="s">
        <v>5998</v>
      </c>
      <c r="D283" s="1" t="s">
        <v>5999</v>
      </c>
      <c r="E283" s="1" t="s">
        <v>6000</v>
      </c>
      <c r="F283" s="1" t="s">
        <v>6001</v>
      </c>
      <c r="G283" s="1" t="s">
        <v>6002</v>
      </c>
      <c r="H283" s="1" t="s">
        <v>84</v>
      </c>
      <c r="I283" s="3"/>
      <c r="J283" s="1" t="s">
        <v>85</v>
      </c>
      <c r="K283" s="1" t="s">
        <v>86</v>
      </c>
      <c r="L283" s="1" t="s">
        <v>6003</v>
      </c>
      <c r="M283" s="1" t="s">
        <v>6004</v>
      </c>
      <c r="N283" s="1">
        <v>8329922697</v>
      </c>
      <c r="O283" s="1" t="s">
        <v>159</v>
      </c>
      <c r="P283" s="1" t="s">
        <v>6005</v>
      </c>
      <c r="Q283" s="1" t="s">
        <v>91</v>
      </c>
      <c r="R283" s="1" t="s">
        <v>1362</v>
      </c>
      <c r="S283" s="1" t="s">
        <v>6006</v>
      </c>
      <c r="T283" s="1" t="s">
        <v>94</v>
      </c>
      <c r="U283" s="1" t="s">
        <v>6007</v>
      </c>
      <c r="V283" s="1" t="s">
        <v>6008</v>
      </c>
      <c r="W283" s="1">
        <v>9637734134</v>
      </c>
      <c r="X283" s="1" t="s">
        <v>3324</v>
      </c>
      <c r="Y283" s="1" t="s">
        <v>6009</v>
      </c>
      <c r="Z283" s="1">
        <v>8459955408</v>
      </c>
      <c r="AA283" s="1" t="s">
        <v>275</v>
      </c>
      <c r="AB283" s="1" t="s">
        <v>6010</v>
      </c>
      <c r="AC283" s="1" t="s">
        <v>3783</v>
      </c>
      <c r="AD283" s="1" t="s">
        <v>101</v>
      </c>
      <c r="AE283" s="1" t="s">
        <v>6010</v>
      </c>
      <c r="AF283" s="1" t="s">
        <v>3783</v>
      </c>
      <c r="AG283" s="1" t="s">
        <v>101</v>
      </c>
      <c r="AH283" s="1" t="s">
        <v>102</v>
      </c>
      <c r="AI283" s="1" t="s">
        <v>102</v>
      </c>
      <c r="AJ283" s="1" t="s">
        <v>6011</v>
      </c>
      <c r="AK283" s="1" t="s">
        <v>6012</v>
      </c>
      <c r="AL283" s="1" t="s">
        <v>199</v>
      </c>
      <c r="AM283" s="1" t="s">
        <v>106</v>
      </c>
      <c r="AN283" s="1">
        <v>78.8</v>
      </c>
      <c r="AO283" s="1" t="s">
        <v>84</v>
      </c>
      <c r="AP283" s="1" t="s">
        <v>6013</v>
      </c>
      <c r="AQ283" s="1" t="s">
        <v>1995</v>
      </c>
      <c r="AR283" s="1" t="s">
        <v>549</v>
      </c>
      <c r="AS283" s="1" t="s">
        <v>316</v>
      </c>
      <c r="AT283" s="1">
        <v>78.67</v>
      </c>
      <c r="AU283" s="1" t="s">
        <v>84</v>
      </c>
      <c r="AV283" s="1" t="s">
        <v>84</v>
      </c>
      <c r="AW283" s="1" t="s">
        <v>84</v>
      </c>
      <c r="AX283" s="1" t="s">
        <v>84</v>
      </c>
      <c r="AY283" s="1" t="s">
        <v>84</v>
      </c>
      <c r="AZ283" s="1" t="s">
        <v>84</v>
      </c>
      <c r="BA283" s="1" t="s">
        <v>84</v>
      </c>
      <c r="BB283" s="1" t="s">
        <v>6014</v>
      </c>
      <c r="BC283" s="1" t="s">
        <v>6015</v>
      </c>
      <c r="BD283" s="1" t="s">
        <v>113</v>
      </c>
      <c r="BE283" s="1" t="s">
        <v>114</v>
      </c>
      <c r="BF283" s="1" t="s">
        <v>552</v>
      </c>
      <c r="BG283" s="1" t="s">
        <v>1177</v>
      </c>
      <c r="BH283" s="1">
        <v>65.8</v>
      </c>
      <c r="BI283" s="1">
        <v>7.08</v>
      </c>
      <c r="BJ283" s="1" t="s">
        <v>84</v>
      </c>
      <c r="BK283" s="1" t="s">
        <v>84</v>
      </c>
      <c r="BL283" s="1" t="s">
        <v>84</v>
      </c>
      <c r="BM283" s="1" t="s">
        <v>84</v>
      </c>
      <c r="BN283" s="1" t="s">
        <v>84</v>
      </c>
      <c r="BO283" s="1" t="s">
        <v>84</v>
      </c>
      <c r="BP283" s="1" t="s">
        <v>84</v>
      </c>
      <c r="BQ283" s="1" t="s">
        <v>84</v>
      </c>
      <c r="BR283" s="1" t="s">
        <v>6016</v>
      </c>
      <c r="BS283" s="1" t="s">
        <v>84</v>
      </c>
      <c r="BT283" s="1"/>
      <c r="BU283" s="1" t="s">
        <v>6017</v>
      </c>
      <c r="BV283" s="1">
        <v>26</v>
      </c>
      <c r="BW283" s="1" t="s">
        <v>84</v>
      </c>
      <c r="BX283" s="1" t="str">
        <f>HYPERLINK("https://nconnect.nicmar.ac.in/storage/profile/6a86e6c5d3ed6.png","Download")</f>
        <v>0</v>
      </c>
      <c r="BY283" s="1" t="s">
        <v>84</v>
      </c>
    </row>
    <row r="284" spans="1:77">
      <c r="A284" s="1" t="s">
        <v>119</v>
      </c>
      <c r="B284" s="1" t="s">
        <v>78</v>
      </c>
      <c r="C284" s="1" t="s">
        <v>6018</v>
      </c>
      <c r="D284" s="1" t="s">
        <v>6019</v>
      </c>
      <c r="E284" s="1" t="s">
        <v>84</v>
      </c>
      <c r="F284" s="1" t="s">
        <v>6020</v>
      </c>
      <c r="G284" s="1" t="s">
        <v>6021</v>
      </c>
      <c r="H284" s="1" t="s">
        <v>84</v>
      </c>
      <c r="I284" s="3"/>
      <c r="J284" s="1" t="s">
        <v>85</v>
      </c>
      <c r="K284" s="1" t="s">
        <v>86</v>
      </c>
      <c r="L284" s="1" t="s">
        <v>6022</v>
      </c>
      <c r="M284" s="1" t="s">
        <v>6023</v>
      </c>
      <c r="N284" s="1">
        <v>8605691726</v>
      </c>
      <c r="O284" s="1" t="s">
        <v>159</v>
      </c>
      <c r="P284" s="1" t="s">
        <v>6024</v>
      </c>
      <c r="Q284" s="1" t="s">
        <v>91</v>
      </c>
      <c r="R284" s="1" t="s">
        <v>6025</v>
      </c>
      <c r="S284" s="1" t="s">
        <v>6026</v>
      </c>
      <c r="T284" s="1" t="s">
        <v>130</v>
      </c>
      <c r="U284" s="1">
        <v>817427196590</v>
      </c>
      <c r="V284" s="1" t="s">
        <v>6027</v>
      </c>
      <c r="W284" s="1">
        <v>9407015284</v>
      </c>
      <c r="X284" s="1" t="s">
        <v>6028</v>
      </c>
      <c r="Y284" s="1" t="s">
        <v>6029</v>
      </c>
      <c r="Z284" s="1">
        <v>8459624680</v>
      </c>
      <c r="AA284" s="1" t="s">
        <v>98</v>
      </c>
      <c r="AB284" s="1" t="s">
        <v>6030</v>
      </c>
      <c r="AC284" s="1" t="s">
        <v>593</v>
      </c>
      <c r="AD284" s="1" t="s">
        <v>594</v>
      </c>
      <c r="AE284" s="1" t="s">
        <v>6030</v>
      </c>
      <c r="AF284" s="1" t="s">
        <v>593</v>
      </c>
      <c r="AG284" s="1" t="s">
        <v>594</v>
      </c>
      <c r="AH284" s="1" t="s">
        <v>102</v>
      </c>
      <c r="AI284" s="1" t="s">
        <v>102</v>
      </c>
      <c r="AJ284" s="1" t="s">
        <v>6031</v>
      </c>
      <c r="AK284" s="1" t="s">
        <v>6032</v>
      </c>
      <c r="AL284" s="1" t="s">
        <v>597</v>
      </c>
      <c r="AM284" s="1" t="s">
        <v>105</v>
      </c>
      <c r="AN284" s="1">
        <v>93.0</v>
      </c>
      <c r="AO284" s="1" t="s">
        <v>84</v>
      </c>
      <c r="AP284" s="1" t="s">
        <v>6033</v>
      </c>
      <c r="AQ284" s="1" t="s">
        <v>861</v>
      </c>
      <c r="AR284" s="1" t="s">
        <v>315</v>
      </c>
      <c r="AS284" s="1" t="s">
        <v>769</v>
      </c>
      <c r="AT284" s="1">
        <v>91.8</v>
      </c>
      <c r="AU284" s="1" t="s">
        <v>84</v>
      </c>
      <c r="AV284" s="1" t="s">
        <v>84</v>
      </c>
      <c r="AW284" s="1" t="s">
        <v>84</v>
      </c>
      <c r="AX284" s="1" t="s">
        <v>84</v>
      </c>
      <c r="AY284" s="1" t="s">
        <v>84</v>
      </c>
      <c r="AZ284" s="1" t="s">
        <v>84</v>
      </c>
      <c r="BA284" s="1" t="s">
        <v>84</v>
      </c>
      <c r="BB284" s="1" t="s">
        <v>6034</v>
      </c>
      <c r="BC284" s="1" t="s">
        <v>6035</v>
      </c>
      <c r="BD284" s="1" t="s">
        <v>205</v>
      </c>
      <c r="BE284" s="1" t="s">
        <v>206</v>
      </c>
      <c r="BF284" s="1" t="s">
        <v>110</v>
      </c>
      <c r="BG284" s="1" t="s">
        <v>236</v>
      </c>
      <c r="BH284" s="1">
        <v>83.6</v>
      </c>
      <c r="BI284" s="1">
        <v>9.11</v>
      </c>
      <c r="BJ284" s="1" t="s">
        <v>84</v>
      </c>
      <c r="BK284" s="1" t="s">
        <v>84</v>
      </c>
      <c r="BL284" s="1" t="s">
        <v>84</v>
      </c>
      <c r="BM284" s="1" t="s">
        <v>84</v>
      </c>
      <c r="BN284" s="1" t="s">
        <v>84</v>
      </c>
      <c r="BO284" s="1" t="s">
        <v>84</v>
      </c>
      <c r="BP284" s="1" t="s">
        <v>84</v>
      </c>
      <c r="BQ284" s="1" t="s">
        <v>84</v>
      </c>
      <c r="BR284" s="1" t="s">
        <v>6036</v>
      </c>
      <c r="BS284" s="1" t="s">
        <v>84</v>
      </c>
      <c r="BT284" s="1"/>
      <c r="BU284" s="1" t="s">
        <v>6037</v>
      </c>
      <c r="BV284" s="1">
        <v>28</v>
      </c>
      <c r="BW284" s="1" t="s">
        <v>6038</v>
      </c>
      <c r="BX284" s="1" t="str">
        <f>HYPERLINK("https://nconnect.nicmar.ac.in/storage/profile/6a8b1aeb9c0c9.png","Download")</f>
        <v>0</v>
      </c>
      <c r="BY284" s="1" t="s">
        <v>84</v>
      </c>
    </row>
    <row r="285" spans="1:77">
      <c r="A285" s="1" t="s">
        <v>119</v>
      </c>
      <c r="B285" s="1" t="s">
        <v>78</v>
      </c>
      <c r="C285" s="1" t="s">
        <v>6039</v>
      </c>
      <c r="D285" s="1" t="s">
        <v>6040</v>
      </c>
      <c r="E285" s="1" t="s">
        <v>84</v>
      </c>
      <c r="F285" s="1" t="s">
        <v>6041</v>
      </c>
      <c r="G285" s="1" t="s">
        <v>6042</v>
      </c>
      <c r="H285" s="1" t="s">
        <v>84</v>
      </c>
      <c r="I285" s="3"/>
      <c r="J285" s="1" t="s">
        <v>85</v>
      </c>
      <c r="K285" s="1" t="s">
        <v>86</v>
      </c>
      <c r="L285" s="1" t="s">
        <v>6043</v>
      </c>
      <c r="M285" s="1" t="s">
        <v>6044</v>
      </c>
      <c r="N285" s="1">
        <v>6364355763</v>
      </c>
      <c r="O285" s="1" t="s">
        <v>89</v>
      </c>
      <c r="P285" s="1" t="s">
        <v>6045</v>
      </c>
      <c r="Q285" s="1" t="s">
        <v>91</v>
      </c>
      <c r="R285" s="1" t="s">
        <v>6046</v>
      </c>
      <c r="S285" s="1" t="s">
        <v>6047</v>
      </c>
      <c r="T285" s="1" t="s">
        <v>163</v>
      </c>
      <c r="U285" s="1">
        <v>299757572135</v>
      </c>
      <c r="V285" s="1" t="s">
        <v>6048</v>
      </c>
      <c r="W285" s="1">
        <v>9845785545</v>
      </c>
      <c r="X285" s="1" t="s">
        <v>6049</v>
      </c>
      <c r="Y285" s="1" t="s">
        <v>6050</v>
      </c>
      <c r="Z285" s="1">
        <v>9845785545</v>
      </c>
      <c r="AA285" s="1" t="s">
        <v>6051</v>
      </c>
      <c r="AB285" s="1" t="s">
        <v>6052</v>
      </c>
      <c r="AC285" s="1" t="s">
        <v>788</v>
      </c>
      <c r="AD285" s="1" t="s">
        <v>278</v>
      </c>
      <c r="AE285" s="1" t="s">
        <v>6052</v>
      </c>
      <c r="AF285" s="1" t="s">
        <v>788</v>
      </c>
      <c r="AG285" s="1" t="s">
        <v>278</v>
      </c>
      <c r="AH285" s="1" t="s">
        <v>102</v>
      </c>
      <c r="AI285" s="1" t="s">
        <v>102</v>
      </c>
      <c r="AJ285" s="1" t="s">
        <v>6053</v>
      </c>
      <c r="AK285" s="1" t="s">
        <v>6054</v>
      </c>
      <c r="AL285" s="1" t="s">
        <v>420</v>
      </c>
      <c r="AM285" s="1" t="s">
        <v>447</v>
      </c>
      <c r="AN285" s="1">
        <v>81.44</v>
      </c>
      <c r="AO285" s="1" t="s">
        <v>84</v>
      </c>
      <c r="AP285" s="1" t="s">
        <v>6055</v>
      </c>
      <c r="AQ285" s="1" t="s">
        <v>6056</v>
      </c>
      <c r="AR285" s="1" t="s">
        <v>198</v>
      </c>
      <c r="AS285" s="1" t="s">
        <v>141</v>
      </c>
      <c r="AT285" s="1">
        <v>77.33</v>
      </c>
      <c r="AU285" s="1" t="s">
        <v>84</v>
      </c>
      <c r="AV285" s="1" t="s">
        <v>84</v>
      </c>
      <c r="AW285" s="1" t="s">
        <v>84</v>
      </c>
      <c r="AX285" s="1" t="s">
        <v>84</v>
      </c>
      <c r="AY285" s="1" t="s">
        <v>84</v>
      </c>
      <c r="AZ285" s="1" t="s">
        <v>84</v>
      </c>
      <c r="BA285" s="1" t="s">
        <v>84</v>
      </c>
      <c r="BB285" s="1" t="s">
        <v>6057</v>
      </c>
      <c r="BC285" s="1" t="s">
        <v>6058</v>
      </c>
      <c r="BD285" s="1" t="s">
        <v>146</v>
      </c>
      <c r="BE285" s="1" t="s">
        <v>114</v>
      </c>
      <c r="BF285" s="1" t="s">
        <v>425</v>
      </c>
      <c r="BG285" s="1" t="s">
        <v>235</v>
      </c>
      <c r="BH285" s="1">
        <v>71.8</v>
      </c>
      <c r="BI285" s="1">
        <v>7.93</v>
      </c>
      <c r="BJ285" s="1" t="s">
        <v>84</v>
      </c>
      <c r="BK285" s="1" t="s">
        <v>84</v>
      </c>
      <c r="BL285" s="1" t="s">
        <v>84</v>
      </c>
      <c r="BM285" s="1" t="s">
        <v>84</v>
      </c>
      <c r="BN285" s="1" t="s">
        <v>84</v>
      </c>
      <c r="BO285" s="1" t="s">
        <v>84</v>
      </c>
      <c r="BP285" s="1" t="s">
        <v>84</v>
      </c>
      <c r="BQ285" s="1" t="s">
        <v>84</v>
      </c>
      <c r="BR285" s="1" t="s">
        <v>6059</v>
      </c>
      <c r="BS285" s="1" t="s">
        <v>6060</v>
      </c>
      <c r="BT285" s="1">
        <v>15</v>
      </c>
      <c r="BU285" s="1" t="s">
        <v>6061</v>
      </c>
      <c r="BV285" s="1">
        <v>4</v>
      </c>
      <c r="BW285" s="1" t="s">
        <v>6062</v>
      </c>
      <c r="BX285" s="1" t="str">
        <f>HYPERLINK("https://nconnect.nicmar.ac.in/storage/profile/6a86e50ba8ee6.png","Download")</f>
        <v>0</v>
      </c>
      <c r="BY285" s="1" t="s">
        <v>84</v>
      </c>
    </row>
    <row r="286" spans="1:77">
      <c r="A286" s="1" t="s">
        <v>119</v>
      </c>
      <c r="B286" s="1" t="s">
        <v>78</v>
      </c>
      <c r="C286" s="1" t="s">
        <v>6063</v>
      </c>
      <c r="D286" s="1" t="s">
        <v>6064</v>
      </c>
      <c r="E286" s="1" t="s">
        <v>84</v>
      </c>
      <c r="F286" s="1" t="s">
        <v>6065</v>
      </c>
      <c r="G286" s="1" t="s">
        <v>6066</v>
      </c>
      <c r="H286" s="1" t="s">
        <v>84</v>
      </c>
      <c r="I286" s="3"/>
      <c r="J286" s="1" t="s">
        <v>85</v>
      </c>
      <c r="K286" s="1" t="s">
        <v>86</v>
      </c>
      <c r="L286" s="1" t="s">
        <v>6067</v>
      </c>
      <c r="M286" s="1" t="s">
        <v>6068</v>
      </c>
      <c r="N286" s="1">
        <v>8008947656</v>
      </c>
      <c r="O286" s="1" t="s">
        <v>89</v>
      </c>
      <c r="P286" s="1" t="s">
        <v>6069</v>
      </c>
      <c r="Q286" s="1" t="s">
        <v>91</v>
      </c>
      <c r="R286" s="1" t="s">
        <v>6070</v>
      </c>
      <c r="S286" s="1" t="s">
        <v>6071</v>
      </c>
      <c r="T286" s="1" t="s">
        <v>163</v>
      </c>
      <c r="U286" s="1">
        <v>586348921909</v>
      </c>
      <c r="V286" s="1" t="s">
        <v>6072</v>
      </c>
      <c r="W286" s="1">
        <v>8143700891</v>
      </c>
      <c r="X286" s="1" t="s">
        <v>84</v>
      </c>
      <c r="Y286" s="1" t="s">
        <v>6073</v>
      </c>
      <c r="Z286" s="1">
        <v>8143700891</v>
      </c>
      <c r="AA286" s="1" t="s">
        <v>6074</v>
      </c>
      <c r="AB286" s="1" t="s">
        <v>6075</v>
      </c>
      <c r="AC286" s="1" t="s">
        <v>2956</v>
      </c>
      <c r="AD286" s="1" t="s">
        <v>2957</v>
      </c>
      <c r="AE286" s="1" t="s">
        <v>6075</v>
      </c>
      <c r="AF286" s="1" t="s">
        <v>2956</v>
      </c>
      <c r="AG286" s="1" t="s">
        <v>2957</v>
      </c>
      <c r="AH286" s="1" t="s">
        <v>102</v>
      </c>
      <c r="AI286" s="1" t="s">
        <v>102</v>
      </c>
      <c r="AJ286" s="1" t="s">
        <v>6076</v>
      </c>
      <c r="AK286" s="1" t="s">
        <v>6077</v>
      </c>
      <c r="AL286" s="1" t="s">
        <v>199</v>
      </c>
      <c r="AM286" s="1" t="s">
        <v>395</v>
      </c>
      <c r="AN286" s="1">
        <v>95</v>
      </c>
      <c r="AO286" s="1">
        <v>9.5</v>
      </c>
      <c r="AP286" s="1" t="s">
        <v>84</v>
      </c>
      <c r="AQ286" s="1" t="s">
        <v>84</v>
      </c>
      <c r="AR286" s="1" t="s">
        <v>84</v>
      </c>
      <c r="AS286" s="1" t="s">
        <v>84</v>
      </c>
      <c r="AT286" s="1" t="s">
        <v>84</v>
      </c>
      <c r="AU286" s="1" t="s">
        <v>84</v>
      </c>
      <c r="AV286" s="1" t="s">
        <v>114</v>
      </c>
      <c r="AW286" s="1" t="s">
        <v>6078</v>
      </c>
      <c r="AX286" s="1" t="s">
        <v>201</v>
      </c>
      <c r="AY286" s="1" t="s">
        <v>1090</v>
      </c>
      <c r="AZ286" s="1">
        <v>89</v>
      </c>
      <c r="BA286" s="1">
        <v>9.4</v>
      </c>
      <c r="BB286" s="1" t="s">
        <v>6079</v>
      </c>
      <c r="BC286" s="1" t="s">
        <v>6080</v>
      </c>
      <c r="BD286" s="1" t="s">
        <v>113</v>
      </c>
      <c r="BE286" s="1" t="s">
        <v>114</v>
      </c>
      <c r="BF286" s="1" t="s">
        <v>177</v>
      </c>
      <c r="BG286" s="1" t="s">
        <v>553</v>
      </c>
      <c r="BH286" s="1">
        <v>78.8</v>
      </c>
      <c r="BI286" s="1">
        <v>8.38</v>
      </c>
      <c r="BJ286" s="1" t="s">
        <v>84</v>
      </c>
      <c r="BK286" s="1" t="s">
        <v>84</v>
      </c>
      <c r="BL286" s="1" t="s">
        <v>84</v>
      </c>
      <c r="BM286" s="1" t="s">
        <v>84</v>
      </c>
      <c r="BN286" s="1" t="s">
        <v>84</v>
      </c>
      <c r="BO286" s="1" t="s">
        <v>84</v>
      </c>
      <c r="BP286" s="1" t="s">
        <v>84</v>
      </c>
      <c r="BQ286" s="1" t="s">
        <v>84</v>
      </c>
      <c r="BR286" s="1" t="s">
        <v>6081</v>
      </c>
      <c r="BS286" s="1" t="s">
        <v>6082</v>
      </c>
      <c r="BT286" s="1">
        <v>12</v>
      </c>
      <c r="BU286" s="1" t="s">
        <v>84</v>
      </c>
      <c r="BV286" s="1"/>
      <c r="BW286" s="1" t="s">
        <v>6083</v>
      </c>
      <c r="BX286" s="1" t="str">
        <f>HYPERLINK("https://nconnect.nicmar.ac.in/storage/profile/6a9e885889697.png","Download")</f>
        <v>0</v>
      </c>
      <c r="BY286" s="1" t="s">
        <v>84</v>
      </c>
    </row>
    <row r="287" spans="1:77">
      <c r="A287" s="1" t="s">
        <v>119</v>
      </c>
      <c r="B287" s="1" t="s">
        <v>78</v>
      </c>
      <c r="C287" s="1" t="s">
        <v>6084</v>
      </c>
      <c r="D287" s="1" t="s">
        <v>6085</v>
      </c>
      <c r="E287" s="1" t="s">
        <v>2796</v>
      </c>
      <c r="F287" s="1" t="s">
        <v>4294</v>
      </c>
      <c r="G287" s="1" t="s">
        <v>6086</v>
      </c>
      <c r="H287" s="1" t="s">
        <v>84</v>
      </c>
      <c r="I287" s="3"/>
      <c r="J287" s="1" t="s">
        <v>85</v>
      </c>
      <c r="K287" s="1" t="s">
        <v>86</v>
      </c>
      <c r="L287" s="1" t="s">
        <v>6087</v>
      </c>
      <c r="M287" s="1" t="s">
        <v>6088</v>
      </c>
      <c r="N287" s="1">
        <v>9037878183</v>
      </c>
      <c r="O287" s="1" t="s">
        <v>159</v>
      </c>
      <c r="P287" s="1" t="s">
        <v>6089</v>
      </c>
      <c r="Q287" s="1" t="s">
        <v>91</v>
      </c>
      <c r="R287" s="1" t="s">
        <v>6090</v>
      </c>
      <c r="S287" s="1" t="s">
        <v>6091</v>
      </c>
      <c r="T287" s="1" t="s">
        <v>163</v>
      </c>
      <c r="U287" s="1">
        <v>236135810901</v>
      </c>
      <c r="V287" s="1" t="s">
        <v>6092</v>
      </c>
      <c r="W287" s="1">
        <v>9446183183</v>
      </c>
      <c r="X287" s="1" t="s">
        <v>5129</v>
      </c>
      <c r="Y287" s="1" t="s">
        <v>6093</v>
      </c>
      <c r="Z287" s="1">
        <v>7356516630</v>
      </c>
      <c r="AA287" s="1" t="s">
        <v>1001</v>
      </c>
      <c r="AB287" s="1" t="s">
        <v>6094</v>
      </c>
      <c r="AC287" s="1" t="s">
        <v>693</v>
      </c>
      <c r="AD287" s="1" t="s">
        <v>392</v>
      </c>
      <c r="AE287" s="1" t="s">
        <v>6094</v>
      </c>
      <c r="AF287" s="1" t="s">
        <v>693</v>
      </c>
      <c r="AG287" s="1" t="s">
        <v>392</v>
      </c>
      <c r="AH287" s="1" t="s">
        <v>102</v>
      </c>
      <c r="AI287" s="1" t="s">
        <v>102</v>
      </c>
      <c r="AJ287" s="1" t="s">
        <v>6095</v>
      </c>
      <c r="AK287" s="1" t="s">
        <v>6096</v>
      </c>
      <c r="AL287" s="1" t="s">
        <v>198</v>
      </c>
      <c r="AM287" s="1" t="s">
        <v>105</v>
      </c>
      <c r="AN287" s="1">
        <v>86</v>
      </c>
      <c r="AO287" s="1" t="s">
        <v>84</v>
      </c>
      <c r="AP287" s="1" t="s">
        <v>6097</v>
      </c>
      <c r="AQ287" s="1" t="s">
        <v>6098</v>
      </c>
      <c r="AR287" s="1" t="s">
        <v>199</v>
      </c>
      <c r="AS287" s="1" t="s">
        <v>109</v>
      </c>
      <c r="AT287" s="1">
        <v>75.83</v>
      </c>
      <c r="AU287" s="1" t="s">
        <v>84</v>
      </c>
      <c r="AV287" s="1" t="s">
        <v>84</v>
      </c>
      <c r="AW287" s="1" t="s">
        <v>84</v>
      </c>
      <c r="AX287" s="1" t="s">
        <v>84</v>
      </c>
      <c r="AY287" s="1" t="s">
        <v>84</v>
      </c>
      <c r="AZ287" s="1" t="s">
        <v>84</v>
      </c>
      <c r="BA287" s="1" t="s">
        <v>84</v>
      </c>
      <c r="BB287" s="1" t="s">
        <v>2128</v>
      </c>
      <c r="BC287" s="1" t="s">
        <v>6099</v>
      </c>
      <c r="BD287" s="1" t="s">
        <v>113</v>
      </c>
      <c r="BE287" s="1" t="s">
        <v>114</v>
      </c>
      <c r="BF287" s="1" t="s">
        <v>368</v>
      </c>
      <c r="BG287" s="1" t="s">
        <v>505</v>
      </c>
      <c r="BH287" s="1">
        <v>69.6</v>
      </c>
      <c r="BI287" s="1" t="s">
        <v>84</v>
      </c>
      <c r="BJ287" s="1" t="s">
        <v>84</v>
      </c>
      <c r="BK287" s="1" t="s">
        <v>84</v>
      </c>
      <c r="BL287" s="1" t="s">
        <v>84</v>
      </c>
      <c r="BM287" s="1" t="s">
        <v>84</v>
      </c>
      <c r="BN287" s="1" t="s">
        <v>84</v>
      </c>
      <c r="BO287" s="1" t="s">
        <v>84</v>
      </c>
      <c r="BP287" s="1" t="s">
        <v>84</v>
      </c>
      <c r="BQ287" s="1" t="s">
        <v>84</v>
      </c>
      <c r="BR287" s="1" t="s">
        <v>6100</v>
      </c>
      <c r="BS287" s="1" t="s">
        <v>6101</v>
      </c>
      <c r="BT287" s="1">
        <v>16</v>
      </c>
      <c r="BU287" s="1" t="s">
        <v>6102</v>
      </c>
      <c r="BV287" s="1">
        <v>32</v>
      </c>
      <c r="BW287" s="1" t="s">
        <v>6103</v>
      </c>
      <c r="BX287" s="1" t="str">
        <f>HYPERLINK("https://nconnect.nicmar.ac.in/storage/profile/6a87044284cb4.png","Download")</f>
        <v>0</v>
      </c>
      <c r="BY287" s="1" t="s">
        <v>84</v>
      </c>
    </row>
    <row r="288" spans="1:77">
      <c r="A288" s="1" t="s">
        <v>119</v>
      </c>
      <c r="B288" s="1" t="s">
        <v>78</v>
      </c>
      <c r="C288" s="1" t="s">
        <v>6104</v>
      </c>
      <c r="D288" s="1" t="s">
        <v>6105</v>
      </c>
      <c r="E288" s="1" t="s">
        <v>6106</v>
      </c>
      <c r="F288" s="1" t="s">
        <v>6107</v>
      </c>
      <c r="G288" s="1" t="s">
        <v>6108</v>
      </c>
      <c r="H288" s="1" t="s">
        <v>84</v>
      </c>
      <c r="I288" s="3"/>
      <c r="J288" s="1" t="s">
        <v>85</v>
      </c>
      <c r="K288" s="1" t="s">
        <v>86</v>
      </c>
      <c r="L288" s="1" t="s">
        <v>6109</v>
      </c>
      <c r="M288" s="1" t="s">
        <v>6110</v>
      </c>
      <c r="N288" s="1">
        <v>7977932629</v>
      </c>
      <c r="O288" s="1" t="s">
        <v>89</v>
      </c>
      <c r="P288" s="1" t="s">
        <v>6111</v>
      </c>
      <c r="Q288" s="1" t="s">
        <v>91</v>
      </c>
      <c r="R288" s="1" t="s">
        <v>2187</v>
      </c>
      <c r="S288" s="1" t="s">
        <v>6112</v>
      </c>
      <c r="T288" s="1" t="s">
        <v>190</v>
      </c>
      <c r="U288" s="1">
        <v>972982944063</v>
      </c>
      <c r="V288" s="1" t="s">
        <v>6113</v>
      </c>
      <c r="W288" s="1">
        <v>9702948862</v>
      </c>
      <c r="X288" s="1" t="s">
        <v>6114</v>
      </c>
      <c r="Y288" s="1" t="s">
        <v>6115</v>
      </c>
      <c r="Z288" s="1">
        <v>9324340738</v>
      </c>
      <c r="AA288" s="1" t="s">
        <v>711</v>
      </c>
      <c r="AB288" s="1" t="s">
        <v>6116</v>
      </c>
      <c r="AC288" s="1" t="s">
        <v>472</v>
      </c>
      <c r="AD288" s="1" t="s">
        <v>101</v>
      </c>
      <c r="AE288" s="1" t="s">
        <v>6116</v>
      </c>
      <c r="AF288" s="1" t="s">
        <v>472</v>
      </c>
      <c r="AG288" s="1" t="s">
        <v>101</v>
      </c>
      <c r="AH288" s="1" t="s">
        <v>102</v>
      </c>
      <c r="AI288" s="1" t="s">
        <v>102</v>
      </c>
      <c r="AJ288" s="1" t="s">
        <v>6117</v>
      </c>
      <c r="AK288" s="1" t="s">
        <v>6118</v>
      </c>
      <c r="AL288" s="1" t="s">
        <v>285</v>
      </c>
      <c r="AM288" s="1" t="s">
        <v>286</v>
      </c>
      <c r="AN288" s="1">
        <v>79.4</v>
      </c>
      <c r="AO288" s="1" t="s">
        <v>84</v>
      </c>
      <c r="AP288" s="1" t="s">
        <v>84</v>
      </c>
      <c r="AQ288" s="1" t="s">
        <v>84</v>
      </c>
      <c r="AR288" s="1" t="s">
        <v>84</v>
      </c>
      <c r="AS288" s="1" t="s">
        <v>84</v>
      </c>
      <c r="AT288" s="1" t="s">
        <v>84</v>
      </c>
      <c r="AU288" s="1" t="s">
        <v>84</v>
      </c>
      <c r="AV288" s="1" t="s">
        <v>2302</v>
      </c>
      <c r="AW288" s="1" t="s">
        <v>6119</v>
      </c>
      <c r="AX288" s="1" t="s">
        <v>958</v>
      </c>
      <c r="AY288" s="1" t="s">
        <v>2107</v>
      </c>
      <c r="AZ288" s="1">
        <v>78.34</v>
      </c>
      <c r="BA288" s="1" t="s">
        <v>84</v>
      </c>
      <c r="BB288" s="1" t="s">
        <v>6120</v>
      </c>
      <c r="BC288" s="1" t="s">
        <v>6121</v>
      </c>
      <c r="BD288" s="1" t="s">
        <v>146</v>
      </c>
      <c r="BE288" s="1" t="s">
        <v>114</v>
      </c>
      <c r="BF288" s="1" t="s">
        <v>231</v>
      </c>
      <c r="BG288" s="1" t="s">
        <v>720</v>
      </c>
      <c r="BH288" s="1">
        <v>74.14</v>
      </c>
      <c r="BI288" s="1">
        <v>8.42</v>
      </c>
      <c r="BJ288" s="1" t="s">
        <v>84</v>
      </c>
      <c r="BK288" s="1" t="s">
        <v>84</v>
      </c>
      <c r="BL288" s="1" t="s">
        <v>84</v>
      </c>
      <c r="BM288" s="1" t="s">
        <v>84</v>
      </c>
      <c r="BN288" s="1" t="s">
        <v>84</v>
      </c>
      <c r="BO288" s="1" t="s">
        <v>84</v>
      </c>
      <c r="BP288" s="1" t="s">
        <v>84</v>
      </c>
      <c r="BQ288" s="1" t="s">
        <v>84</v>
      </c>
      <c r="BR288" s="1" t="s">
        <v>6122</v>
      </c>
      <c r="BS288" s="1" t="s">
        <v>6123</v>
      </c>
      <c r="BT288" s="1">
        <v>24</v>
      </c>
      <c r="BU288" s="1" t="s">
        <v>84</v>
      </c>
      <c r="BV288" s="1"/>
      <c r="BW288" s="1" t="s">
        <v>84</v>
      </c>
      <c r="BX288" s="1" t="str">
        <f>HYPERLINK("https://nconnect.nicmar.ac.in/storage/profile/6a85ed1a7990e.png","Download")</f>
        <v>0</v>
      </c>
      <c r="BY288" s="1" t="s">
        <v>84</v>
      </c>
    </row>
    <row r="289" spans="1:77">
      <c r="A289" s="1" t="s">
        <v>119</v>
      </c>
      <c r="B289" s="1" t="s">
        <v>78</v>
      </c>
      <c r="C289" s="1" t="s">
        <v>6124</v>
      </c>
      <c r="D289" s="1" t="s">
        <v>6125</v>
      </c>
      <c r="E289" s="1" t="s">
        <v>6126</v>
      </c>
      <c r="F289" s="1" t="s">
        <v>6127</v>
      </c>
      <c r="G289" s="1" t="s">
        <v>6128</v>
      </c>
      <c r="H289" s="1" t="s">
        <v>84</v>
      </c>
      <c r="I289" s="3"/>
      <c r="J289" s="1" t="s">
        <v>85</v>
      </c>
      <c r="K289" s="1" t="s">
        <v>86</v>
      </c>
      <c r="L289" s="1" t="s">
        <v>6129</v>
      </c>
      <c r="M289" s="1" t="s">
        <v>6130</v>
      </c>
      <c r="N289" s="1">
        <v>7720934781</v>
      </c>
      <c r="O289" s="1" t="s">
        <v>159</v>
      </c>
      <c r="P289" s="1" t="s">
        <v>6131</v>
      </c>
      <c r="Q289" s="1" t="s">
        <v>91</v>
      </c>
      <c r="R289" s="1" t="s">
        <v>6132</v>
      </c>
      <c r="S289" s="1" t="s">
        <v>6133</v>
      </c>
      <c r="T289" s="1" t="s">
        <v>163</v>
      </c>
      <c r="U289" s="1">
        <v>480113950125</v>
      </c>
      <c r="V289" s="1" t="s">
        <v>6134</v>
      </c>
      <c r="W289" s="1">
        <v>9922114556</v>
      </c>
      <c r="X289" s="1" t="s">
        <v>785</v>
      </c>
      <c r="Y289" s="1" t="s">
        <v>6135</v>
      </c>
      <c r="Z289" s="1">
        <v>9619220638</v>
      </c>
      <c r="AA289" s="1" t="s">
        <v>134</v>
      </c>
      <c r="AB289" s="1" t="s">
        <v>6136</v>
      </c>
      <c r="AC289" s="1" t="s">
        <v>1284</v>
      </c>
      <c r="AD289" s="1" t="s">
        <v>101</v>
      </c>
      <c r="AE289" s="1" t="s">
        <v>6136</v>
      </c>
      <c r="AF289" s="1" t="s">
        <v>1284</v>
      </c>
      <c r="AG289" s="1" t="s">
        <v>101</v>
      </c>
      <c r="AH289" s="1" t="s">
        <v>102</v>
      </c>
      <c r="AI289" s="1" t="s">
        <v>102</v>
      </c>
      <c r="AJ289" s="1" t="s">
        <v>6137</v>
      </c>
      <c r="AK289" s="1" t="s">
        <v>2411</v>
      </c>
      <c r="AL289" s="1" t="s">
        <v>285</v>
      </c>
      <c r="AM289" s="1" t="s">
        <v>286</v>
      </c>
      <c r="AN289" s="1">
        <v>92.0</v>
      </c>
      <c r="AO289" s="1" t="s">
        <v>84</v>
      </c>
      <c r="AP289" s="1" t="s">
        <v>84</v>
      </c>
      <c r="AQ289" s="1" t="s">
        <v>84</v>
      </c>
      <c r="AR289" s="1" t="s">
        <v>84</v>
      </c>
      <c r="AS289" s="1" t="s">
        <v>84</v>
      </c>
      <c r="AT289" s="1" t="s">
        <v>84</v>
      </c>
      <c r="AU289" s="1" t="s">
        <v>84</v>
      </c>
      <c r="AV289" s="1" t="s">
        <v>1369</v>
      </c>
      <c r="AW289" s="1" t="s">
        <v>6138</v>
      </c>
      <c r="AX289" s="1" t="s">
        <v>958</v>
      </c>
      <c r="AY289" s="1" t="s">
        <v>2107</v>
      </c>
      <c r="AZ289" s="1">
        <v>87.03</v>
      </c>
      <c r="BA289" s="1" t="s">
        <v>84</v>
      </c>
      <c r="BB289" s="1" t="s">
        <v>203</v>
      </c>
      <c r="BC289" s="1" t="s">
        <v>6139</v>
      </c>
      <c r="BD289" s="1" t="s">
        <v>146</v>
      </c>
      <c r="BE289" s="1" t="s">
        <v>114</v>
      </c>
      <c r="BF289" s="1" t="s">
        <v>231</v>
      </c>
      <c r="BG289" s="1" t="s">
        <v>320</v>
      </c>
      <c r="BH289" s="1">
        <v>83.01</v>
      </c>
      <c r="BI289" s="1" t="s">
        <v>84</v>
      </c>
      <c r="BJ289" s="1" t="s">
        <v>84</v>
      </c>
      <c r="BK289" s="1" t="s">
        <v>84</v>
      </c>
      <c r="BL289" s="1" t="s">
        <v>84</v>
      </c>
      <c r="BM289" s="1" t="s">
        <v>84</v>
      </c>
      <c r="BN289" s="1" t="s">
        <v>84</v>
      </c>
      <c r="BO289" s="1" t="s">
        <v>84</v>
      </c>
      <c r="BP289" s="1" t="s">
        <v>84</v>
      </c>
      <c r="BQ289" s="1" t="s">
        <v>84</v>
      </c>
      <c r="BR289" s="1" t="s">
        <v>6140</v>
      </c>
      <c r="BS289" s="1" t="s">
        <v>6141</v>
      </c>
      <c r="BT289" s="1">
        <v>32</v>
      </c>
      <c r="BU289" s="1" t="s">
        <v>84</v>
      </c>
      <c r="BV289" s="1"/>
      <c r="BW289" s="1" t="s">
        <v>84</v>
      </c>
      <c r="BX289" s="1" t="str">
        <f>HYPERLINK("https://nconnect.nicmar.ac.in/storage/profile/6a86ec1eb97fa.png","Download")</f>
        <v>0</v>
      </c>
      <c r="BY289" s="1" t="s">
        <v>84</v>
      </c>
    </row>
    <row r="290" spans="1:77">
      <c r="A290" s="1" t="s">
        <v>119</v>
      </c>
      <c r="B290" s="1" t="s">
        <v>78</v>
      </c>
      <c r="C290" s="1" t="s">
        <v>6142</v>
      </c>
      <c r="D290" s="1" t="s">
        <v>2204</v>
      </c>
      <c r="E290" s="1" t="s">
        <v>6143</v>
      </c>
      <c r="F290" s="1" t="s">
        <v>6144</v>
      </c>
      <c r="G290" s="1" t="s">
        <v>6145</v>
      </c>
      <c r="H290" s="1" t="s">
        <v>84</v>
      </c>
      <c r="I290" s="3"/>
      <c r="J290" s="1" t="s">
        <v>85</v>
      </c>
      <c r="K290" s="1" t="s">
        <v>86</v>
      </c>
      <c r="L290" s="1" t="s">
        <v>6146</v>
      </c>
      <c r="M290" s="1" t="s">
        <v>6147</v>
      </c>
      <c r="N290" s="1">
        <v>8425050813</v>
      </c>
      <c r="O290" s="1" t="s">
        <v>89</v>
      </c>
      <c r="P290" s="1" t="s">
        <v>6148</v>
      </c>
      <c r="Q290" s="1" t="s">
        <v>91</v>
      </c>
      <c r="R290" s="1" t="s">
        <v>128</v>
      </c>
      <c r="S290" s="1" t="s">
        <v>6149</v>
      </c>
      <c r="T290" s="1" t="s">
        <v>190</v>
      </c>
      <c r="U290" s="1">
        <v>875188653160</v>
      </c>
      <c r="V290" s="1" t="s">
        <v>6150</v>
      </c>
      <c r="W290" s="1">
        <v>9892761179</v>
      </c>
      <c r="X290" s="1" t="s">
        <v>521</v>
      </c>
      <c r="Y290" s="1" t="s">
        <v>6151</v>
      </c>
      <c r="Z290" s="1">
        <v>9821759812</v>
      </c>
      <c r="AA290" s="1" t="s">
        <v>134</v>
      </c>
      <c r="AB290" s="1" t="s">
        <v>6152</v>
      </c>
      <c r="AC290" s="1" t="s">
        <v>444</v>
      </c>
      <c r="AD290" s="1" t="s">
        <v>101</v>
      </c>
      <c r="AE290" s="1" t="s">
        <v>6152</v>
      </c>
      <c r="AF290" s="1" t="s">
        <v>444</v>
      </c>
      <c r="AG290" s="1" t="s">
        <v>101</v>
      </c>
      <c r="AH290" s="1" t="s">
        <v>102</v>
      </c>
      <c r="AI290" s="1" t="s">
        <v>102</v>
      </c>
      <c r="AJ290" s="1" t="s">
        <v>6153</v>
      </c>
      <c r="AK290" s="1" t="s">
        <v>6154</v>
      </c>
      <c r="AL290" s="1" t="s">
        <v>285</v>
      </c>
      <c r="AM290" s="1" t="s">
        <v>286</v>
      </c>
      <c r="AN290" s="1">
        <v>84.6</v>
      </c>
      <c r="AO290" s="1" t="s">
        <v>84</v>
      </c>
      <c r="AP290" s="1" t="s">
        <v>84</v>
      </c>
      <c r="AQ290" s="1" t="s">
        <v>84</v>
      </c>
      <c r="AR290" s="1" t="s">
        <v>84</v>
      </c>
      <c r="AS290" s="1" t="s">
        <v>84</v>
      </c>
      <c r="AT290" s="1" t="s">
        <v>84</v>
      </c>
      <c r="AU290" s="1" t="s">
        <v>84</v>
      </c>
      <c r="AV290" s="1" t="s">
        <v>1369</v>
      </c>
      <c r="AW290" s="1" t="s">
        <v>6155</v>
      </c>
      <c r="AX290" s="1" t="s">
        <v>597</v>
      </c>
      <c r="AY290" s="1" t="s">
        <v>2107</v>
      </c>
      <c r="AZ290" s="1">
        <v>81.72</v>
      </c>
      <c r="BA290" s="1" t="s">
        <v>84</v>
      </c>
      <c r="BB290" s="1" t="s">
        <v>203</v>
      </c>
      <c r="BC290" s="1" t="s">
        <v>6156</v>
      </c>
      <c r="BD290" s="1" t="s">
        <v>146</v>
      </c>
      <c r="BE290" s="1" t="s">
        <v>114</v>
      </c>
      <c r="BF290" s="1" t="s">
        <v>370</v>
      </c>
      <c r="BG290" s="1" t="s">
        <v>720</v>
      </c>
      <c r="BH290" s="1">
        <v>76.38</v>
      </c>
      <c r="BI290" s="1">
        <v>8.75</v>
      </c>
      <c r="BJ290" s="1" t="s">
        <v>84</v>
      </c>
      <c r="BK290" s="1" t="s">
        <v>84</v>
      </c>
      <c r="BL290" s="1" t="s">
        <v>84</v>
      </c>
      <c r="BM290" s="1" t="s">
        <v>84</v>
      </c>
      <c r="BN290" s="1" t="s">
        <v>84</v>
      </c>
      <c r="BO290" s="1" t="s">
        <v>84</v>
      </c>
      <c r="BP290" s="1" t="s">
        <v>84</v>
      </c>
      <c r="BQ290" s="1" t="s">
        <v>84</v>
      </c>
      <c r="BR290" s="1" t="s">
        <v>6157</v>
      </c>
      <c r="BS290" s="1" t="s">
        <v>6158</v>
      </c>
      <c r="BT290" s="1">
        <v>29</v>
      </c>
      <c r="BU290" s="1" t="s">
        <v>84</v>
      </c>
      <c r="BV290" s="1"/>
      <c r="BW290" s="1" t="s">
        <v>84</v>
      </c>
      <c r="BX290" s="1" t="str">
        <f>HYPERLINK("https://nconnect.nicmar.ac.in/storage/profile/6a8710e998498.png","Download")</f>
        <v>0</v>
      </c>
      <c r="BY290" s="1" t="s">
        <v>84</v>
      </c>
    </row>
    <row r="291" spans="1:77">
      <c r="A291" s="1" t="s">
        <v>119</v>
      </c>
      <c r="B291" s="1" t="s">
        <v>78</v>
      </c>
      <c r="C291" s="1" t="s">
        <v>6159</v>
      </c>
      <c r="D291" s="1" t="s">
        <v>6160</v>
      </c>
      <c r="E291" s="1" t="s">
        <v>6161</v>
      </c>
      <c r="F291" s="1" t="s">
        <v>867</v>
      </c>
      <c r="G291" s="1" t="s">
        <v>6162</v>
      </c>
      <c r="H291" s="1" t="s">
        <v>84</v>
      </c>
      <c r="I291" s="3"/>
      <c r="J291" s="1" t="s">
        <v>85</v>
      </c>
      <c r="K291" s="1" t="s">
        <v>86</v>
      </c>
      <c r="L291" s="1" t="s">
        <v>6163</v>
      </c>
      <c r="M291" s="1" t="s">
        <v>6164</v>
      </c>
      <c r="N291" s="1">
        <v>8431817399</v>
      </c>
      <c r="O291" s="1" t="s">
        <v>89</v>
      </c>
      <c r="P291" s="1" t="s">
        <v>6165</v>
      </c>
      <c r="Q291" s="1" t="s">
        <v>91</v>
      </c>
      <c r="R291" s="1" t="s">
        <v>6166</v>
      </c>
      <c r="S291" s="1" t="s">
        <v>6167</v>
      </c>
      <c r="T291" s="1" t="s">
        <v>130</v>
      </c>
      <c r="U291" s="1">
        <v>337695038563</v>
      </c>
      <c r="V291" s="1" t="s">
        <v>6168</v>
      </c>
      <c r="W291" s="1">
        <v>7892669728</v>
      </c>
      <c r="X291" s="1" t="s">
        <v>566</v>
      </c>
      <c r="Y291" s="1" t="s">
        <v>6169</v>
      </c>
      <c r="Z291" s="1">
        <v>9980089010</v>
      </c>
      <c r="AA291" s="1" t="s">
        <v>134</v>
      </c>
      <c r="AB291" s="1" t="s">
        <v>6170</v>
      </c>
      <c r="AC291" s="1" t="s">
        <v>6171</v>
      </c>
      <c r="AD291" s="1" t="s">
        <v>278</v>
      </c>
      <c r="AE291" s="1" t="s">
        <v>6170</v>
      </c>
      <c r="AF291" s="1" t="s">
        <v>6171</v>
      </c>
      <c r="AG291" s="1" t="s">
        <v>278</v>
      </c>
      <c r="AH291" s="1" t="s">
        <v>102</v>
      </c>
      <c r="AI291" s="1" t="s">
        <v>102</v>
      </c>
      <c r="AJ291" s="1" t="s">
        <v>6172</v>
      </c>
      <c r="AK291" s="1" t="s">
        <v>6173</v>
      </c>
      <c r="AL291" s="1" t="s">
        <v>627</v>
      </c>
      <c r="AM291" s="1" t="s">
        <v>598</v>
      </c>
      <c r="AN291" s="1">
        <v>70</v>
      </c>
      <c r="AO291" s="1" t="s">
        <v>84</v>
      </c>
      <c r="AP291" s="1" t="s">
        <v>6174</v>
      </c>
      <c r="AQ291" s="1" t="s">
        <v>6175</v>
      </c>
      <c r="AR291" s="1" t="s">
        <v>201</v>
      </c>
      <c r="AS291" s="1" t="s">
        <v>549</v>
      </c>
      <c r="AT291" s="1">
        <v>72.33</v>
      </c>
      <c r="AU291" s="1" t="s">
        <v>84</v>
      </c>
      <c r="AV291" s="1" t="s">
        <v>84</v>
      </c>
      <c r="AW291" s="1" t="s">
        <v>84</v>
      </c>
      <c r="AX291" s="1" t="s">
        <v>84</v>
      </c>
      <c r="AY291" s="1" t="s">
        <v>84</v>
      </c>
      <c r="AZ291" s="1" t="s">
        <v>84</v>
      </c>
      <c r="BA291" s="1" t="s">
        <v>84</v>
      </c>
      <c r="BB291" s="1" t="s">
        <v>6176</v>
      </c>
      <c r="BC291" s="1" t="s">
        <v>6177</v>
      </c>
      <c r="BD291" s="1" t="s">
        <v>146</v>
      </c>
      <c r="BE291" s="1" t="s">
        <v>114</v>
      </c>
      <c r="BF291" s="1" t="s">
        <v>552</v>
      </c>
      <c r="BG291" s="1" t="s">
        <v>1051</v>
      </c>
      <c r="BH291" s="1">
        <v>77.5</v>
      </c>
      <c r="BI291" s="1">
        <v>8.5</v>
      </c>
      <c r="BJ291" s="1" t="s">
        <v>84</v>
      </c>
      <c r="BK291" s="1" t="s">
        <v>84</v>
      </c>
      <c r="BL291" s="1" t="s">
        <v>84</v>
      </c>
      <c r="BM291" s="1" t="s">
        <v>84</v>
      </c>
      <c r="BN291" s="1" t="s">
        <v>84</v>
      </c>
      <c r="BO291" s="1" t="s">
        <v>84</v>
      </c>
      <c r="BP291" s="1" t="s">
        <v>84</v>
      </c>
      <c r="BQ291" s="1" t="s">
        <v>84</v>
      </c>
      <c r="BR291" s="1" t="s">
        <v>6178</v>
      </c>
      <c r="BS291" s="1" t="s">
        <v>84</v>
      </c>
      <c r="BT291" s="1"/>
      <c r="BU291" s="1" t="s">
        <v>6179</v>
      </c>
      <c r="BV291" s="1">
        <v>66</v>
      </c>
      <c r="BW291" s="1" t="s">
        <v>6180</v>
      </c>
      <c r="BX291" s="1" t="str">
        <f>HYPERLINK("https://nconnect.nicmar.ac.in/storage/profile/6a8706b03350b.png","Download")</f>
        <v>0</v>
      </c>
      <c r="BY291" s="1" t="s">
        <v>84</v>
      </c>
    </row>
    <row r="292" spans="1:77">
      <c r="A292" s="1" t="s">
        <v>119</v>
      </c>
      <c r="B292" s="1" t="s">
        <v>78</v>
      </c>
      <c r="C292" s="1" t="s">
        <v>6181</v>
      </c>
      <c r="D292" s="1" t="s">
        <v>6182</v>
      </c>
      <c r="E292" s="1" t="s">
        <v>6183</v>
      </c>
      <c r="F292" s="1" t="s">
        <v>6184</v>
      </c>
      <c r="G292" s="1" t="s">
        <v>6185</v>
      </c>
      <c r="H292" s="1" t="s">
        <v>84</v>
      </c>
      <c r="I292" s="3"/>
      <c r="J292" s="1" t="s">
        <v>85</v>
      </c>
      <c r="K292" s="1" t="s">
        <v>86</v>
      </c>
      <c r="L292" s="1" t="s">
        <v>6186</v>
      </c>
      <c r="M292" s="1" t="s">
        <v>6187</v>
      </c>
      <c r="N292" s="1">
        <v>8390869369</v>
      </c>
      <c r="O292" s="1" t="s">
        <v>89</v>
      </c>
      <c r="P292" s="1" t="s">
        <v>6188</v>
      </c>
      <c r="Q292" s="1" t="s">
        <v>91</v>
      </c>
      <c r="R292" s="1" t="s">
        <v>6189</v>
      </c>
      <c r="S292" s="1" t="s">
        <v>6190</v>
      </c>
      <c r="T292" s="1" t="s">
        <v>190</v>
      </c>
      <c r="U292" s="1">
        <v>384668854607</v>
      </c>
      <c r="V292" s="1" t="s">
        <v>242</v>
      </c>
      <c r="W292" s="1">
        <v>9764110475</v>
      </c>
      <c r="X292" s="1" t="s">
        <v>566</v>
      </c>
      <c r="Y292" s="1" t="s">
        <v>1385</v>
      </c>
      <c r="Z292" s="1">
        <v>9766843275</v>
      </c>
      <c r="AA292" s="1" t="s">
        <v>98</v>
      </c>
      <c r="AB292" s="1" t="s">
        <v>6191</v>
      </c>
      <c r="AC292" s="1" t="s">
        <v>6192</v>
      </c>
      <c r="AD292" s="1" t="s">
        <v>101</v>
      </c>
      <c r="AE292" s="1" t="s">
        <v>6191</v>
      </c>
      <c r="AF292" s="1" t="s">
        <v>6192</v>
      </c>
      <c r="AG292" s="1" t="s">
        <v>101</v>
      </c>
      <c r="AH292" s="1" t="s">
        <v>102</v>
      </c>
      <c r="AI292" s="1" t="s">
        <v>102</v>
      </c>
      <c r="AJ292" s="1" t="s">
        <v>6193</v>
      </c>
      <c r="AK292" s="1" t="s">
        <v>6194</v>
      </c>
      <c r="AL292" s="1" t="s">
        <v>1131</v>
      </c>
      <c r="AM292" s="1" t="s">
        <v>715</v>
      </c>
      <c r="AN292" s="1">
        <v>81.7</v>
      </c>
      <c r="AO292" s="1">
        <v>8.6</v>
      </c>
      <c r="AP292" s="1" t="s">
        <v>84</v>
      </c>
      <c r="AQ292" s="1" t="s">
        <v>84</v>
      </c>
      <c r="AR292" s="1" t="s">
        <v>84</v>
      </c>
      <c r="AS292" s="1" t="s">
        <v>84</v>
      </c>
      <c r="AT292" s="1" t="s">
        <v>84</v>
      </c>
      <c r="AU292" s="1" t="s">
        <v>84</v>
      </c>
      <c r="AV292" s="1" t="s">
        <v>1199</v>
      </c>
      <c r="AW292" s="1" t="s">
        <v>6195</v>
      </c>
      <c r="AX292" s="1" t="s">
        <v>3811</v>
      </c>
      <c r="AY292" s="1" t="s">
        <v>201</v>
      </c>
      <c r="AZ292" s="1">
        <v>67.76</v>
      </c>
      <c r="BA292" s="1" t="s">
        <v>84</v>
      </c>
      <c r="BB292" s="1" t="s">
        <v>3290</v>
      </c>
      <c r="BC292" s="1" t="s">
        <v>6192</v>
      </c>
      <c r="BD292" s="1" t="s">
        <v>146</v>
      </c>
      <c r="BE292" s="1" t="s">
        <v>114</v>
      </c>
      <c r="BF292" s="1" t="s">
        <v>3811</v>
      </c>
      <c r="BG292" s="1" t="s">
        <v>290</v>
      </c>
      <c r="BH292" s="1">
        <v>81.9</v>
      </c>
      <c r="BI292" s="1">
        <v>8.94</v>
      </c>
      <c r="BJ292" s="1" t="s">
        <v>84</v>
      </c>
      <c r="BK292" s="1" t="s">
        <v>84</v>
      </c>
      <c r="BL292" s="1" t="s">
        <v>84</v>
      </c>
      <c r="BM292" s="1" t="s">
        <v>84</v>
      </c>
      <c r="BN292" s="1" t="s">
        <v>84</v>
      </c>
      <c r="BO292" s="1" t="s">
        <v>84</v>
      </c>
      <c r="BP292" s="1" t="s">
        <v>84</v>
      </c>
      <c r="BQ292" s="1" t="s">
        <v>84</v>
      </c>
      <c r="BR292" s="1" t="s">
        <v>6196</v>
      </c>
      <c r="BS292" s="1" t="s">
        <v>6197</v>
      </c>
      <c r="BT292" s="1">
        <v>16</v>
      </c>
      <c r="BU292" s="1" t="s">
        <v>84</v>
      </c>
      <c r="BV292" s="1"/>
      <c r="BW292" s="1" t="s">
        <v>6198</v>
      </c>
      <c r="BX292" s="1" t="str">
        <f>HYPERLINK("https://nconnect.nicmar.ac.in/storage/profile/6a875c916916f.png","Download")</f>
        <v>0</v>
      </c>
      <c r="BY292" s="1" t="s">
        <v>84</v>
      </c>
    </row>
    <row r="293" spans="1:77">
      <c r="A293" s="1" t="s">
        <v>119</v>
      </c>
      <c r="B293" s="1" t="s">
        <v>78</v>
      </c>
      <c r="C293" s="1" t="s">
        <v>6199</v>
      </c>
      <c r="D293" s="1" t="s">
        <v>6200</v>
      </c>
      <c r="E293" s="1" t="s">
        <v>1488</v>
      </c>
      <c r="F293" s="1" t="s">
        <v>6201</v>
      </c>
      <c r="G293" s="1" t="s">
        <v>6202</v>
      </c>
      <c r="H293" s="1" t="s">
        <v>84</v>
      </c>
      <c r="I293" s="3"/>
      <c r="J293" s="1" t="s">
        <v>85</v>
      </c>
      <c r="K293" s="1" t="s">
        <v>86</v>
      </c>
      <c r="L293" s="1" t="s">
        <v>6203</v>
      </c>
      <c r="M293" s="1" t="s">
        <v>6204</v>
      </c>
      <c r="N293" s="1">
        <v>9019746164</v>
      </c>
      <c r="O293" s="1" t="s">
        <v>89</v>
      </c>
      <c r="P293" s="1" t="s">
        <v>6205</v>
      </c>
      <c r="Q293" s="1" t="s">
        <v>91</v>
      </c>
      <c r="R293" s="1" t="s">
        <v>6206</v>
      </c>
      <c r="S293" s="1" t="s">
        <v>6207</v>
      </c>
      <c r="T293" s="1" t="s">
        <v>190</v>
      </c>
      <c r="U293" s="1">
        <v>514980926943</v>
      </c>
      <c r="V293" s="1" t="s">
        <v>1488</v>
      </c>
      <c r="W293" s="1">
        <v>9448082828</v>
      </c>
      <c r="X293" s="1" t="s">
        <v>785</v>
      </c>
      <c r="Y293" s="1" t="s">
        <v>6208</v>
      </c>
      <c r="Z293" s="1">
        <v>9449813828</v>
      </c>
      <c r="AA293" s="1" t="s">
        <v>167</v>
      </c>
      <c r="AB293" s="1" t="s">
        <v>6209</v>
      </c>
      <c r="AC293" s="1" t="s">
        <v>6210</v>
      </c>
      <c r="AD293" s="1" t="s">
        <v>278</v>
      </c>
      <c r="AE293" s="1" t="s">
        <v>6209</v>
      </c>
      <c r="AF293" s="1" t="s">
        <v>6210</v>
      </c>
      <c r="AG293" s="1" t="s">
        <v>278</v>
      </c>
      <c r="AH293" s="1" t="s">
        <v>102</v>
      </c>
      <c r="AI293" s="1" t="s">
        <v>102</v>
      </c>
      <c r="AJ293" s="1" t="s">
        <v>6211</v>
      </c>
      <c r="AK293" s="1" t="s">
        <v>6212</v>
      </c>
      <c r="AL293" s="1" t="s">
        <v>598</v>
      </c>
      <c r="AM293" s="1" t="s">
        <v>141</v>
      </c>
      <c r="AN293" s="1">
        <v>89.92</v>
      </c>
      <c r="AO293" s="1" t="s">
        <v>84</v>
      </c>
      <c r="AP293" s="1" t="s">
        <v>6213</v>
      </c>
      <c r="AQ293" s="1" t="s">
        <v>6214</v>
      </c>
      <c r="AR293" s="1" t="s">
        <v>201</v>
      </c>
      <c r="AS293" s="1" t="s">
        <v>110</v>
      </c>
      <c r="AT293" s="1">
        <v>88.16</v>
      </c>
      <c r="AU293" s="1" t="s">
        <v>84</v>
      </c>
      <c r="AV293" s="1" t="s">
        <v>84</v>
      </c>
      <c r="AW293" s="1" t="s">
        <v>84</v>
      </c>
      <c r="AX293" s="1" t="s">
        <v>84</v>
      </c>
      <c r="AY293" s="1" t="s">
        <v>84</v>
      </c>
      <c r="AZ293" s="1" t="s">
        <v>84</v>
      </c>
      <c r="BA293" s="1" t="s">
        <v>84</v>
      </c>
      <c r="BB293" s="1" t="s">
        <v>6215</v>
      </c>
      <c r="BC293" s="1" t="s">
        <v>6216</v>
      </c>
      <c r="BD293" s="1" t="s">
        <v>146</v>
      </c>
      <c r="BE293" s="1" t="s">
        <v>114</v>
      </c>
      <c r="BF293" s="1" t="s">
        <v>552</v>
      </c>
      <c r="BG293" s="1" t="s">
        <v>962</v>
      </c>
      <c r="BH293" s="1">
        <v>79.6</v>
      </c>
      <c r="BI293" s="1">
        <v>8.71</v>
      </c>
      <c r="BJ293" s="1" t="s">
        <v>84</v>
      </c>
      <c r="BK293" s="1" t="s">
        <v>84</v>
      </c>
      <c r="BL293" s="1" t="s">
        <v>84</v>
      </c>
      <c r="BM293" s="1" t="s">
        <v>84</v>
      </c>
      <c r="BN293" s="1" t="s">
        <v>84</v>
      </c>
      <c r="BO293" s="1" t="s">
        <v>84</v>
      </c>
      <c r="BP293" s="1" t="s">
        <v>84</v>
      </c>
      <c r="BQ293" s="1" t="s">
        <v>84</v>
      </c>
      <c r="BR293" s="1" t="s">
        <v>6217</v>
      </c>
      <c r="BS293" s="1" t="s">
        <v>6218</v>
      </c>
      <c r="BT293" s="1">
        <v>8</v>
      </c>
      <c r="BU293" s="1" t="s">
        <v>6219</v>
      </c>
      <c r="BV293" s="1">
        <v>25</v>
      </c>
      <c r="BW293" s="1" t="s">
        <v>84</v>
      </c>
      <c r="BX293" s="1" t="str">
        <f>HYPERLINK("https://nconnect.nicmar.ac.in/storage/profile/6a85c58c1348f.png","Download")</f>
        <v>0</v>
      </c>
      <c r="BY293" s="1" t="s">
        <v>84</v>
      </c>
    </row>
    <row r="294" spans="1:77">
      <c r="A294" s="1" t="s">
        <v>151</v>
      </c>
      <c r="B294" s="1" t="s">
        <v>78</v>
      </c>
      <c r="C294" s="1" t="s">
        <v>6220</v>
      </c>
      <c r="D294" s="1" t="s">
        <v>6221</v>
      </c>
      <c r="E294" s="1" t="s">
        <v>84</v>
      </c>
      <c r="F294" s="1" t="s">
        <v>6222</v>
      </c>
      <c r="G294" s="1" t="s">
        <v>6223</v>
      </c>
      <c r="H294" s="1" t="s">
        <v>84</v>
      </c>
      <c r="I294" s="3"/>
      <c r="J294" s="1" t="s">
        <v>85</v>
      </c>
      <c r="K294" s="1" t="s">
        <v>86</v>
      </c>
      <c r="L294" s="1" t="s">
        <v>6224</v>
      </c>
      <c r="M294" s="1" t="s">
        <v>6225</v>
      </c>
      <c r="N294" s="1">
        <v>8330990814</v>
      </c>
      <c r="O294" s="1" t="s">
        <v>159</v>
      </c>
      <c r="P294" s="1" t="s">
        <v>6226</v>
      </c>
      <c r="Q294" s="1" t="s">
        <v>91</v>
      </c>
      <c r="R294" s="1" t="s">
        <v>1763</v>
      </c>
      <c r="S294" s="1" t="s">
        <v>6227</v>
      </c>
      <c r="T294" s="1" t="s">
        <v>6228</v>
      </c>
      <c r="U294" s="1" t="s">
        <v>6229</v>
      </c>
      <c r="V294" s="1" t="s">
        <v>6230</v>
      </c>
      <c r="W294" s="1">
        <v>9441319332</v>
      </c>
      <c r="X294" s="1" t="s">
        <v>6231</v>
      </c>
      <c r="Y294" s="1" t="s">
        <v>6232</v>
      </c>
      <c r="Z294" s="1">
        <v>9494712435</v>
      </c>
      <c r="AA294" s="1" t="s">
        <v>2759</v>
      </c>
      <c r="AB294" s="1" t="s">
        <v>6233</v>
      </c>
      <c r="AC294" s="1" t="s">
        <v>6234</v>
      </c>
      <c r="AD294" s="1" t="s">
        <v>2957</v>
      </c>
      <c r="AE294" s="1" t="s">
        <v>6233</v>
      </c>
      <c r="AF294" s="1" t="s">
        <v>6234</v>
      </c>
      <c r="AG294" s="1" t="s">
        <v>2957</v>
      </c>
      <c r="AH294" s="1" t="s">
        <v>102</v>
      </c>
      <c r="AI294" s="1" t="s">
        <v>102</v>
      </c>
      <c r="AJ294" s="1" t="s">
        <v>6235</v>
      </c>
      <c r="AK294" s="1" t="s">
        <v>4344</v>
      </c>
      <c r="AL294" s="1" t="s">
        <v>738</v>
      </c>
      <c r="AM294" s="1" t="s">
        <v>4932</v>
      </c>
      <c r="AN294" s="1">
        <v>90</v>
      </c>
      <c r="AO294" s="1">
        <v>9</v>
      </c>
      <c r="AP294" s="1" t="s">
        <v>84</v>
      </c>
      <c r="AQ294" s="1" t="s">
        <v>84</v>
      </c>
      <c r="AR294" s="1" t="s">
        <v>84</v>
      </c>
      <c r="AS294" s="1" t="s">
        <v>84</v>
      </c>
      <c r="AT294" s="1" t="s">
        <v>84</v>
      </c>
      <c r="AU294" s="1" t="s">
        <v>84</v>
      </c>
      <c r="AV294" s="1" t="s">
        <v>6236</v>
      </c>
      <c r="AW294" s="1" t="s">
        <v>6237</v>
      </c>
      <c r="AX294" s="1" t="s">
        <v>6238</v>
      </c>
      <c r="AY294" s="1" t="s">
        <v>198</v>
      </c>
      <c r="AZ294" s="1">
        <v>85.34</v>
      </c>
      <c r="BA294" s="1" t="s">
        <v>84</v>
      </c>
      <c r="BB294" s="1" t="s">
        <v>6239</v>
      </c>
      <c r="BC294" s="1" t="s">
        <v>6240</v>
      </c>
      <c r="BD294" s="1" t="s">
        <v>113</v>
      </c>
      <c r="BE294" s="1" t="s">
        <v>114</v>
      </c>
      <c r="BF294" s="1" t="s">
        <v>958</v>
      </c>
      <c r="BG294" s="1" t="s">
        <v>549</v>
      </c>
      <c r="BH294" s="1">
        <v>77.81</v>
      </c>
      <c r="BI294" s="1">
        <v>8.19</v>
      </c>
      <c r="BJ294" s="1" t="s">
        <v>84</v>
      </c>
      <c r="BK294" s="1" t="s">
        <v>84</v>
      </c>
      <c r="BL294" s="1" t="s">
        <v>84</v>
      </c>
      <c r="BM294" s="1" t="s">
        <v>84</v>
      </c>
      <c r="BN294" s="1" t="s">
        <v>84</v>
      </c>
      <c r="BO294" s="1" t="s">
        <v>84</v>
      </c>
      <c r="BP294" s="1" t="s">
        <v>84</v>
      </c>
      <c r="BQ294" s="1" t="s">
        <v>84</v>
      </c>
      <c r="BR294" s="1" t="s">
        <v>6241</v>
      </c>
      <c r="BS294" s="1" t="s">
        <v>84</v>
      </c>
      <c r="BT294" s="1"/>
      <c r="BU294" s="1" t="s">
        <v>84</v>
      </c>
      <c r="BV294" s="1"/>
      <c r="BW294" s="1" t="s">
        <v>6242</v>
      </c>
      <c r="BX294" s="1" t="str">
        <f>HYPERLINK("https://nconnect.nicmar.ac.in/storage/profile/6a85bedda212a.png","Download")</f>
        <v>0</v>
      </c>
      <c r="BY294" s="1" t="s">
        <v>84</v>
      </c>
    </row>
    <row r="295" spans="1:77">
      <c r="A295" s="1" t="s">
        <v>119</v>
      </c>
      <c r="B295" s="1" t="s">
        <v>78</v>
      </c>
      <c r="C295" s="1" t="s">
        <v>6243</v>
      </c>
      <c r="D295" s="1" t="s">
        <v>6244</v>
      </c>
      <c r="E295" s="1" t="s">
        <v>6245</v>
      </c>
      <c r="F295" s="1" t="s">
        <v>6246</v>
      </c>
      <c r="G295" s="1" t="s">
        <v>6247</v>
      </c>
      <c r="H295" s="1" t="s">
        <v>84</v>
      </c>
      <c r="I295" s="3"/>
      <c r="J295" s="1" t="s">
        <v>85</v>
      </c>
      <c r="K295" s="1" t="s">
        <v>86</v>
      </c>
      <c r="L295" s="1" t="s">
        <v>6248</v>
      </c>
      <c r="M295" s="1" t="s">
        <v>6249</v>
      </c>
      <c r="N295" s="1">
        <v>8825890062</v>
      </c>
      <c r="O295" s="1" t="s">
        <v>89</v>
      </c>
      <c r="P295" s="1" t="s">
        <v>6250</v>
      </c>
      <c r="Q295" s="1" t="s">
        <v>91</v>
      </c>
      <c r="R295" s="1" t="s">
        <v>6251</v>
      </c>
      <c r="S295" s="1" t="s">
        <v>6252</v>
      </c>
      <c r="T295" s="1" t="s">
        <v>94</v>
      </c>
      <c r="U295" s="1">
        <v>276893558798</v>
      </c>
      <c r="V295" s="1" t="s">
        <v>6253</v>
      </c>
      <c r="W295" s="1">
        <v>7904149076</v>
      </c>
      <c r="X295" s="1" t="s">
        <v>6254</v>
      </c>
      <c r="Y295" s="1" t="s">
        <v>6255</v>
      </c>
      <c r="Z295" s="1">
        <v>9841685958</v>
      </c>
      <c r="AA295" s="1" t="s">
        <v>521</v>
      </c>
      <c r="AB295" s="1" t="s">
        <v>6256</v>
      </c>
      <c r="AC295" s="1" t="s">
        <v>1477</v>
      </c>
      <c r="AD295" s="1" t="s">
        <v>644</v>
      </c>
      <c r="AE295" s="1" t="s">
        <v>6256</v>
      </c>
      <c r="AF295" s="1" t="s">
        <v>1477</v>
      </c>
      <c r="AG295" s="1" t="s">
        <v>644</v>
      </c>
      <c r="AH295" s="1" t="s">
        <v>102</v>
      </c>
      <c r="AI295" s="1" t="s">
        <v>102</v>
      </c>
      <c r="AJ295" s="1" t="s">
        <v>6257</v>
      </c>
      <c r="AK295" s="1" t="s">
        <v>6258</v>
      </c>
      <c r="AL295" s="1" t="s">
        <v>598</v>
      </c>
      <c r="AM295" s="1" t="s">
        <v>395</v>
      </c>
      <c r="AN295" s="1">
        <v>78.2</v>
      </c>
      <c r="AO295" s="1" t="s">
        <v>84</v>
      </c>
      <c r="AP295" s="1" t="s">
        <v>6259</v>
      </c>
      <c r="AQ295" s="1" t="s">
        <v>6260</v>
      </c>
      <c r="AR295" s="1" t="s">
        <v>983</v>
      </c>
      <c r="AS295" s="1" t="s">
        <v>672</v>
      </c>
      <c r="AT295" s="1">
        <v>80.37</v>
      </c>
      <c r="AU295" s="1" t="s">
        <v>84</v>
      </c>
      <c r="AV295" s="1" t="s">
        <v>84</v>
      </c>
      <c r="AW295" s="1" t="s">
        <v>84</v>
      </c>
      <c r="AX295" s="1" t="s">
        <v>84</v>
      </c>
      <c r="AY295" s="1" t="s">
        <v>84</v>
      </c>
      <c r="AZ295" s="1" t="s">
        <v>84</v>
      </c>
      <c r="BA295" s="1" t="s">
        <v>84</v>
      </c>
      <c r="BB295" s="1" t="s">
        <v>6261</v>
      </c>
      <c r="BC295" s="1" t="s">
        <v>6262</v>
      </c>
      <c r="BD295" s="1" t="s">
        <v>146</v>
      </c>
      <c r="BE295" s="1" t="s">
        <v>114</v>
      </c>
      <c r="BF295" s="1" t="s">
        <v>256</v>
      </c>
      <c r="BG295" s="1" t="s">
        <v>1051</v>
      </c>
      <c r="BH295" s="1">
        <v>74.5</v>
      </c>
      <c r="BI295" s="1">
        <v>7.45</v>
      </c>
      <c r="BJ295" s="1" t="s">
        <v>84</v>
      </c>
      <c r="BK295" s="1" t="s">
        <v>84</v>
      </c>
      <c r="BL295" s="1" t="s">
        <v>84</v>
      </c>
      <c r="BM295" s="1" t="s">
        <v>84</v>
      </c>
      <c r="BN295" s="1" t="s">
        <v>84</v>
      </c>
      <c r="BO295" s="1" t="s">
        <v>84</v>
      </c>
      <c r="BP295" s="1" t="s">
        <v>84</v>
      </c>
      <c r="BQ295" s="1" t="s">
        <v>84</v>
      </c>
      <c r="BR295" s="1" t="s">
        <v>6263</v>
      </c>
      <c r="BS295" s="1" t="s">
        <v>6264</v>
      </c>
      <c r="BT295" s="1">
        <v>6</v>
      </c>
      <c r="BU295" s="1" t="s">
        <v>6265</v>
      </c>
      <c r="BV295" s="1">
        <v>4</v>
      </c>
      <c r="BW295" s="1" t="s">
        <v>6266</v>
      </c>
      <c r="BX295" s="1" t="str">
        <f>HYPERLINK("https://nconnect.nicmar.ac.in/storage/profile/6a86f71d57fa0.png","Download")</f>
        <v>0</v>
      </c>
      <c r="BY295" s="1" t="s">
        <v>84</v>
      </c>
    </row>
    <row r="296" spans="1:77">
      <c r="A296" s="1" t="s">
        <v>295</v>
      </c>
      <c r="B296" s="1" t="s">
        <v>296</v>
      </c>
      <c r="C296" s="1" t="s">
        <v>6267</v>
      </c>
      <c r="D296" s="1" t="s">
        <v>6268</v>
      </c>
      <c r="E296" s="1" t="s">
        <v>84</v>
      </c>
      <c r="F296" s="1" t="s">
        <v>6269</v>
      </c>
      <c r="G296" s="1" t="s">
        <v>6270</v>
      </c>
      <c r="H296" s="1" t="s">
        <v>84</v>
      </c>
      <c r="I296" s="3"/>
      <c r="J296" s="1" t="s">
        <v>85</v>
      </c>
      <c r="K296" s="1" t="s">
        <v>86</v>
      </c>
      <c r="L296" s="1" t="s">
        <v>6271</v>
      </c>
      <c r="M296" s="1" t="s">
        <v>6272</v>
      </c>
      <c r="N296" s="1">
        <v>9664344497</v>
      </c>
      <c r="O296" s="1" t="s">
        <v>159</v>
      </c>
      <c r="P296" s="1" t="s">
        <v>6273</v>
      </c>
      <c r="Q296" s="1" t="s">
        <v>91</v>
      </c>
      <c r="R296" s="1" t="s">
        <v>6274</v>
      </c>
      <c r="S296" s="1" t="s">
        <v>84</v>
      </c>
      <c r="T296" s="1" t="s">
        <v>6275</v>
      </c>
      <c r="U296" s="1" t="s">
        <v>6276</v>
      </c>
      <c r="V296" s="1" t="s">
        <v>6277</v>
      </c>
      <c r="W296" s="1">
        <v>9414083728</v>
      </c>
      <c r="X296" s="1" t="s">
        <v>6278</v>
      </c>
      <c r="Y296" s="1" t="s">
        <v>6279</v>
      </c>
      <c r="Z296" s="1">
        <v>9407311157</v>
      </c>
      <c r="AA296" s="1" t="s">
        <v>1260</v>
      </c>
      <c r="AB296" s="1" t="s">
        <v>6280</v>
      </c>
      <c r="AC296" s="1" t="s">
        <v>6281</v>
      </c>
      <c r="AD296" s="1" t="s">
        <v>766</v>
      </c>
      <c r="AE296" s="1" t="s">
        <v>6280</v>
      </c>
      <c r="AF296" s="1" t="s">
        <v>6281</v>
      </c>
      <c r="AG296" s="1" t="s">
        <v>766</v>
      </c>
      <c r="AH296" s="1">
        <v>7.93</v>
      </c>
      <c r="AI296" s="1" t="s">
        <v>102</v>
      </c>
      <c r="AJ296" s="1" t="s">
        <v>6282</v>
      </c>
      <c r="AK296" s="1" t="s">
        <v>6283</v>
      </c>
      <c r="AL296" s="1" t="s">
        <v>315</v>
      </c>
      <c r="AM296" s="1" t="s">
        <v>316</v>
      </c>
      <c r="AN296" s="1">
        <v>84</v>
      </c>
      <c r="AO296" s="1" t="s">
        <v>84</v>
      </c>
      <c r="AP296" s="1" t="s">
        <v>6282</v>
      </c>
      <c r="AQ296" s="1" t="s">
        <v>6283</v>
      </c>
      <c r="AR296" s="1" t="s">
        <v>319</v>
      </c>
      <c r="AS296" s="1" t="s">
        <v>320</v>
      </c>
      <c r="AT296" s="1">
        <v>68</v>
      </c>
      <c r="AU296" s="1" t="s">
        <v>84</v>
      </c>
      <c r="AV296" s="1" t="s">
        <v>84</v>
      </c>
      <c r="AW296" s="1" t="s">
        <v>84</v>
      </c>
      <c r="AX296" s="1" t="s">
        <v>84</v>
      </c>
      <c r="AY296" s="1" t="s">
        <v>84</v>
      </c>
      <c r="AZ296" s="1" t="s">
        <v>84</v>
      </c>
      <c r="BA296" s="1" t="s">
        <v>84</v>
      </c>
      <c r="BB296" s="1" t="s">
        <v>84</v>
      </c>
      <c r="BC296" s="1" t="s">
        <v>84</v>
      </c>
      <c r="BD296" s="1" t="s">
        <v>6284</v>
      </c>
      <c r="BE296" s="1" t="s">
        <v>84</v>
      </c>
      <c r="BF296" s="1" t="s">
        <v>84</v>
      </c>
      <c r="BG296" s="1" t="s">
        <v>84</v>
      </c>
      <c r="BH296" s="1" t="s">
        <v>84</v>
      </c>
      <c r="BI296" s="1" t="s">
        <v>84</v>
      </c>
      <c r="BJ296" s="1" t="s">
        <v>84</v>
      </c>
      <c r="BK296" s="1" t="s">
        <v>84</v>
      </c>
      <c r="BL296" s="1" t="s">
        <v>84</v>
      </c>
      <c r="BM296" s="1" t="s">
        <v>84</v>
      </c>
      <c r="BN296" s="1" t="s">
        <v>84</v>
      </c>
      <c r="BO296" s="1" t="s">
        <v>84</v>
      </c>
      <c r="BP296" s="1" t="s">
        <v>84</v>
      </c>
      <c r="BQ296" s="1" t="s">
        <v>84</v>
      </c>
      <c r="BR296" s="1" t="s">
        <v>6285</v>
      </c>
      <c r="BS296" s="1" t="s">
        <v>84</v>
      </c>
      <c r="BT296" s="1"/>
      <c r="BU296" s="1" t="s">
        <v>6286</v>
      </c>
      <c r="BV296" s="1">
        <v>16</v>
      </c>
      <c r="BW296" s="1" t="s">
        <v>6287</v>
      </c>
      <c r="BX296" s="1" t="str">
        <f>HYPERLINK("https://nconnect.nicmar.ac.in/storage/profile/6ac3373301f51.png","Download")</f>
        <v>0</v>
      </c>
      <c r="BY296" s="1" t="s">
        <v>84</v>
      </c>
    </row>
    <row r="297" spans="1:77">
      <c r="A297" s="1" t="s">
        <v>119</v>
      </c>
      <c r="B297" s="1" t="s">
        <v>78</v>
      </c>
      <c r="C297" s="1" t="s">
        <v>6288</v>
      </c>
      <c r="D297" s="1" t="s">
        <v>6289</v>
      </c>
      <c r="E297" s="1" t="s">
        <v>3917</v>
      </c>
      <c r="F297" s="1" t="s">
        <v>6290</v>
      </c>
      <c r="G297" s="1" t="s">
        <v>6291</v>
      </c>
      <c r="H297" s="1" t="s">
        <v>84</v>
      </c>
      <c r="I297" s="3"/>
      <c r="J297" s="1" t="s">
        <v>85</v>
      </c>
      <c r="K297" s="1" t="s">
        <v>86</v>
      </c>
      <c r="L297" s="1" t="s">
        <v>6292</v>
      </c>
      <c r="M297" s="1" t="s">
        <v>6293</v>
      </c>
      <c r="N297" s="1">
        <v>6303970153</v>
      </c>
      <c r="O297" s="1" t="s">
        <v>89</v>
      </c>
      <c r="P297" s="1" t="s">
        <v>6294</v>
      </c>
      <c r="Q297" s="1" t="s">
        <v>91</v>
      </c>
      <c r="R297" s="1" t="s">
        <v>6295</v>
      </c>
      <c r="S297" s="1" t="s">
        <v>6296</v>
      </c>
      <c r="T297" s="1" t="s">
        <v>190</v>
      </c>
      <c r="U297" s="1">
        <v>971275837950</v>
      </c>
      <c r="V297" s="1" t="s">
        <v>6297</v>
      </c>
      <c r="W297" s="1">
        <v>7995120751</v>
      </c>
      <c r="X297" s="1" t="s">
        <v>6298</v>
      </c>
      <c r="Y297" s="1" t="s">
        <v>6299</v>
      </c>
      <c r="Z297" s="1">
        <v>9618188940</v>
      </c>
      <c r="AA297" s="1" t="s">
        <v>6300</v>
      </c>
      <c r="AB297" s="1" t="s">
        <v>6301</v>
      </c>
      <c r="AC297" s="1" t="s">
        <v>905</v>
      </c>
      <c r="AD297" s="1" t="s">
        <v>594</v>
      </c>
      <c r="AE297" s="1" t="s">
        <v>6302</v>
      </c>
      <c r="AF297" s="1" t="s">
        <v>593</v>
      </c>
      <c r="AG297" s="1" t="s">
        <v>594</v>
      </c>
      <c r="AH297" s="1" t="s">
        <v>102</v>
      </c>
      <c r="AI297" s="1" t="s">
        <v>102</v>
      </c>
      <c r="AJ297" s="1" t="s">
        <v>6303</v>
      </c>
      <c r="AK297" s="1" t="s">
        <v>6304</v>
      </c>
      <c r="AL297" s="1" t="s">
        <v>6305</v>
      </c>
      <c r="AM297" s="1" t="s">
        <v>501</v>
      </c>
      <c r="AN297" s="1">
        <v>97</v>
      </c>
      <c r="AO297" s="1">
        <v>9.7</v>
      </c>
      <c r="AP297" s="1" t="s">
        <v>84</v>
      </c>
      <c r="AQ297" s="1" t="s">
        <v>84</v>
      </c>
      <c r="AR297" s="1" t="s">
        <v>84</v>
      </c>
      <c r="AS297" s="1" t="s">
        <v>84</v>
      </c>
      <c r="AT297" s="1" t="s">
        <v>84</v>
      </c>
      <c r="AU297" s="1" t="s">
        <v>84</v>
      </c>
      <c r="AV297" s="1" t="s">
        <v>4576</v>
      </c>
      <c r="AW297" s="1" t="s">
        <v>6306</v>
      </c>
      <c r="AX297" s="1" t="s">
        <v>527</v>
      </c>
      <c r="AY297" s="1" t="s">
        <v>769</v>
      </c>
      <c r="AZ297" s="1">
        <v>77.38</v>
      </c>
      <c r="BA297" s="1" t="s">
        <v>84</v>
      </c>
      <c r="BB297" s="1" t="s">
        <v>6307</v>
      </c>
      <c r="BC297" s="1" t="s">
        <v>6308</v>
      </c>
      <c r="BD297" s="1" t="s">
        <v>146</v>
      </c>
      <c r="BE297" s="1" t="s">
        <v>114</v>
      </c>
      <c r="BF297" s="1" t="s">
        <v>256</v>
      </c>
      <c r="BG297" s="1" t="s">
        <v>912</v>
      </c>
      <c r="BH297" s="1">
        <v>73.4</v>
      </c>
      <c r="BI297" s="1">
        <v>7.34</v>
      </c>
      <c r="BJ297" s="1" t="s">
        <v>84</v>
      </c>
      <c r="BK297" s="1" t="s">
        <v>84</v>
      </c>
      <c r="BL297" s="1" t="s">
        <v>84</v>
      </c>
      <c r="BM297" s="1" t="s">
        <v>84</v>
      </c>
      <c r="BN297" s="1" t="s">
        <v>84</v>
      </c>
      <c r="BO297" s="1" t="s">
        <v>84</v>
      </c>
      <c r="BP297" s="1" t="s">
        <v>84</v>
      </c>
      <c r="BQ297" s="1" t="s">
        <v>84</v>
      </c>
      <c r="BR297" s="1" t="s">
        <v>6309</v>
      </c>
      <c r="BS297" s="1" t="s">
        <v>6310</v>
      </c>
      <c r="BT297" s="1">
        <v>13</v>
      </c>
      <c r="BU297" s="1" t="s">
        <v>84</v>
      </c>
      <c r="BV297" s="1"/>
      <c r="BW297" s="1" t="s">
        <v>6311</v>
      </c>
      <c r="BX297" s="1" t="str">
        <f>HYPERLINK("https://nconnect.nicmar.ac.in/storage/profile/6a870886b115b.png","Download")</f>
        <v>0</v>
      </c>
      <c r="BY297" s="1" t="s">
        <v>84</v>
      </c>
    </row>
    <row r="298" spans="1:77">
      <c r="A298" s="1" t="s">
        <v>119</v>
      </c>
      <c r="B298" s="1" t="s">
        <v>78</v>
      </c>
      <c r="C298" s="1" t="s">
        <v>6312</v>
      </c>
      <c r="D298" s="1" t="s">
        <v>6313</v>
      </c>
      <c r="E298" s="1" t="s">
        <v>5098</v>
      </c>
      <c r="F298" s="1" t="s">
        <v>6314</v>
      </c>
      <c r="G298" s="1" t="s">
        <v>6315</v>
      </c>
      <c r="H298" s="1" t="s">
        <v>84</v>
      </c>
      <c r="I298" s="3"/>
      <c r="J298" s="1" t="s">
        <v>85</v>
      </c>
      <c r="K298" s="1" t="s">
        <v>86</v>
      </c>
      <c r="L298" s="1" t="s">
        <v>6316</v>
      </c>
      <c r="M298" s="1" t="s">
        <v>6317</v>
      </c>
      <c r="N298" s="1">
        <v>9325741614</v>
      </c>
      <c r="O298" s="1" t="s">
        <v>89</v>
      </c>
      <c r="P298" s="1" t="s">
        <v>6318</v>
      </c>
      <c r="Q298" s="1" t="s">
        <v>91</v>
      </c>
      <c r="R298" s="1" t="s">
        <v>6319</v>
      </c>
      <c r="S298" s="1" t="s">
        <v>6320</v>
      </c>
      <c r="T298" s="1" t="s">
        <v>130</v>
      </c>
      <c r="U298" s="1">
        <v>361370022611</v>
      </c>
      <c r="V298" s="1" t="s">
        <v>5098</v>
      </c>
      <c r="W298" s="1">
        <v>9545389296</v>
      </c>
      <c r="X298" s="1" t="s">
        <v>6321</v>
      </c>
      <c r="Y298" s="1" t="s">
        <v>6322</v>
      </c>
      <c r="Z298" s="1">
        <v>9511607297</v>
      </c>
      <c r="AA298" s="1" t="s">
        <v>6321</v>
      </c>
      <c r="AB298" s="1" t="s">
        <v>6323</v>
      </c>
      <c r="AC298" s="1" t="s">
        <v>226</v>
      </c>
      <c r="AD298" s="1" t="s">
        <v>101</v>
      </c>
      <c r="AE298" s="1" t="s">
        <v>6323</v>
      </c>
      <c r="AF298" s="1" t="s">
        <v>226</v>
      </c>
      <c r="AG298" s="1" t="s">
        <v>101</v>
      </c>
      <c r="AH298" s="1" t="s">
        <v>102</v>
      </c>
      <c r="AI298" s="1" t="s">
        <v>102</v>
      </c>
      <c r="AJ298" s="1" t="s">
        <v>6324</v>
      </c>
      <c r="AK298" s="1" t="s">
        <v>6325</v>
      </c>
      <c r="AL298" s="1" t="s">
        <v>738</v>
      </c>
      <c r="AM298" s="1" t="s">
        <v>281</v>
      </c>
      <c r="AN298" s="1">
        <v>80.2</v>
      </c>
      <c r="AO298" s="1" t="s">
        <v>84</v>
      </c>
      <c r="AP298" s="1" t="s">
        <v>6326</v>
      </c>
      <c r="AQ298" s="1" t="s">
        <v>6325</v>
      </c>
      <c r="AR298" s="1" t="s">
        <v>1131</v>
      </c>
      <c r="AS298" s="1" t="s">
        <v>715</v>
      </c>
      <c r="AT298" s="1">
        <v>66.46</v>
      </c>
      <c r="AU298" s="1" t="s">
        <v>84</v>
      </c>
      <c r="AV298" s="1" t="s">
        <v>6327</v>
      </c>
      <c r="AW298" s="1" t="s">
        <v>6328</v>
      </c>
      <c r="AX298" s="1" t="s">
        <v>420</v>
      </c>
      <c r="AY298" s="1" t="s">
        <v>199</v>
      </c>
      <c r="AZ298" s="1">
        <v>79.64</v>
      </c>
      <c r="BA298" s="1" t="s">
        <v>84</v>
      </c>
      <c r="BB298" s="1" t="s">
        <v>6329</v>
      </c>
      <c r="BC298" s="1" t="s">
        <v>6330</v>
      </c>
      <c r="BD298" s="1" t="s">
        <v>146</v>
      </c>
      <c r="BE298" s="1" t="s">
        <v>114</v>
      </c>
      <c r="BF298" s="1" t="s">
        <v>527</v>
      </c>
      <c r="BG298" s="1" t="s">
        <v>769</v>
      </c>
      <c r="BH298" s="1">
        <v>70.44</v>
      </c>
      <c r="BI298" s="1">
        <v>8.44</v>
      </c>
      <c r="BJ298" s="1" t="s">
        <v>84</v>
      </c>
      <c r="BK298" s="1" t="s">
        <v>84</v>
      </c>
      <c r="BL298" s="1" t="s">
        <v>84</v>
      </c>
      <c r="BM298" s="1" t="s">
        <v>84</v>
      </c>
      <c r="BN298" s="1" t="s">
        <v>84</v>
      </c>
      <c r="BO298" s="1" t="s">
        <v>84</v>
      </c>
      <c r="BP298" s="1" t="s">
        <v>84</v>
      </c>
      <c r="BQ298" s="1" t="s">
        <v>84</v>
      </c>
      <c r="BR298" s="1" t="s">
        <v>6331</v>
      </c>
      <c r="BS298" s="1" t="s">
        <v>84</v>
      </c>
      <c r="BT298" s="1"/>
      <c r="BU298" s="1" t="s">
        <v>84</v>
      </c>
      <c r="BV298" s="1"/>
      <c r="BW298" s="1" t="s">
        <v>6332</v>
      </c>
      <c r="BX298" s="1" t="str">
        <f>HYPERLINK("https://nconnect.nicmar.ac.in/storage/profile/6a870c21e11ed.png","Download")</f>
        <v>0</v>
      </c>
      <c r="BY298" s="1" t="s">
        <v>84</v>
      </c>
    </row>
    <row r="299" spans="1:77">
      <c r="A299" s="1" t="s">
        <v>119</v>
      </c>
      <c r="B299" s="1" t="s">
        <v>78</v>
      </c>
      <c r="C299" s="1" t="s">
        <v>6333</v>
      </c>
      <c r="D299" s="1" t="s">
        <v>6334</v>
      </c>
      <c r="E299" s="1" t="s">
        <v>6335</v>
      </c>
      <c r="F299" s="1" t="s">
        <v>6336</v>
      </c>
      <c r="G299" s="1" t="s">
        <v>6337</v>
      </c>
      <c r="H299" s="1" t="s">
        <v>84</v>
      </c>
      <c r="I299" s="3"/>
      <c r="J299" s="1" t="s">
        <v>85</v>
      </c>
      <c r="K299" s="1" t="s">
        <v>86</v>
      </c>
      <c r="L299" s="1" t="s">
        <v>6338</v>
      </c>
      <c r="M299" s="1" t="s">
        <v>6339</v>
      </c>
      <c r="N299" s="1">
        <v>8329305433</v>
      </c>
      <c r="O299" s="1" t="s">
        <v>89</v>
      </c>
      <c r="P299" s="1" t="s">
        <v>6340</v>
      </c>
      <c r="Q299" s="1" t="s">
        <v>91</v>
      </c>
      <c r="R299" s="1" t="s">
        <v>6341</v>
      </c>
      <c r="S299" s="1" t="s">
        <v>6342</v>
      </c>
      <c r="T299" s="1" t="s">
        <v>3240</v>
      </c>
      <c r="U299" s="1">
        <v>492620853922</v>
      </c>
      <c r="V299" s="1" t="s">
        <v>6343</v>
      </c>
      <c r="W299" s="1">
        <v>9404340912</v>
      </c>
      <c r="X299" s="1" t="s">
        <v>3242</v>
      </c>
      <c r="Y299" s="1" t="s">
        <v>6344</v>
      </c>
      <c r="Z299" s="1">
        <v>7385602710</v>
      </c>
      <c r="AA299" s="1" t="s">
        <v>950</v>
      </c>
      <c r="AB299" s="1" t="s">
        <v>6345</v>
      </c>
      <c r="AC299" s="1" t="s">
        <v>6346</v>
      </c>
      <c r="AD299" s="1" t="s">
        <v>101</v>
      </c>
      <c r="AE299" s="1" t="s">
        <v>6347</v>
      </c>
      <c r="AF299" s="1" t="s">
        <v>138</v>
      </c>
      <c r="AG299" s="1" t="s">
        <v>101</v>
      </c>
      <c r="AH299" s="1" t="s">
        <v>102</v>
      </c>
      <c r="AI299" s="1" t="s">
        <v>102</v>
      </c>
      <c r="AJ299" s="1" t="s">
        <v>6348</v>
      </c>
      <c r="AK299" s="1" t="s">
        <v>6349</v>
      </c>
      <c r="AL299" s="1" t="s">
        <v>199</v>
      </c>
      <c r="AM299" s="1" t="s">
        <v>106</v>
      </c>
      <c r="AN299" s="1">
        <v>82.8</v>
      </c>
      <c r="AO299" s="1" t="s">
        <v>84</v>
      </c>
      <c r="AP299" s="1" t="s">
        <v>84</v>
      </c>
      <c r="AQ299" s="1" t="s">
        <v>84</v>
      </c>
      <c r="AR299" s="1" t="s">
        <v>84</v>
      </c>
      <c r="AS299" s="1" t="s">
        <v>84</v>
      </c>
      <c r="AT299" s="1" t="s">
        <v>84</v>
      </c>
      <c r="AU299" s="1" t="s">
        <v>84</v>
      </c>
      <c r="AV299" s="1" t="s">
        <v>3686</v>
      </c>
      <c r="AW299" s="1" t="s">
        <v>6350</v>
      </c>
      <c r="AX299" s="1" t="s">
        <v>201</v>
      </c>
      <c r="AY299" s="1" t="s">
        <v>290</v>
      </c>
      <c r="AZ299" s="1">
        <v>87.89</v>
      </c>
      <c r="BA299" s="1" t="s">
        <v>84</v>
      </c>
      <c r="BB299" s="1" t="s">
        <v>3688</v>
      </c>
      <c r="BC299" s="1" t="s">
        <v>6351</v>
      </c>
      <c r="BD299" s="1" t="s">
        <v>113</v>
      </c>
      <c r="BE299" s="1" t="s">
        <v>114</v>
      </c>
      <c r="BF299" s="1" t="s">
        <v>259</v>
      </c>
      <c r="BG299" s="1" t="s">
        <v>553</v>
      </c>
      <c r="BH299" s="1">
        <v>80.08</v>
      </c>
      <c r="BI299" s="1">
        <v>8.43</v>
      </c>
      <c r="BJ299" s="1" t="s">
        <v>84</v>
      </c>
      <c r="BK299" s="1" t="s">
        <v>84</v>
      </c>
      <c r="BL299" s="1" t="s">
        <v>84</v>
      </c>
      <c r="BM299" s="1" t="s">
        <v>84</v>
      </c>
      <c r="BN299" s="1" t="s">
        <v>84</v>
      </c>
      <c r="BO299" s="1" t="s">
        <v>84</v>
      </c>
      <c r="BP299" s="1" t="s">
        <v>84</v>
      </c>
      <c r="BQ299" s="1" t="s">
        <v>84</v>
      </c>
      <c r="BR299" s="1" t="s">
        <v>6352</v>
      </c>
      <c r="BS299" s="1" t="s">
        <v>6353</v>
      </c>
      <c r="BT299" s="1">
        <v>15</v>
      </c>
      <c r="BU299" s="1" t="s">
        <v>6354</v>
      </c>
      <c r="BV299" s="1">
        <v>6</v>
      </c>
      <c r="BW299" s="1" t="s">
        <v>6355</v>
      </c>
      <c r="BX299" s="1" t="str">
        <f>HYPERLINK("https://nconnect.nicmar.ac.in/storage/profile/6a85de51a02d4.png","Download")</f>
        <v>0</v>
      </c>
      <c r="BY299" s="1" t="s">
        <v>84</v>
      </c>
    </row>
    <row r="300" spans="1:77">
      <c r="A300" s="1" t="s">
        <v>119</v>
      </c>
      <c r="B300" s="1" t="s">
        <v>78</v>
      </c>
      <c r="C300" s="1" t="s">
        <v>6356</v>
      </c>
      <c r="D300" s="1" t="s">
        <v>6357</v>
      </c>
      <c r="E300" s="1" t="s">
        <v>84</v>
      </c>
      <c r="F300" s="1" t="s">
        <v>6358</v>
      </c>
      <c r="G300" s="1" t="s">
        <v>6359</v>
      </c>
      <c r="H300" s="1" t="s">
        <v>84</v>
      </c>
      <c r="I300" s="3"/>
      <c r="J300" s="1" t="s">
        <v>85</v>
      </c>
      <c r="K300" s="1" t="s">
        <v>86</v>
      </c>
      <c r="L300" s="1" t="s">
        <v>6360</v>
      </c>
      <c r="M300" s="1" t="s">
        <v>6361</v>
      </c>
      <c r="N300" s="1">
        <v>8100122932</v>
      </c>
      <c r="O300" s="1" t="s">
        <v>89</v>
      </c>
      <c r="P300" s="1" t="s">
        <v>6362</v>
      </c>
      <c r="Q300" s="1" t="s">
        <v>91</v>
      </c>
      <c r="R300" s="1" t="s">
        <v>2048</v>
      </c>
      <c r="S300" s="1" t="s">
        <v>6363</v>
      </c>
      <c r="T300" s="1" t="s">
        <v>130</v>
      </c>
      <c r="U300" s="1">
        <v>368703787301</v>
      </c>
      <c r="V300" s="1" t="s">
        <v>6364</v>
      </c>
      <c r="W300" s="1">
        <v>9038887776</v>
      </c>
      <c r="X300" s="1" t="s">
        <v>309</v>
      </c>
      <c r="Y300" s="1" t="s">
        <v>6365</v>
      </c>
      <c r="Z300" s="1">
        <v>8777602692</v>
      </c>
      <c r="AA300" s="1" t="s">
        <v>6366</v>
      </c>
      <c r="AB300" s="1" t="s">
        <v>6367</v>
      </c>
      <c r="AC300" s="1" t="s">
        <v>5029</v>
      </c>
      <c r="AD300" s="1" t="s">
        <v>2055</v>
      </c>
      <c r="AE300" s="1" t="s">
        <v>6368</v>
      </c>
      <c r="AF300" s="1" t="s">
        <v>138</v>
      </c>
      <c r="AG300" s="1" t="s">
        <v>101</v>
      </c>
      <c r="AH300" s="1" t="s">
        <v>102</v>
      </c>
      <c r="AI300" s="1" t="s">
        <v>102</v>
      </c>
      <c r="AJ300" s="1" t="s">
        <v>6369</v>
      </c>
      <c r="AK300" s="1" t="s">
        <v>6370</v>
      </c>
      <c r="AL300" s="1" t="s">
        <v>597</v>
      </c>
      <c r="AM300" s="1" t="s">
        <v>598</v>
      </c>
      <c r="AN300" s="1">
        <v>90</v>
      </c>
      <c r="AO300" s="1" t="s">
        <v>84</v>
      </c>
      <c r="AP300" s="1" t="s">
        <v>6371</v>
      </c>
      <c r="AQ300" s="1" t="s">
        <v>6372</v>
      </c>
      <c r="AR300" s="1" t="s">
        <v>983</v>
      </c>
      <c r="AS300" s="1" t="s">
        <v>110</v>
      </c>
      <c r="AT300" s="1">
        <v>70.8</v>
      </c>
      <c r="AU300" s="1" t="s">
        <v>84</v>
      </c>
      <c r="AV300" s="1" t="s">
        <v>84</v>
      </c>
      <c r="AW300" s="1" t="s">
        <v>84</v>
      </c>
      <c r="AX300" s="1" t="s">
        <v>84</v>
      </c>
      <c r="AY300" s="1" t="s">
        <v>84</v>
      </c>
      <c r="AZ300" s="1" t="s">
        <v>84</v>
      </c>
      <c r="BA300" s="1" t="s">
        <v>84</v>
      </c>
      <c r="BB300" s="1" t="s">
        <v>6373</v>
      </c>
      <c r="BC300" s="1" t="s">
        <v>6374</v>
      </c>
      <c r="BD300" s="1" t="s">
        <v>113</v>
      </c>
      <c r="BE300" s="1" t="s">
        <v>114</v>
      </c>
      <c r="BF300" s="1" t="s">
        <v>347</v>
      </c>
      <c r="BG300" s="1" t="s">
        <v>675</v>
      </c>
      <c r="BH300" s="1">
        <v>75.33</v>
      </c>
      <c r="BI300" s="1">
        <v>7.93</v>
      </c>
      <c r="BJ300" s="1" t="s">
        <v>84</v>
      </c>
      <c r="BK300" s="1" t="s">
        <v>84</v>
      </c>
      <c r="BL300" s="1" t="s">
        <v>84</v>
      </c>
      <c r="BM300" s="1" t="s">
        <v>84</v>
      </c>
      <c r="BN300" s="1" t="s">
        <v>84</v>
      </c>
      <c r="BO300" s="1" t="s">
        <v>84</v>
      </c>
      <c r="BP300" s="1" t="s">
        <v>84</v>
      </c>
      <c r="BQ300" s="1" t="s">
        <v>84</v>
      </c>
      <c r="BR300" s="1" t="s">
        <v>6375</v>
      </c>
      <c r="BS300" s="1" t="s">
        <v>84</v>
      </c>
      <c r="BT300" s="1"/>
      <c r="BU300" s="1" t="s">
        <v>6376</v>
      </c>
      <c r="BV300" s="1">
        <v>4</v>
      </c>
      <c r="BW300" s="1" t="s">
        <v>84</v>
      </c>
      <c r="BX300" s="1" t="str">
        <f>HYPERLINK("https://nconnect.nicmar.ac.in/storage/profile/6aa26b9b32df6.png","Download")</f>
        <v>0</v>
      </c>
      <c r="BY300" s="1" t="s">
        <v>84</v>
      </c>
    </row>
    <row r="301" spans="1:77">
      <c r="A301" s="1" t="s">
        <v>119</v>
      </c>
      <c r="B301" s="1" t="s">
        <v>78</v>
      </c>
      <c r="C301" s="1" t="s">
        <v>6377</v>
      </c>
      <c r="D301" s="1" t="s">
        <v>3211</v>
      </c>
      <c r="E301" s="1" t="s">
        <v>6378</v>
      </c>
      <c r="F301" s="1" t="s">
        <v>6379</v>
      </c>
      <c r="G301" s="1" t="s">
        <v>6380</v>
      </c>
      <c r="H301" s="1" t="s">
        <v>84</v>
      </c>
      <c r="I301" s="3"/>
      <c r="J301" s="1" t="s">
        <v>85</v>
      </c>
      <c r="K301" s="1" t="s">
        <v>86</v>
      </c>
      <c r="L301" s="1" t="s">
        <v>6381</v>
      </c>
      <c r="M301" s="1" t="s">
        <v>6382</v>
      </c>
      <c r="N301" s="1">
        <v>8928468576</v>
      </c>
      <c r="O301" s="1" t="s">
        <v>89</v>
      </c>
      <c r="P301" s="1" t="s">
        <v>6383</v>
      </c>
      <c r="Q301" s="1" t="s">
        <v>91</v>
      </c>
      <c r="R301" s="1" t="s">
        <v>6384</v>
      </c>
      <c r="S301" s="1" t="s">
        <v>6385</v>
      </c>
      <c r="T301" s="1" t="s">
        <v>163</v>
      </c>
      <c r="U301" s="1">
        <v>278922448236</v>
      </c>
      <c r="V301" s="1" t="s">
        <v>6386</v>
      </c>
      <c r="W301" s="1">
        <v>9987194964</v>
      </c>
      <c r="X301" s="1" t="s">
        <v>2168</v>
      </c>
      <c r="Y301" s="1" t="s">
        <v>6387</v>
      </c>
      <c r="Z301" s="1">
        <v>8692966464</v>
      </c>
      <c r="AA301" s="1" t="s">
        <v>167</v>
      </c>
      <c r="AB301" s="1" t="s">
        <v>6388</v>
      </c>
      <c r="AC301" s="1" t="s">
        <v>1196</v>
      </c>
      <c r="AD301" s="1" t="s">
        <v>101</v>
      </c>
      <c r="AE301" s="1" t="s">
        <v>6388</v>
      </c>
      <c r="AF301" s="1" t="s">
        <v>1196</v>
      </c>
      <c r="AG301" s="1" t="s">
        <v>101</v>
      </c>
      <c r="AH301" s="1" t="s">
        <v>102</v>
      </c>
      <c r="AI301" s="1" t="s">
        <v>102</v>
      </c>
      <c r="AJ301" s="1" t="s">
        <v>6389</v>
      </c>
      <c r="AK301" s="1" t="s">
        <v>6390</v>
      </c>
      <c r="AL301" s="1" t="s">
        <v>6391</v>
      </c>
      <c r="AM301" s="1" t="s">
        <v>4932</v>
      </c>
      <c r="AN301" s="1">
        <v>85.4</v>
      </c>
      <c r="AO301" s="1" t="s">
        <v>84</v>
      </c>
      <c r="AP301" s="1" t="s">
        <v>6392</v>
      </c>
      <c r="AQ301" s="1" t="s">
        <v>6393</v>
      </c>
      <c r="AR301" s="1" t="s">
        <v>281</v>
      </c>
      <c r="AS301" s="1" t="s">
        <v>2104</v>
      </c>
      <c r="AT301" s="1">
        <v>70.46</v>
      </c>
      <c r="AU301" s="1" t="s">
        <v>84</v>
      </c>
      <c r="AV301" s="1" t="s">
        <v>84</v>
      </c>
      <c r="AW301" s="1" t="s">
        <v>84</v>
      </c>
      <c r="AX301" s="1" t="s">
        <v>84</v>
      </c>
      <c r="AY301" s="1" t="s">
        <v>84</v>
      </c>
      <c r="AZ301" s="1" t="s">
        <v>84</v>
      </c>
      <c r="BA301" s="1" t="s">
        <v>84</v>
      </c>
      <c r="BB301" s="1" t="s">
        <v>6394</v>
      </c>
      <c r="BC301" s="1" t="s">
        <v>6395</v>
      </c>
      <c r="BD301" s="1" t="s">
        <v>113</v>
      </c>
      <c r="BE301" s="1" t="s">
        <v>114</v>
      </c>
      <c r="BF301" s="1" t="s">
        <v>3811</v>
      </c>
      <c r="BG301" s="1" t="s">
        <v>983</v>
      </c>
      <c r="BH301" s="1">
        <v>77.0</v>
      </c>
      <c r="BI301" s="1">
        <v>8.2</v>
      </c>
      <c r="BJ301" s="1" t="s">
        <v>84</v>
      </c>
      <c r="BK301" s="1" t="s">
        <v>84</v>
      </c>
      <c r="BL301" s="1" t="s">
        <v>84</v>
      </c>
      <c r="BM301" s="1" t="s">
        <v>84</v>
      </c>
      <c r="BN301" s="1" t="s">
        <v>84</v>
      </c>
      <c r="BO301" s="1" t="s">
        <v>84</v>
      </c>
      <c r="BP301" s="1" t="s">
        <v>84</v>
      </c>
      <c r="BQ301" s="1" t="s">
        <v>84</v>
      </c>
      <c r="BR301" s="1" t="s">
        <v>6396</v>
      </c>
      <c r="BS301" s="1" t="s">
        <v>6397</v>
      </c>
      <c r="BT301" s="1">
        <v>66</v>
      </c>
      <c r="BU301" s="1" t="s">
        <v>6398</v>
      </c>
      <c r="BV301" s="1">
        <v>7</v>
      </c>
      <c r="BW301" s="1" t="s">
        <v>6399</v>
      </c>
      <c r="BX301" s="1" t="str">
        <f>HYPERLINK("https://nconnect.nicmar.ac.in/storage/profile/6a8346b0921d7.png","Download")</f>
        <v>0</v>
      </c>
      <c r="BY301" s="1" t="s">
        <v>84</v>
      </c>
    </row>
    <row r="302" spans="1:77">
      <c r="A302" s="1" t="s">
        <v>119</v>
      </c>
      <c r="B302" s="1" t="s">
        <v>78</v>
      </c>
      <c r="C302" s="1" t="s">
        <v>6400</v>
      </c>
      <c r="D302" s="1" t="s">
        <v>6401</v>
      </c>
      <c r="E302" s="1" t="s">
        <v>6402</v>
      </c>
      <c r="F302" s="1" t="s">
        <v>6403</v>
      </c>
      <c r="G302" s="1" t="s">
        <v>6404</v>
      </c>
      <c r="H302" s="1" t="s">
        <v>84</v>
      </c>
      <c r="I302" s="3"/>
      <c r="J302" s="1" t="s">
        <v>85</v>
      </c>
      <c r="K302" s="1" t="s">
        <v>86</v>
      </c>
      <c r="L302" s="1" t="s">
        <v>6405</v>
      </c>
      <c r="M302" s="1" t="s">
        <v>6406</v>
      </c>
      <c r="N302" s="1">
        <v>8547863468</v>
      </c>
      <c r="O302" s="1" t="s">
        <v>89</v>
      </c>
      <c r="P302" s="1" t="s">
        <v>6407</v>
      </c>
      <c r="Q302" s="1" t="s">
        <v>91</v>
      </c>
      <c r="R302" s="1" t="s">
        <v>6408</v>
      </c>
      <c r="S302" s="1" t="s">
        <v>6409</v>
      </c>
      <c r="T302" s="1" t="s">
        <v>163</v>
      </c>
      <c r="U302" s="1">
        <v>986664120444</v>
      </c>
      <c r="V302" s="1" t="s">
        <v>6410</v>
      </c>
      <c r="W302" s="1">
        <v>9495706685</v>
      </c>
      <c r="X302" s="1" t="s">
        <v>6411</v>
      </c>
      <c r="Y302" s="1" t="s">
        <v>6412</v>
      </c>
      <c r="Z302" s="1">
        <v>9074768704</v>
      </c>
      <c r="AA302" s="1" t="s">
        <v>950</v>
      </c>
      <c r="AB302" s="1" t="s">
        <v>6413</v>
      </c>
      <c r="AC302" s="1" t="s">
        <v>1087</v>
      </c>
      <c r="AD302" s="1" t="s">
        <v>392</v>
      </c>
      <c r="AE302" s="1" t="s">
        <v>6413</v>
      </c>
      <c r="AF302" s="1" t="s">
        <v>1087</v>
      </c>
      <c r="AG302" s="1" t="s">
        <v>392</v>
      </c>
      <c r="AH302" s="1" t="s">
        <v>102</v>
      </c>
      <c r="AI302" s="1" t="s">
        <v>102</v>
      </c>
      <c r="AJ302" s="1" t="s">
        <v>6414</v>
      </c>
      <c r="AK302" s="1" t="s">
        <v>6415</v>
      </c>
      <c r="AL302" s="1" t="s">
        <v>281</v>
      </c>
      <c r="AM302" s="1" t="s">
        <v>1131</v>
      </c>
      <c r="AN302" s="1">
        <v>83.6</v>
      </c>
      <c r="AO302" s="1">
        <v>8.8</v>
      </c>
      <c r="AP302" s="1" t="s">
        <v>6416</v>
      </c>
      <c r="AQ302" s="1" t="s">
        <v>6417</v>
      </c>
      <c r="AR302" s="1" t="s">
        <v>573</v>
      </c>
      <c r="AS302" s="1" t="s">
        <v>198</v>
      </c>
      <c r="AT302" s="1">
        <v>80.75</v>
      </c>
      <c r="AU302" s="1" t="s">
        <v>84</v>
      </c>
      <c r="AV302" s="1" t="s">
        <v>84</v>
      </c>
      <c r="AW302" s="1" t="s">
        <v>84</v>
      </c>
      <c r="AX302" s="1" t="s">
        <v>84</v>
      </c>
      <c r="AY302" s="1" t="s">
        <v>84</v>
      </c>
      <c r="AZ302" s="1" t="s">
        <v>84</v>
      </c>
      <c r="BA302" s="1" t="s">
        <v>84</v>
      </c>
      <c r="BB302" s="1" t="s">
        <v>6418</v>
      </c>
      <c r="BC302" s="1" t="s">
        <v>6419</v>
      </c>
      <c r="BD302" s="1" t="s">
        <v>205</v>
      </c>
      <c r="BE302" s="1" t="s">
        <v>479</v>
      </c>
      <c r="BF302" s="1" t="s">
        <v>289</v>
      </c>
      <c r="BG302" s="1" t="s">
        <v>720</v>
      </c>
      <c r="BH302" s="1">
        <v>75.2</v>
      </c>
      <c r="BI302" s="1">
        <v>7.52</v>
      </c>
      <c r="BJ302" s="1" t="s">
        <v>84</v>
      </c>
      <c r="BK302" s="1" t="s">
        <v>84</v>
      </c>
      <c r="BL302" s="1" t="s">
        <v>84</v>
      </c>
      <c r="BM302" s="1" t="s">
        <v>84</v>
      </c>
      <c r="BN302" s="1" t="s">
        <v>84</v>
      </c>
      <c r="BO302" s="1" t="s">
        <v>84</v>
      </c>
      <c r="BP302" s="1" t="s">
        <v>84</v>
      </c>
      <c r="BQ302" s="1" t="s">
        <v>84</v>
      </c>
      <c r="BR302" s="1" t="s">
        <v>6420</v>
      </c>
      <c r="BS302" s="1" t="s">
        <v>6421</v>
      </c>
      <c r="BT302" s="1">
        <v>31</v>
      </c>
      <c r="BU302" s="1" t="s">
        <v>6422</v>
      </c>
      <c r="BV302" s="1">
        <v>32</v>
      </c>
      <c r="BW302" s="1" t="s">
        <v>6423</v>
      </c>
      <c r="BX302" s="1" t="str">
        <f>HYPERLINK("https://nconnect.nicmar.ac.in/storage/profile/6a84b6de31ff7.png","Download")</f>
        <v>0</v>
      </c>
      <c r="BY302" s="1" t="s">
        <v>84</v>
      </c>
    </row>
    <row r="303" spans="1:77">
      <c r="A303" s="1" t="s">
        <v>119</v>
      </c>
      <c r="B303" s="1" t="s">
        <v>78</v>
      </c>
      <c r="C303" s="1" t="s">
        <v>6424</v>
      </c>
      <c r="D303" s="1" t="s">
        <v>6425</v>
      </c>
      <c r="E303" s="1" t="s">
        <v>84</v>
      </c>
      <c r="F303" s="1" t="s">
        <v>6426</v>
      </c>
      <c r="G303" s="1" t="s">
        <v>6427</v>
      </c>
      <c r="H303" s="1" t="s">
        <v>84</v>
      </c>
      <c r="I303" s="3"/>
      <c r="J303" s="1" t="s">
        <v>85</v>
      </c>
      <c r="K303" s="1" t="s">
        <v>86</v>
      </c>
      <c r="L303" s="1" t="s">
        <v>6428</v>
      </c>
      <c r="M303" s="1" t="s">
        <v>6429</v>
      </c>
      <c r="N303" s="1">
        <v>9630903540</v>
      </c>
      <c r="O303" s="1" t="s">
        <v>89</v>
      </c>
      <c r="P303" s="1" t="s">
        <v>6430</v>
      </c>
      <c r="Q303" s="1" t="s">
        <v>91</v>
      </c>
      <c r="R303" s="1" t="s">
        <v>516</v>
      </c>
      <c r="S303" s="1" t="s">
        <v>6431</v>
      </c>
      <c r="T303" s="1" t="s">
        <v>163</v>
      </c>
      <c r="U303" s="1">
        <v>669475114159</v>
      </c>
      <c r="V303" s="1" t="s">
        <v>6432</v>
      </c>
      <c r="W303" s="1">
        <v>9617530057</v>
      </c>
      <c r="X303" s="1" t="s">
        <v>4320</v>
      </c>
      <c r="Y303" s="1" t="s">
        <v>6433</v>
      </c>
      <c r="Z303" s="1">
        <v>9713870455</v>
      </c>
      <c r="AA303" s="1" t="s">
        <v>98</v>
      </c>
      <c r="AB303" s="1" t="s">
        <v>6434</v>
      </c>
      <c r="AC303" s="1" t="s">
        <v>6435</v>
      </c>
      <c r="AD303" s="1" t="s">
        <v>6436</v>
      </c>
      <c r="AE303" s="1" t="s">
        <v>6434</v>
      </c>
      <c r="AF303" s="1" t="s">
        <v>6435</v>
      </c>
      <c r="AG303" s="1" t="s">
        <v>6436</v>
      </c>
      <c r="AH303" s="1" t="s">
        <v>102</v>
      </c>
      <c r="AI303" s="1" t="s">
        <v>102</v>
      </c>
      <c r="AJ303" s="1" t="s">
        <v>6437</v>
      </c>
      <c r="AK303" s="1" t="s">
        <v>6438</v>
      </c>
      <c r="AL303" s="1" t="s">
        <v>627</v>
      </c>
      <c r="AM303" s="1" t="s">
        <v>598</v>
      </c>
      <c r="AN303" s="1">
        <v>93.8</v>
      </c>
      <c r="AO303" s="1" t="s">
        <v>84</v>
      </c>
      <c r="AP303" s="1" t="s">
        <v>6437</v>
      </c>
      <c r="AQ303" s="1" t="s">
        <v>6438</v>
      </c>
      <c r="AR303" s="1" t="s">
        <v>172</v>
      </c>
      <c r="AS303" s="1" t="s">
        <v>368</v>
      </c>
      <c r="AT303" s="1">
        <v>85.8</v>
      </c>
      <c r="AU303" s="1" t="s">
        <v>84</v>
      </c>
      <c r="AV303" s="1" t="s">
        <v>84</v>
      </c>
      <c r="AW303" s="1" t="s">
        <v>84</v>
      </c>
      <c r="AX303" s="1" t="s">
        <v>84</v>
      </c>
      <c r="AY303" s="1" t="s">
        <v>84</v>
      </c>
      <c r="AZ303" s="1" t="s">
        <v>84</v>
      </c>
      <c r="BA303" s="1" t="s">
        <v>84</v>
      </c>
      <c r="BB303" s="1" t="s">
        <v>6439</v>
      </c>
      <c r="BC303" s="1" t="s">
        <v>6440</v>
      </c>
      <c r="BD303" s="1" t="s">
        <v>113</v>
      </c>
      <c r="BE303" s="1" t="s">
        <v>114</v>
      </c>
      <c r="BF303" s="1" t="s">
        <v>368</v>
      </c>
      <c r="BG303" s="1" t="s">
        <v>505</v>
      </c>
      <c r="BH303" s="1">
        <v>72.6</v>
      </c>
      <c r="BI303" s="1">
        <v>7.26</v>
      </c>
      <c r="BJ303" s="1" t="s">
        <v>84</v>
      </c>
      <c r="BK303" s="1" t="s">
        <v>84</v>
      </c>
      <c r="BL303" s="1" t="s">
        <v>84</v>
      </c>
      <c r="BM303" s="1" t="s">
        <v>84</v>
      </c>
      <c r="BN303" s="1" t="s">
        <v>84</v>
      </c>
      <c r="BO303" s="1" t="s">
        <v>84</v>
      </c>
      <c r="BP303" s="1" t="s">
        <v>84</v>
      </c>
      <c r="BQ303" s="1" t="s">
        <v>84</v>
      </c>
      <c r="BR303" s="1" t="s">
        <v>6441</v>
      </c>
      <c r="BS303" s="1" t="s">
        <v>84</v>
      </c>
      <c r="BT303" s="1"/>
      <c r="BU303" s="1" t="s">
        <v>84</v>
      </c>
      <c r="BV303" s="1"/>
      <c r="BW303" s="1" t="s">
        <v>6442</v>
      </c>
      <c r="BX303" s="1" t="str">
        <f>HYPERLINK("https://nconnect.nicmar.ac.in/storage/profile/6a85aaddd1ddb.png","Download")</f>
        <v>0</v>
      </c>
      <c r="BY303" s="1" t="s">
        <v>84</v>
      </c>
    </row>
    <row r="304" spans="1:77">
      <c r="A304" s="1" t="s">
        <v>351</v>
      </c>
      <c r="B304" s="1" t="s">
        <v>78</v>
      </c>
      <c r="C304" s="1" t="s">
        <v>6443</v>
      </c>
      <c r="D304" s="1" t="s">
        <v>6444</v>
      </c>
      <c r="E304" s="1" t="s">
        <v>6445</v>
      </c>
      <c r="F304" s="1" t="s">
        <v>6446</v>
      </c>
      <c r="G304" s="1" t="s">
        <v>6447</v>
      </c>
      <c r="H304" s="1" t="s">
        <v>84</v>
      </c>
      <c r="I304" s="3"/>
      <c r="J304" s="1" t="s">
        <v>85</v>
      </c>
      <c r="K304" s="1" t="s">
        <v>86</v>
      </c>
      <c r="L304" s="1" t="s">
        <v>6448</v>
      </c>
      <c r="M304" s="1" t="s">
        <v>6449</v>
      </c>
      <c r="N304" s="1">
        <v>7895953243</v>
      </c>
      <c r="O304" s="1" t="s">
        <v>89</v>
      </c>
      <c r="P304" s="1" t="s">
        <v>6450</v>
      </c>
      <c r="Q304" s="1" t="s">
        <v>91</v>
      </c>
      <c r="R304" s="1" t="s">
        <v>852</v>
      </c>
      <c r="S304" s="1" t="s">
        <v>6451</v>
      </c>
      <c r="T304" s="1" t="s">
        <v>130</v>
      </c>
      <c r="U304" s="1">
        <v>304020031711</v>
      </c>
      <c r="V304" s="1" t="s">
        <v>6452</v>
      </c>
      <c r="W304" s="1">
        <v>9149390256</v>
      </c>
      <c r="X304" s="1" t="s">
        <v>785</v>
      </c>
      <c r="Y304" s="1" t="s">
        <v>6453</v>
      </c>
      <c r="Z304" s="1">
        <v>9634919217</v>
      </c>
      <c r="AA304" s="1" t="s">
        <v>3285</v>
      </c>
      <c r="AB304" s="1" t="s">
        <v>6454</v>
      </c>
      <c r="AC304" s="1" t="s">
        <v>6455</v>
      </c>
      <c r="AD304" s="1" t="s">
        <v>1127</v>
      </c>
      <c r="AE304" s="1" t="s">
        <v>6454</v>
      </c>
      <c r="AF304" s="1" t="s">
        <v>6455</v>
      </c>
      <c r="AG304" s="1" t="s">
        <v>1127</v>
      </c>
      <c r="AH304" s="1" t="s">
        <v>102</v>
      </c>
      <c r="AI304" s="1" t="s">
        <v>102</v>
      </c>
      <c r="AJ304" s="1" t="s">
        <v>6456</v>
      </c>
      <c r="AK304" s="1" t="s">
        <v>6457</v>
      </c>
      <c r="AL304" s="1" t="s">
        <v>315</v>
      </c>
      <c r="AM304" s="1" t="s">
        <v>769</v>
      </c>
      <c r="AN304" s="1">
        <v>81.6</v>
      </c>
      <c r="AO304" s="1" t="s">
        <v>84</v>
      </c>
      <c r="AP304" s="1" t="s">
        <v>6456</v>
      </c>
      <c r="AQ304" s="1" t="s">
        <v>6457</v>
      </c>
      <c r="AR304" s="1" t="s">
        <v>319</v>
      </c>
      <c r="AS304" s="1" t="s">
        <v>4887</v>
      </c>
      <c r="AT304" s="1">
        <v>82</v>
      </c>
      <c r="AU304" s="1" t="s">
        <v>84</v>
      </c>
      <c r="AV304" s="1" t="s">
        <v>84</v>
      </c>
      <c r="AW304" s="1" t="s">
        <v>84</v>
      </c>
      <c r="AX304" s="1" t="s">
        <v>84</v>
      </c>
      <c r="AY304" s="1" t="s">
        <v>84</v>
      </c>
      <c r="AZ304" s="1" t="s">
        <v>84</v>
      </c>
      <c r="BA304" s="1" t="s">
        <v>84</v>
      </c>
      <c r="BB304" s="1" t="s">
        <v>6458</v>
      </c>
      <c r="BC304" s="1" t="s">
        <v>6459</v>
      </c>
      <c r="BD304" s="1" t="s">
        <v>1092</v>
      </c>
      <c r="BE304" s="1" t="s">
        <v>1691</v>
      </c>
      <c r="BF304" s="1" t="s">
        <v>935</v>
      </c>
      <c r="BG304" s="1" t="s">
        <v>236</v>
      </c>
      <c r="BH304" s="1">
        <v>66.6</v>
      </c>
      <c r="BI304" s="1">
        <v>7.16</v>
      </c>
      <c r="BJ304" s="1" t="s">
        <v>84</v>
      </c>
      <c r="BK304" s="1" t="s">
        <v>84</v>
      </c>
      <c r="BL304" s="1" t="s">
        <v>84</v>
      </c>
      <c r="BM304" s="1" t="s">
        <v>84</v>
      </c>
      <c r="BN304" s="1" t="s">
        <v>84</v>
      </c>
      <c r="BO304" s="1" t="s">
        <v>84</v>
      </c>
      <c r="BP304" s="1" t="s">
        <v>84</v>
      </c>
      <c r="BQ304" s="1" t="s">
        <v>84</v>
      </c>
      <c r="BR304" s="1" t="s">
        <v>6460</v>
      </c>
      <c r="BS304" s="1" t="s">
        <v>84</v>
      </c>
      <c r="BT304" s="1"/>
      <c r="BU304" s="1" t="s">
        <v>84</v>
      </c>
      <c r="BV304" s="1"/>
      <c r="BW304" s="1" t="s">
        <v>6461</v>
      </c>
      <c r="BX304" s="1" t="str">
        <f>HYPERLINK("https://nconnect.nicmar.ac.in/storage/profile/6aa9503b1bf55.png","Download")</f>
        <v>0</v>
      </c>
      <c r="BY304" s="1" t="s">
        <v>84</v>
      </c>
    </row>
    <row r="305" spans="1:77">
      <c r="A305" s="1" t="s">
        <v>119</v>
      </c>
      <c r="B305" s="1" t="s">
        <v>78</v>
      </c>
      <c r="C305" s="1" t="s">
        <v>6462</v>
      </c>
      <c r="D305" s="1" t="s">
        <v>4854</v>
      </c>
      <c r="E305" s="1" t="s">
        <v>84</v>
      </c>
      <c r="F305" s="1" t="s">
        <v>3917</v>
      </c>
      <c r="G305" s="1" t="s">
        <v>6463</v>
      </c>
      <c r="H305" s="1" t="s">
        <v>84</v>
      </c>
      <c r="I305" s="3"/>
      <c r="J305" s="1" t="s">
        <v>85</v>
      </c>
      <c r="K305" s="1" t="s">
        <v>86</v>
      </c>
      <c r="L305" s="1" t="s">
        <v>6464</v>
      </c>
      <c r="M305" s="1" t="s">
        <v>6465</v>
      </c>
      <c r="N305" s="1">
        <v>9534515166</v>
      </c>
      <c r="O305" s="1" t="s">
        <v>89</v>
      </c>
      <c r="P305" s="1" t="s">
        <v>6466</v>
      </c>
      <c r="Q305" s="1" t="s">
        <v>91</v>
      </c>
      <c r="R305" s="1" t="s">
        <v>516</v>
      </c>
      <c r="S305" s="1" t="s">
        <v>6467</v>
      </c>
      <c r="T305" s="1" t="s">
        <v>190</v>
      </c>
      <c r="U305" s="1">
        <v>872743966770</v>
      </c>
      <c r="V305" s="1" t="s">
        <v>6468</v>
      </c>
      <c r="W305" s="1">
        <v>9431266481</v>
      </c>
      <c r="X305" s="1" t="s">
        <v>1450</v>
      </c>
      <c r="Y305" s="1" t="s">
        <v>6469</v>
      </c>
      <c r="Z305" s="1">
        <v>9431266481</v>
      </c>
      <c r="AA305" s="1" t="s">
        <v>1001</v>
      </c>
      <c r="AB305" s="1" t="s">
        <v>6470</v>
      </c>
      <c r="AC305" s="1" t="s">
        <v>6471</v>
      </c>
      <c r="AD305" s="1" t="s">
        <v>365</v>
      </c>
      <c r="AE305" s="1" t="s">
        <v>6470</v>
      </c>
      <c r="AF305" s="1" t="s">
        <v>6471</v>
      </c>
      <c r="AG305" s="1" t="s">
        <v>365</v>
      </c>
      <c r="AH305" s="1" t="s">
        <v>102</v>
      </c>
      <c r="AI305" s="1" t="s">
        <v>102</v>
      </c>
      <c r="AJ305" s="1" t="s">
        <v>6472</v>
      </c>
      <c r="AK305" s="1" t="s">
        <v>6473</v>
      </c>
      <c r="AL305" s="1" t="s">
        <v>4384</v>
      </c>
      <c r="AM305" s="1" t="s">
        <v>954</v>
      </c>
      <c r="AN305" s="1">
        <v>95</v>
      </c>
      <c r="AO305" s="1">
        <v>10</v>
      </c>
      <c r="AP305" s="1" t="s">
        <v>6474</v>
      </c>
      <c r="AQ305" s="1" t="s">
        <v>6473</v>
      </c>
      <c r="AR305" s="1" t="s">
        <v>954</v>
      </c>
      <c r="AS305" s="1" t="s">
        <v>715</v>
      </c>
      <c r="AT305" s="1">
        <v>66.6</v>
      </c>
      <c r="AU305" s="1" t="s">
        <v>84</v>
      </c>
      <c r="AV305" s="1" t="s">
        <v>84</v>
      </c>
      <c r="AW305" s="1" t="s">
        <v>84</v>
      </c>
      <c r="AX305" s="1" t="s">
        <v>84</v>
      </c>
      <c r="AY305" s="1" t="s">
        <v>84</v>
      </c>
      <c r="AZ305" s="1" t="s">
        <v>84</v>
      </c>
      <c r="BA305" s="1" t="s">
        <v>84</v>
      </c>
      <c r="BB305" s="1" t="s">
        <v>6475</v>
      </c>
      <c r="BC305" s="1" t="s">
        <v>6476</v>
      </c>
      <c r="BD305" s="1" t="s">
        <v>113</v>
      </c>
      <c r="BE305" s="1" t="s">
        <v>114</v>
      </c>
      <c r="BF305" s="1" t="s">
        <v>3811</v>
      </c>
      <c r="BG305" s="1" t="s">
        <v>207</v>
      </c>
      <c r="BH305" s="1">
        <v>75.6</v>
      </c>
      <c r="BI305" s="1">
        <v>8.06</v>
      </c>
      <c r="BJ305" s="1" t="s">
        <v>84</v>
      </c>
      <c r="BK305" s="1" t="s">
        <v>84</v>
      </c>
      <c r="BL305" s="1" t="s">
        <v>84</v>
      </c>
      <c r="BM305" s="1" t="s">
        <v>84</v>
      </c>
      <c r="BN305" s="1" t="s">
        <v>84</v>
      </c>
      <c r="BO305" s="1" t="s">
        <v>84</v>
      </c>
      <c r="BP305" s="1" t="s">
        <v>84</v>
      </c>
      <c r="BQ305" s="1" t="s">
        <v>84</v>
      </c>
      <c r="BR305" s="1" t="s">
        <v>6477</v>
      </c>
      <c r="BS305" s="1" t="s">
        <v>6478</v>
      </c>
      <c r="BT305" s="1">
        <v>28</v>
      </c>
      <c r="BU305" s="1" t="s">
        <v>6479</v>
      </c>
      <c r="BV305" s="1">
        <v>8</v>
      </c>
      <c r="BW305" s="1" t="s">
        <v>6480</v>
      </c>
      <c r="BX305" s="1" t="str">
        <f>HYPERLINK("https://nconnect.nicmar.ac.in/storage/profile/6a86f02304dcb.png","Download")</f>
        <v>0</v>
      </c>
      <c r="BY305" s="1" t="s">
        <v>84</v>
      </c>
    </row>
    <row r="306" spans="1:77">
      <c r="A306" s="1" t="s">
        <v>119</v>
      </c>
      <c r="B306" s="1" t="s">
        <v>78</v>
      </c>
      <c r="C306" s="1" t="s">
        <v>6481</v>
      </c>
      <c r="D306" s="1" t="s">
        <v>6482</v>
      </c>
      <c r="E306" s="1" t="s">
        <v>84</v>
      </c>
      <c r="F306" s="1" t="s">
        <v>6483</v>
      </c>
      <c r="G306" s="1" t="s">
        <v>6484</v>
      </c>
      <c r="H306" s="1" t="s">
        <v>84</v>
      </c>
      <c r="I306" s="3"/>
      <c r="J306" s="1" t="s">
        <v>85</v>
      </c>
      <c r="K306" s="1" t="s">
        <v>86</v>
      </c>
      <c r="L306" s="1" t="s">
        <v>6485</v>
      </c>
      <c r="M306" s="1" t="s">
        <v>6486</v>
      </c>
      <c r="N306" s="1">
        <v>8105107095</v>
      </c>
      <c r="O306" s="1" t="s">
        <v>89</v>
      </c>
      <c r="P306" s="1" t="s">
        <v>6487</v>
      </c>
      <c r="Q306" s="1" t="s">
        <v>91</v>
      </c>
      <c r="R306" s="1" t="s">
        <v>6488</v>
      </c>
      <c r="S306" s="1" t="s">
        <v>6489</v>
      </c>
      <c r="T306" s="1" t="s">
        <v>190</v>
      </c>
      <c r="U306" s="1">
        <v>684308732916</v>
      </c>
      <c r="V306" s="1" t="s">
        <v>6490</v>
      </c>
      <c r="W306" s="1">
        <v>7338330766</v>
      </c>
      <c r="X306" s="1" t="s">
        <v>6491</v>
      </c>
      <c r="Y306" s="1" t="s">
        <v>6492</v>
      </c>
      <c r="Z306" s="1">
        <v>9108443755</v>
      </c>
      <c r="AA306" s="1" t="s">
        <v>1001</v>
      </c>
      <c r="AB306" s="1" t="s">
        <v>6493</v>
      </c>
      <c r="AC306" s="1" t="s">
        <v>788</v>
      </c>
      <c r="AD306" s="1" t="s">
        <v>278</v>
      </c>
      <c r="AE306" s="1" t="s">
        <v>6493</v>
      </c>
      <c r="AF306" s="1" t="s">
        <v>788</v>
      </c>
      <c r="AG306" s="1" t="s">
        <v>278</v>
      </c>
      <c r="AH306" s="1" t="s">
        <v>102</v>
      </c>
      <c r="AI306" s="1" t="s">
        <v>102</v>
      </c>
      <c r="AJ306" s="1" t="s">
        <v>6494</v>
      </c>
      <c r="AK306" s="1" t="s">
        <v>6495</v>
      </c>
      <c r="AL306" s="1" t="s">
        <v>199</v>
      </c>
      <c r="AM306" s="1" t="s">
        <v>395</v>
      </c>
      <c r="AN306" s="1">
        <v>68.8</v>
      </c>
      <c r="AO306" s="1" t="s">
        <v>84</v>
      </c>
      <c r="AP306" s="1" t="s">
        <v>6496</v>
      </c>
      <c r="AQ306" s="1" t="s">
        <v>6497</v>
      </c>
      <c r="AR306" s="1" t="s">
        <v>549</v>
      </c>
      <c r="AS306" s="1" t="s">
        <v>110</v>
      </c>
      <c r="AT306" s="1">
        <v>71.5</v>
      </c>
      <c r="AU306" s="1" t="s">
        <v>84</v>
      </c>
      <c r="AV306" s="1" t="s">
        <v>84</v>
      </c>
      <c r="AW306" s="1" t="s">
        <v>84</v>
      </c>
      <c r="AX306" s="1" t="s">
        <v>84</v>
      </c>
      <c r="AY306" s="1" t="s">
        <v>84</v>
      </c>
      <c r="AZ306" s="1" t="s">
        <v>84</v>
      </c>
      <c r="BA306" s="1" t="s">
        <v>84</v>
      </c>
      <c r="BB306" s="1" t="s">
        <v>6498</v>
      </c>
      <c r="BC306" s="1" t="s">
        <v>6499</v>
      </c>
      <c r="BD306" s="1" t="s">
        <v>205</v>
      </c>
      <c r="BE306" s="1" t="s">
        <v>479</v>
      </c>
      <c r="BF306" s="1" t="s">
        <v>552</v>
      </c>
      <c r="BG306" s="1" t="s">
        <v>116</v>
      </c>
      <c r="BH306" s="1">
        <v>80.5</v>
      </c>
      <c r="BI306" s="1">
        <v>8.05</v>
      </c>
      <c r="BJ306" s="1" t="s">
        <v>84</v>
      </c>
      <c r="BK306" s="1" t="s">
        <v>84</v>
      </c>
      <c r="BL306" s="1" t="s">
        <v>84</v>
      </c>
      <c r="BM306" s="1" t="s">
        <v>84</v>
      </c>
      <c r="BN306" s="1" t="s">
        <v>84</v>
      </c>
      <c r="BO306" s="1" t="s">
        <v>84</v>
      </c>
      <c r="BP306" s="1" t="s">
        <v>84</v>
      </c>
      <c r="BQ306" s="1" t="s">
        <v>84</v>
      </c>
      <c r="BR306" s="1" t="s">
        <v>6500</v>
      </c>
      <c r="BS306" s="1" t="s">
        <v>84</v>
      </c>
      <c r="BT306" s="1"/>
      <c r="BU306" s="1" t="s">
        <v>6501</v>
      </c>
      <c r="BV306" s="1">
        <v>18</v>
      </c>
      <c r="BW306" s="1" t="s">
        <v>6502</v>
      </c>
      <c r="BX306" s="1" t="str">
        <f>HYPERLINK("https://nconnect.nicmar.ac.in/storage/profile/6aa12e1c183c0.png","Download")</f>
        <v>0</v>
      </c>
      <c r="BY306" s="1" t="s">
        <v>84</v>
      </c>
    </row>
    <row r="307" spans="1:77">
      <c r="A307" s="1" t="s">
        <v>119</v>
      </c>
      <c r="B307" s="1" t="s">
        <v>78</v>
      </c>
      <c r="C307" s="1" t="s">
        <v>6503</v>
      </c>
      <c r="D307" s="1" t="s">
        <v>6504</v>
      </c>
      <c r="E307" s="1" t="s">
        <v>6505</v>
      </c>
      <c r="F307" s="1" t="s">
        <v>6506</v>
      </c>
      <c r="G307" s="1" t="s">
        <v>6507</v>
      </c>
      <c r="H307" s="1" t="s">
        <v>84</v>
      </c>
      <c r="I307" s="3"/>
      <c r="J307" s="1" t="s">
        <v>85</v>
      </c>
      <c r="K307" s="1" t="s">
        <v>86</v>
      </c>
      <c r="L307" s="1" t="s">
        <v>6508</v>
      </c>
      <c r="M307" s="1" t="s">
        <v>6509</v>
      </c>
      <c r="N307" s="1">
        <v>9665389253</v>
      </c>
      <c r="O307" s="1" t="s">
        <v>89</v>
      </c>
      <c r="P307" s="1" t="s">
        <v>6510</v>
      </c>
      <c r="Q307" s="1" t="s">
        <v>91</v>
      </c>
      <c r="R307" s="1" t="s">
        <v>305</v>
      </c>
      <c r="S307" s="1" t="s">
        <v>6511</v>
      </c>
      <c r="T307" s="1" t="s">
        <v>130</v>
      </c>
      <c r="U307" s="1">
        <v>324854823934</v>
      </c>
      <c r="V307" s="1" t="s">
        <v>6512</v>
      </c>
      <c r="W307" s="1">
        <v>7588187106</v>
      </c>
      <c r="X307" s="1" t="s">
        <v>441</v>
      </c>
      <c r="Y307" s="1" t="s">
        <v>6513</v>
      </c>
      <c r="Z307" s="1">
        <v>7218817586</v>
      </c>
      <c r="AA307" s="1" t="s">
        <v>134</v>
      </c>
      <c r="AB307" s="1" t="s">
        <v>6514</v>
      </c>
      <c r="AC307" s="1" t="s">
        <v>6515</v>
      </c>
      <c r="AD307" s="1" t="s">
        <v>101</v>
      </c>
      <c r="AE307" s="1" t="s">
        <v>6516</v>
      </c>
      <c r="AF307" s="1" t="s">
        <v>138</v>
      </c>
      <c r="AG307" s="1" t="s">
        <v>101</v>
      </c>
      <c r="AH307" s="1" t="s">
        <v>102</v>
      </c>
      <c r="AI307" s="1" t="s">
        <v>102</v>
      </c>
      <c r="AJ307" s="1" t="s">
        <v>6517</v>
      </c>
      <c r="AK307" s="1" t="s">
        <v>6518</v>
      </c>
      <c r="AL307" s="1" t="s">
        <v>201</v>
      </c>
      <c r="AM307" s="1" t="s">
        <v>109</v>
      </c>
      <c r="AN307" s="1">
        <v>82.4</v>
      </c>
      <c r="AO307" s="1" t="s">
        <v>84</v>
      </c>
      <c r="AP307" s="1" t="s">
        <v>84</v>
      </c>
      <c r="AQ307" s="1" t="s">
        <v>84</v>
      </c>
      <c r="AR307" s="1" t="s">
        <v>84</v>
      </c>
      <c r="AS307" s="1" t="s">
        <v>84</v>
      </c>
      <c r="AT307" s="1" t="s">
        <v>84</v>
      </c>
      <c r="AU307" s="1" t="s">
        <v>84</v>
      </c>
      <c r="AV307" s="1" t="s">
        <v>6519</v>
      </c>
      <c r="AW307" s="1" t="s">
        <v>6520</v>
      </c>
      <c r="AX307" s="1" t="s">
        <v>983</v>
      </c>
      <c r="AY307" s="1" t="s">
        <v>232</v>
      </c>
      <c r="AZ307" s="1">
        <v>80.47</v>
      </c>
      <c r="BA307" s="1">
        <v>8.47</v>
      </c>
      <c r="BB307" s="1" t="s">
        <v>175</v>
      </c>
      <c r="BC307" s="1" t="s">
        <v>6521</v>
      </c>
      <c r="BD307" s="1" t="s">
        <v>146</v>
      </c>
      <c r="BE307" s="1" t="s">
        <v>114</v>
      </c>
      <c r="BF307" s="1" t="s">
        <v>935</v>
      </c>
      <c r="BG307" s="1" t="s">
        <v>116</v>
      </c>
      <c r="BH307" s="1">
        <v>74.48</v>
      </c>
      <c r="BI307" s="1">
        <v>8.29</v>
      </c>
      <c r="BJ307" s="1" t="s">
        <v>84</v>
      </c>
      <c r="BK307" s="1" t="s">
        <v>84</v>
      </c>
      <c r="BL307" s="1" t="s">
        <v>84</v>
      </c>
      <c r="BM307" s="1" t="s">
        <v>84</v>
      </c>
      <c r="BN307" s="1" t="s">
        <v>84</v>
      </c>
      <c r="BO307" s="1" t="s">
        <v>84</v>
      </c>
      <c r="BP307" s="1" t="s">
        <v>84</v>
      </c>
      <c r="BQ307" s="1" t="s">
        <v>84</v>
      </c>
      <c r="BR307" s="1" t="s">
        <v>6522</v>
      </c>
      <c r="BS307" s="1" t="s">
        <v>84</v>
      </c>
      <c r="BT307" s="1"/>
      <c r="BU307" s="1" t="s">
        <v>6523</v>
      </c>
      <c r="BV307" s="1">
        <v>9</v>
      </c>
      <c r="BW307" s="1" t="s">
        <v>6524</v>
      </c>
      <c r="BX307" s="1" t="str">
        <f>HYPERLINK("https://nconnect.nicmar.ac.in/storage/profile/6a85b8aeae2c6.png","Download")</f>
        <v>0</v>
      </c>
      <c r="BY307" s="1" t="s">
        <v>84</v>
      </c>
    </row>
    <row r="308" spans="1:77">
      <c r="A308" s="1" t="s">
        <v>119</v>
      </c>
      <c r="B308" s="1" t="s">
        <v>78</v>
      </c>
      <c r="C308" s="1" t="s">
        <v>6525</v>
      </c>
      <c r="D308" s="1" t="s">
        <v>6526</v>
      </c>
      <c r="E308" s="1" t="s">
        <v>6527</v>
      </c>
      <c r="F308" s="1" t="s">
        <v>6528</v>
      </c>
      <c r="G308" s="1" t="s">
        <v>6529</v>
      </c>
      <c r="H308" s="1" t="s">
        <v>84</v>
      </c>
      <c r="I308" s="3"/>
      <c r="J308" s="1" t="s">
        <v>85</v>
      </c>
      <c r="K308" s="1" t="s">
        <v>86</v>
      </c>
      <c r="L308" s="1" t="s">
        <v>6530</v>
      </c>
      <c r="M308" s="1" t="s">
        <v>6531</v>
      </c>
      <c r="N308" s="1">
        <v>8010371847</v>
      </c>
      <c r="O308" s="1" t="s">
        <v>159</v>
      </c>
      <c r="P308" s="1" t="s">
        <v>3868</v>
      </c>
      <c r="Q308" s="1" t="s">
        <v>91</v>
      </c>
      <c r="R308" s="1" t="s">
        <v>6532</v>
      </c>
      <c r="S308" s="1" t="s">
        <v>6533</v>
      </c>
      <c r="T308" s="1" t="s">
        <v>190</v>
      </c>
      <c r="U308" s="1">
        <v>634860934527</v>
      </c>
      <c r="V308" s="1" t="s">
        <v>6534</v>
      </c>
      <c r="W308" s="1">
        <v>9158471949</v>
      </c>
      <c r="X308" s="1" t="s">
        <v>5129</v>
      </c>
      <c r="Y308" s="1" t="s">
        <v>6535</v>
      </c>
      <c r="Z308" s="1">
        <v>9422015861</v>
      </c>
      <c r="AA308" s="1" t="s">
        <v>6536</v>
      </c>
      <c r="AB308" s="1" t="s">
        <v>6537</v>
      </c>
      <c r="AC308" s="1" t="s">
        <v>1792</v>
      </c>
      <c r="AD308" s="1" t="s">
        <v>101</v>
      </c>
      <c r="AE308" s="1" t="s">
        <v>6538</v>
      </c>
      <c r="AF308" s="1" t="s">
        <v>138</v>
      </c>
      <c r="AG308" s="1" t="s">
        <v>101</v>
      </c>
      <c r="AH308" s="1" t="s">
        <v>102</v>
      </c>
      <c r="AI308" s="1" t="s">
        <v>102</v>
      </c>
      <c r="AJ308" s="1" t="s">
        <v>6539</v>
      </c>
      <c r="AK308" s="1" t="s">
        <v>6540</v>
      </c>
      <c r="AL308" s="1" t="s">
        <v>141</v>
      </c>
      <c r="AM308" s="1" t="s">
        <v>109</v>
      </c>
      <c r="AN308" s="1">
        <v>90.8</v>
      </c>
      <c r="AO308" s="1" t="s">
        <v>84</v>
      </c>
      <c r="AP308" s="1" t="s">
        <v>84</v>
      </c>
      <c r="AQ308" s="1" t="s">
        <v>84</v>
      </c>
      <c r="AR308" s="1" t="s">
        <v>84</v>
      </c>
      <c r="AS308" s="1" t="s">
        <v>84</v>
      </c>
      <c r="AT308" s="1" t="s">
        <v>84</v>
      </c>
      <c r="AU308" s="1" t="s">
        <v>84</v>
      </c>
      <c r="AV308" s="1" t="s">
        <v>114</v>
      </c>
      <c r="AW308" s="1" t="s">
        <v>6541</v>
      </c>
      <c r="AX308" s="1" t="s">
        <v>983</v>
      </c>
      <c r="AY308" s="1" t="s">
        <v>232</v>
      </c>
      <c r="AZ308" s="1">
        <v>78.26</v>
      </c>
      <c r="BA308" s="1">
        <v>8.23</v>
      </c>
      <c r="BB308" s="1" t="s">
        <v>1071</v>
      </c>
      <c r="BC308" s="1" t="s">
        <v>6542</v>
      </c>
      <c r="BD308" s="1" t="s">
        <v>146</v>
      </c>
      <c r="BE308" s="1" t="s">
        <v>114</v>
      </c>
      <c r="BF308" s="1" t="s">
        <v>935</v>
      </c>
      <c r="BG308" s="1" t="s">
        <v>116</v>
      </c>
      <c r="BH308" s="1">
        <v>68.9</v>
      </c>
      <c r="BI308" s="1">
        <v>7.64</v>
      </c>
      <c r="BJ308" s="1" t="s">
        <v>84</v>
      </c>
      <c r="BK308" s="1" t="s">
        <v>84</v>
      </c>
      <c r="BL308" s="1" t="s">
        <v>84</v>
      </c>
      <c r="BM308" s="1" t="s">
        <v>84</v>
      </c>
      <c r="BN308" s="1" t="s">
        <v>84</v>
      </c>
      <c r="BO308" s="1" t="s">
        <v>84</v>
      </c>
      <c r="BP308" s="1" t="s">
        <v>84</v>
      </c>
      <c r="BQ308" s="1" t="s">
        <v>84</v>
      </c>
      <c r="BR308" s="1" t="s">
        <v>453</v>
      </c>
      <c r="BS308" s="1" t="s">
        <v>84</v>
      </c>
      <c r="BT308" s="1"/>
      <c r="BU308" s="1" t="s">
        <v>84</v>
      </c>
      <c r="BV308" s="1"/>
      <c r="BW308" s="1" t="s">
        <v>84</v>
      </c>
      <c r="BX308" s="1" t="str">
        <f>HYPERLINK("https://nconnect.nicmar.ac.in/storage/profile/6a859e6954626.png","Download")</f>
        <v>0</v>
      </c>
      <c r="BY308" s="1" t="s">
        <v>84</v>
      </c>
    </row>
    <row r="309" spans="1:77">
      <c r="A309" s="1" t="s">
        <v>151</v>
      </c>
      <c r="B309" s="1" t="s">
        <v>78</v>
      </c>
      <c r="C309" s="1" t="s">
        <v>6543</v>
      </c>
      <c r="D309" s="1" t="s">
        <v>1530</v>
      </c>
      <c r="E309" s="1" t="s">
        <v>6544</v>
      </c>
      <c r="F309" s="1" t="s">
        <v>6545</v>
      </c>
      <c r="G309" s="1" t="s">
        <v>6546</v>
      </c>
      <c r="H309" s="1" t="s">
        <v>84</v>
      </c>
      <c r="I309" s="3"/>
      <c r="J309" s="1" t="s">
        <v>85</v>
      </c>
      <c r="K309" s="1" t="s">
        <v>86</v>
      </c>
      <c r="L309" s="1" t="s">
        <v>6547</v>
      </c>
      <c r="M309" s="1" t="s">
        <v>6548</v>
      </c>
      <c r="N309" s="1">
        <v>8625816327</v>
      </c>
      <c r="O309" s="1" t="s">
        <v>159</v>
      </c>
      <c r="P309" s="1" t="s">
        <v>6549</v>
      </c>
      <c r="Q309" s="1" t="s">
        <v>91</v>
      </c>
      <c r="R309" s="1" t="s">
        <v>6550</v>
      </c>
      <c r="S309" s="1" t="s">
        <v>6551</v>
      </c>
      <c r="T309" s="1" t="s">
        <v>190</v>
      </c>
      <c r="U309" s="1">
        <v>447327803441</v>
      </c>
      <c r="V309" s="1" t="s">
        <v>6552</v>
      </c>
      <c r="W309" s="1">
        <v>9422746737</v>
      </c>
      <c r="X309" s="1" t="s">
        <v>4513</v>
      </c>
      <c r="Y309" s="1" t="s">
        <v>6553</v>
      </c>
      <c r="Z309" s="1">
        <v>9370319127</v>
      </c>
      <c r="AA309" s="1" t="s">
        <v>134</v>
      </c>
      <c r="AB309" s="1" t="s">
        <v>6554</v>
      </c>
      <c r="AC309" s="1" t="s">
        <v>3381</v>
      </c>
      <c r="AD309" s="1" t="s">
        <v>101</v>
      </c>
      <c r="AE309" s="1" t="s">
        <v>6555</v>
      </c>
      <c r="AF309" s="1" t="s">
        <v>138</v>
      </c>
      <c r="AG309" s="1" t="s">
        <v>101</v>
      </c>
      <c r="AH309" s="1" t="s">
        <v>102</v>
      </c>
      <c r="AI309" s="1" t="s">
        <v>102</v>
      </c>
      <c r="AJ309" s="1" t="s">
        <v>6556</v>
      </c>
      <c r="AK309" s="1" t="s">
        <v>3545</v>
      </c>
      <c r="AL309" s="1" t="s">
        <v>420</v>
      </c>
      <c r="AM309" s="1" t="s">
        <v>286</v>
      </c>
      <c r="AN309" s="1">
        <v>87.0</v>
      </c>
      <c r="AO309" s="1">
        <v>9.16</v>
      </c>
      <c r="AP309" s="1" t="s">
        <v>6557</v>
      </c>
      <c r="AQ309" s="1" t="s">
        <v>3545</v>
      </c>
      <c r="AR309" s="1" t="s">
        <v>199</v>
      </c>
      <c r="AS309" s="1" t="s">
        <v>477</v>
      </c>
      <c r="AT309" s="1">
        <v>64.15</v>
      </c>
      <c r="AU309" s="1">
        <v>6.63</v>
      </c>
      <c r="AV309" s="1" t="s">
        <v>1369</v>
      </c>
      <c r="AW309" s="1" t="s">
        <v>6558</v>
      </c>
      <c r="AX309" s="1" t="s">
        <v>256</v>
      </c>
      <c r="AY309" s="1" t="s">
        <v>232</v>
      </c>
      <c r="AZ309" s="1">
        <v>84.68</v>
      </c>
      <c r="BA309" s="1">
        <v>8.91</v>
      </c>
      <c r="BB309" s="1" t="s">
        <v>175</v>
      </c>
      <c r="BC309" s="1" t="s">
        <v>1371</v>
      </c>
      <c r="BD309" s="1" t="s">
        <v>146</v>
      </c>
      <c r="BE309" s="1" t="s">
        <v>114</v>
      </c>
      <c r="BF309" s="1" t="s">
        <v>935</v>
      </c>
      <c r="BG309" s="1" t="s">
        <v>116</v>
      </c>
      <c r="BH309" s="1">
        <v>68.0</v>
      </c>
      <c r="BI309" s="1">
        <v>7.64</v>
      </c>
      <c r="BJ309" s="1" t="s">
        <v>84</v>
      </c>
      <c r="BK309" s="1" t="s">
        <v>84</v>
      </c>
      <c r="BL309" s="1" t="s">
        <v>84</v>
      </c>
      <c r="BM309" s="1" t="s">
        <v>84</v>
      </c>
      <c r="BN309" s="1" t="s">
        <v>84</v>
      </c>
      <c r="BO309" s="1" t="s">
        <v>84</v>
      </c>
      <c r="BP309" s="1" t="s">
        <v>84</v>
      </c>
      <c r="BQ309" s="1" t="s">
        <v>84</v>
      </c>
      <c r="BR309" s="1" t="s">
        <v>6559</v>
      </c>
      <c r="BS309" s="1" t="s">
        <v>84</v>
      </c>
      <c r="BT309" s="1"/>
      <c r="BU309" s="1" t="s">
        <v>84</v>
      </c>
      <c r="BV309" s="1"/>
      <c r="BW309" s="1" t="s">
        <v>84</v>
      </c>
      <c r="BX309" s="1" t="str">
        <f>HYPERLINK("https://nconnect.nicmar.ac.in/storage/profile/6a968c9bcf529.png","Download")</f>
        <v>0</v>
      </c>
      <c r="BY309" s="1" t="s">
        <v>84</v>
      </c>
    </row>
    <row r="310" spans="1:77">
      <c r="A310" s="1" t="s">
        <v>151</v>
      </c>
      <c r="B310" s="1" t="s">
        <v>78</v>
      </c>
      <c r="C310" s="1" t="s">
        <v>6560</v>
      </c>
      <c r="D310" s="1" t="s">
        <v>6561</v>
      </c>
      <c r="E310" s="1" t="s">
        <v>6562</v>
      </c>
      <c r="F310" s="1" t="s">
        <v>6563</v>
      </c>
      <c r="G310" s="1" t="s">
        <v>6564</v>
      </c>
      <c r="H310" s="1" t="s">
        <v>84</v>
      </c>
      <c r="I310" s="3"/>
      <c r="J310" s="1" t="s">
        <v>85</v>
      </c>
      <c r="K310" s="1" t="s">
        <v>86</v>
      </c>
      <c r="L310" s="1" t="s">
        <v>6565</v>
      </c>
      <c r="M310" s="1" t="s">
        <v>6566</v>
      </c>
      <c r="N310" s="1">
        <v>8320285072</v>
      </c>
      <c r="O310" s="1" t="s">
        <v>89</v>
      </c>
      <c r="P310" s="1" t="s">
        <v>6567</v>
      </c>
      <c r="Q310" s="1" t="s">
        <v>91</v>
      </c>
      <c r="R310" s="1" t="s">
        <v>6568</v>
      </c>
      <c r="S310" s="1" t="s">
        <v>6569</v>
      </c>
      <c r="T310" s="1" t="s">
        <v>130</v>
      </c>
      <c r="U310" s="1">
        <v>382677326713</v>
      </c>
      <c r="V310" s="1" t="s">
        <v>6570</v>
      </c>
      <c r="W310" s="1">
        <v>9824424463</v>
      </c>
      <c r="X310" s="1" t="s">
        <v>441</v>
      </c>
      <c r="Y310" s="1" t="s">
        <v>6571</v>
      </c>
      <c r="Z310" s="1">
        <v>9033007042</v>
      </c>
      <c r="AA310" s="1" t="s">
        <v>98</v>
      </c>
      <c r="AB310" s="1" t="s">
        <v>6572</v>
      </c>
      <c r="AC310" s="1" t="s">
        <v>6281</v>
      </c>
      <c r="AD310" s="1" t="s">
        <v>766</v>
      </c>
      <c r="AE310" s="1" t="s">
        <v>6572</v>
      </c>
      <c r="AF310" s="1" t="s">
        <v>6281</v>
      </c>
      <c r="AG310" s="1" t="s">
        <v>766</v>
      </c>
      <c r="AH310" s="1" t="s">
        <v>102</v>
      </c>
      <c r="AI310" s="1" t="s">
        <v>102</v>
      </c>
      <c r="AJ310" s="1" t="s">
        <v>6573</v>
      </c>
      <c r="AK310" s="1" t="s">
        <v>6574</v>
      </c>
      <c r="AL310" s="1" t="s">
        <v>501</v>
      </c>
      <c r="AM310" s="1" t="s">
        <v>395</v>
      </c>
      <c r="AN310" s="1">
        <v>76.66</v>
      </c>
      <c r="AO310" s="1" t="s">
        <v>84</v>
      </c>
      <c r="AP310" s="1" t="s">
        <v>6575</v>
      </c>
      <c r="AQ310" s="1" t="s">
        <v>6574</v>
      </c>
      <c r="AR310" s="1" t="s">
        <v>315</v>
      </c>
      <c r="AS310" s="1" t="s">
        <v>672</v>
      </c>
      <c r="AT310" s="1">
        <v>72</v>
      </c>
      <c r="AU310" s="1" t="s">
        <v>84</v>
      </c>
      <c r="AV310" s="1" t="s">
        <v>84</v>
      </c>
      <c r="AW310" s="1" t="s">
        <v>84</v>
      </c>
      <c r="AX310" s="1" t="s">
        <v>84</v>
      </c>
      <c r="AY310" s="1" t="s">
        <v>84</v>
      </c>
      <c r="AZ310" s="1" t="s">
        <v>84</v>
      </c>
      <c r="BA310" s="1" t="s">
        <v>84</v>
      </c>
      <c r="BB310" s="1" t="s">
        <v>6576</v>
      </c>
      <c r="BC310" s="1" t="s">
        <v>6577</v>
      </c>
      <c r="BD310" s="1" t="s">
        <v>113</v>
      </c>
      <c r="BE310" s="1" t="s">
        <v>603</v>
      </c>
      <c r="BF310" s="1" t="s">
        <v>576</v>
      </c>
      <c r="BG310" s="1" t="s">
        <v>553</v>
      </c>
      <c r="BH310" s="1">
        <v>67.7</v>
      </c>
      <c r="BI310" s="1">
        <v>7.47</v>
      </c>
      <c r="BJ310" s="1" t="s">
        <v>84</v>
      </c>
      <c r="BK310" s="1" t="s">
        <v>84</v>
      </c>
      <c r="BL310" s="1" t="s">
        <v>84</v>
      </c>
      <c r="BM310" s="1" t="s">
        <v>84</v>
      </c>
      <c r="BN310" s="1" t="s">
        <v>84</v>
      </c>
      <c r="BO310" s="1" t="s">
        <v>84</v>
      </c>
      <c r="BP310" s="1" t="s">
        <v>84</v>
      </c>
      <c r="BQ310" s="1" t="s">
        <v>84</v>
      </c>
      <c r="BR310" s="1" t="s">
        <v>6578</v>
      </c>
      <c r="BS310" s="1" t="s">
        <v>6579</v>
      </c>
      <c r="BT310" s="1">
        <v>10</v>
      </c>
      <c r="BU310" s="1" t="s">
        <v>6580</v>
      </c>
      <c r="BV310" s="1">
        <v>13</v>
      </c>
      <c r="BW310" s="1" t="s">
        <v>6581</v>
      </c>
      <c r="BX310" s="1" t="str">
        <f>HYPERLINK("https://nconnect.nicmar.ac.in/storage/profile/6a820945d9ae0.png","Download")</f>
        <v>0</v>
      </c>
      <c r="BY310" s="1" t="s">
        <v>84</v>
      </c>
    </row>
    <row r="311" spans="1:77">
      <c r="A311" s="1" t="s">
        <v>119</v>
      </c>
      <c r="B311" s="1" t="s">
        <v>78</v>
      </c>
      <c r="C311" s="1" t="s">
        <v>6582</v>
      </c>
      <c r="D311" s="1" t="s">
        <v>6583</v>
      </c>
      <c r="E311" s="1" t="s">
        <v>84</v>
      </c>
      <c r="F311" s="1" t="s">
        <v>3432</v>
      </c>
      <c r="G311" s="1" t="s">
        <v>6584</v>
      </c>
      <c r="H311" s="1" t="s">
        <v>84</v>
      </c>
      <c r="I311" s="3"/>
      <c r="J311" s="1" t="s">
        <v>85</v>
      </c>
      <c r="K311" s="1" t="s">
        <v>86</v>
      </c>
      <c r="L311" s="1" t="s">
        <v>6585</v>
      </c>
      <c r="M311" s="1" t="s">
        <v>6586</v>
      </c>
      <c r="N311" s="1">
        <v>9790576760</v>
      </c>
      <c r="O311" s="1" t="s">
        <v>89</v>
      </c>
      <c r="P311" s="1" t="s">
        <v>781</v>
      </c>
      <c r="Q311" s="1" t="s">
        <v>91</v>
      </c>
      <c r="R311" s="1" t="s">
        <v>3437</v>
      </c>
      <c r="S311" s="1" t="s">
        <v>6587</v>
      </c>
      <c r="T311" s="1" t="s">
        <v>163</v>
      </c>
      <c r="U311" s="1">
        <v>346222041630</v>
      </c>
      <c r="V311" s="1" t="s">
        <v>6588</v>
      </c>
      <c r="W311" s="1">
        <v>9443731542</v>
      </c>
      <c r="X311" s="1" t="s">
        <v>6589</v>
      </c>
      <c r="Y311" s="1" t="s">
        <v>6590</v>
      </c>
      <c r="Z311" s="1">
        <v>9344331542</v>
      </c>
      <c r="AA311" s="1" t="s">
        <v>6591</v>
      </c>
      <c r="AB311" s="1" t="s">
        <v>6592</v>
      </c>
      <c r="AC311" s="1" t="s">
        <v>6593</v>
      </c>
      <c r="AD311" s="1" t="s">
        <v>644</v>
      </c>
      <c r="AE311" s="1" t="s">
        <v>6592</v>
      </c>
      <c r="AF311" s="1" t="s">
        <v>6593</v>
      </c>
      <c r="AG311" s="1" t="s">
        <v>644</v>
      </c>
      <c r="AH311" s="1" t="s">
        <v>102</v>
      </c>
      <c r="AI311" s="1" t="s">
        <v>102</v>
      </c>
      <c r="AJ311" s="1" t="s">
        <v>6594</v>
      </c>
      <c r="AK311" s="1" t="s">
        <v>6595</v>
      </c>
      <c r="AL311" s="1" t="s">
        <v>199</v>
      </c>
      <c r="AM311" s="1" t="s">
        <v>106</v>
      </c>
      <c r="AN311" s="1">
        <v>84.6</v>
      </c>
      <c r="AO311" s="1" t="s">
        <v>84</v>
      </c>
      <c r="AP311" s="1" t="s">
        <v>6594</v>
      </c>
      <c r="AQ311" s="1" t="s">
        <v>6595</v>
      </c>
      <c r="AR311" s="1" t="s">
        <v>549</v>
      </c>
      <c r="AS311" s="1" t="s">
        <v>672</v>
      </c>
      <c r="AT311" s="1">
        <v>89.11</v>
      </c>
      <c r="AU311" s="1" t="s">
        <v>84</v>
      </c>
      <c r="AV311" s="1" t="s">
        <v>84</v>
      </c>
      <c r="AW311" s="1" t="s">
        <v>84</v>
      </c>
      <c r="AX311" s="1" t="s">
        <v>84</v>
      </c>
      <c r="AY311" s="1" t="s">
        <v>84</v>
      </c>
      <c r="AZ311" s="1" t="s">
        <v>84</v>
      </c>
      <c r="BA311" s="1" t="s">
        <v>84</v>
      </c>
      <c r="BB311" s="1" t="s">
        <v>6596</v>
      </c>
      <c r="BC311" s="1" t="s">
        <v>6597</v>
      </c>
      <c r="BD311" s="1" t="s">
        <v>113</v>
      </c>
      <c r="BE311" s="1" t="s">
        <v>114</v>
      </c>
      <c r="BF311" s="1" t="s">
        <v>256</v>
      </c>
      <c r="BG311" s="1" t="s">
        <v>553</v>
      </c>
      <c r="BH311" s="1">
        <v>80.4</v>
      </c>
      <c r="BI311" s="1" t="s">
        <v>84</v>
      </c>
      <c r="BJ311" s="1" t="s">
        <v>84</v>
      </c>
      <c r="BK311" s="1" t="s">
        <v>84</v>
      </c>
      <c r="BL311" s="1" t="s">
        <v>84</v>
      </c>
      <c r="BM311" s="1" t="s">
        <v>84</v>
      </c>
      <c r="BN311" s="1" t="s">
        <v>84</v>
      </c>
      <c r="BO311" s="1" t="s">
        <v>84</v>
      </c>
      <c r="BP311" s="1" t="s">
        <v>84</v>
      </c>
      <c r="BQ311" s="1" t="s">
        <v>84</v>
      </c>
      <c r="BR311" s="1" t="s">
        <v>6598</v>
      </c>
      <c r="BS311" s="1" t="s">
        <v>6599</v>
      </c>
      <c r="BT311" s="1">
        <v>10</v>
      </c>
      <c r="BU311" s="1" t="s">
        <v>6600</v>
      </c>
      <c r="BV311" s="1">
        <v>3</v>
      </c>
      <c r="BW311" s="1" t="s">
        <v>6601</v>
      </c>
      <c r="BX311" s="1" t="str">
        <f>HYPERLINK("https://nconnect.nicmar.ac.in/storage/profile/6a84800ece01e.png","Download")</f>
        <v>0</v>
      </c>
      <c r="BY311" s="1" t="s">
        <v>84</v>
      </c>
    </row>
    <row r="312" spans="1:77">
      <c r="A312" s="1" t="s">
        <v>119</v>
      </c>
      <c r="B312" s="1" t="s">
        <v>78</v>
      </c>
      <c r="C312" s="1" t="s">
        <v>6602</v>
      </c>
      <c r="D312" s="1" t="s">
        <v>6603</v>
      </c>
      <c r="E312" s="1" t="s">
        <v>84</v>
      </c>
      <c r="F312" s="1" t="s">
        <v>6604</v>
      </c>
      <c r="G312" s="1" t="s">
        <v>6605</v>
      </c>
      <c r="H312" s="1" t="s">
        <v>84</v>
      </c>
      <c r="I312" s="3"/>
      <c r="J312" s="1" t="s">
        <v>85</v>
      </c>
      <c r="K312" s="1" t="s">
        <v>86</v>
      </c>
      <c r="L312" s="1" t="s">
        <v>6606</v>
      </c>
      <c r="M312" s="1" t="s">
        <v>6607</v>
      </c>
      <c r="N312" s="1">
        <v>9652571422</v>
      </c>
      <c r="O312" s="1" t="s">
        <v>159</v>
      </c>
      <c r="P312" s="1" t="s">
        <v>6608</v>
      </c>
      <c r="Q312" s="1" t="s">
        <v>91</v>
      </c>
      <c r="R312" s="1" t="s">
        <v>5742</v>
      </c>
      <c r="S312" s="1" t="s">
        <v>6609</v>
      </c>
      <c r="T312" s="1" t="s">
        <v>130</v>
      </c>
      <c r="U312" s="1">
        <v>474091777543</v>
      </c>
      <c r="V312" s="1" t="s">
        <v>6610</v>
      </c>
      <c r="W312" s="1">
        <v>8790713552</v>
      </c>
      <c r="X312" s="1" t="s">
        <v>6611</v>
      </c>
      <c r="Y312" s="1" t="s">
        <v>6612</v>
      </c>
      <c r="Z312" s="1">
        <v>9701321133</v>
      </c>
      <c r="AA312" s="1" t="s">
        <v>6611</v>
      </c>
      <c r="AB312" s="1" t="s">
        <v>6613</v>
      </c>
      <c r="AC312" s="1" t="s">
        <v>2956</v>
      </c>
      <c r="AD312" s="1" t="s">
        <v>2957</v>
      </c>
      <c r="AE312" s="1" t="s">
        <v>6613</v>
      </c>
      <c r="AF312" s="1" t="s">
        <v>2956</v>
      </c>
      <c r="AG312" s="1" t="s">
        <v>2957</v>
      </c>
      <c r="AH312" s="1" t="s">
        <v>102</v>
      </c>
      <c r="AI312" s="1" t="s">
        <v>102</v>
      </c>
      <c r="AJ312" s="1" t="s">
        <v>6614</v>
      </c>
      <c r="AK312" s="1" t="s">
        <v>6615</v>
      </c>
      <c r="AL312" s="1" t="s">
        <v>341</v>
      </c>
      <c r="AM312" s="1" t="s">
        <v>715</v>
      </c>
      <c r="AN312" s="1">
        <v>78.0</v>
      </c>
      <c r="AO312" s="1">
        <v>7.8</v>
      </c>
      <c r="AP312" s="1" t="s">
        <v>6616</v>
      </c>
      <c r="AQ312" s="1" t="s">
        <v>5252</v>
      </c>
      <c r="AR312" s="1" t="s">
        <v>198</v>
      </c>
      <c r="AS312" s="1" t="s">
        <v>501</v>
      </c>
      <c r="AT312" s="1">
        <v>86.6</v>
      </c>
      <c r="AU312" s="1" t="s">
        <v>84</v>
      </c>
      <c r="AV312" s="1" t="s">
        <v>84</v>
      </c>
      <c r="AW312" s="1" t="s">
        <v>84</v>
      </c>
      <c r="AX312" s="1" t="s">
        <v>84</v>
      </c>
      <c r="AY312" s="1" t="s">
        <v>84</v>
      </c>
      <c r="AZ312" s="1" t="s">
        <v>84</v>
      </c>
      <c r="BA312" s="1" t="s">
        <v>84</v>
      </c>
      <c r="BB312" s="1" t="s">
        <v>6617</v>
      </c>
      <c r="BC312" s="1" t="s">
        <v>2957</v>
      </c>
      <c r="BD312" s="1" t="s">
        <v>205</v>
      </c>
      <c r="BE312" s="1" t="s">
        <v>479</v>
      </c>
      <c r="BF312" s="1" t="s">
        <v>289</v>
      </c>
      <c r="BG312" s="1" t="s">
        <v>426</v>
      </c>
      <c r="BH312" s="1">
        <v>73.0</v>
      </c>
      <c r="BI312" s="1">
        <v>7.31</v>
      </c>
      <c r="BJ312" s="1" t="s">
        <v>84</v>
      </c>
      <c r="BK312" s="1" t="s">
        <v>84</v>
      </c>
      <c r="BL312" s="1" t="s">
        <v>84</v>
      </c>
      <c r="BM312" s="1" t="s">
        <v>84</v>
      </c>
      <c r="BN312" s="1" t="s">
        <v>84</v>
      </c>
      <c r="BO312" s="1" t="s">
        <v>84</v>
      </c>
      <c r="BP312" s="1" t="s">
        <v>84</v>
      </c>
      <c r="BQ312" s="1" t="s">
        <v>84</v>
      </c>
      <c r="BR312" s="1" t="s">
        <v>6618</v>
      </c>
      <c r="BS312" s="1" t="s">
        <v>6619</v>
      </c>
      <c r="BT312" s="1">
        <v>5</v>
      </c>
      <c r="BU312" s="1" t="s">
        <v>6620</v>
      </c>
      <c r="BV312" s="1">
        <v>102</v>
      </c>
      <c r="BW312" s="1" t="s">
        <v>6621</v>
      </c>
      <c r="BX312" s="1" t="str">
        <f>HYPERLINK("https://nconnect.nicmar.ac.in/storage/profile/6a87469d60867.png","Download")</f>
        <v>0</v>
      </c>
      <c r="BY312" s="1" t="s">
        <v>84</v>
      </c>
    </row>
    <row r="313" spans="1:77">
      <c r="A313" s="1" t="s">
        <v>151</v>
      </c>
      <c r="B313" s="1" t="s">
        <v>78</v>
      </c>
      <c r="C313" s="1" t="s">
        <v>6622</v>
      </c>
      <c r="D313" s="1" t="s">
        <v>6623</v>
      </c>
      <c r="E313" s="1" t="s">
        <v>6624</v>
      </c>
      <c r="F313" s="1" t="s">
        <v>6625</v>
      </c>
      <c r="G313" s="1" t="s">
        <v>6626</v>
      </c>
      <c r="H313" s="1" t="s">
        <v>84</v>
      </c>
      <c r="I313" s="3"/>
      <c r="J313" s="1" t="s">
        <v>85</v>
      </c>
      <c r="K313" s="1" t="s">
        <v>86</v>
      </c>
      <c r="L313" s="1" t="s">
        <v>6627</v>
      </c>
      <c r="M313" s="1" t="s">
        <v>6628</v>
      </c>
      <c r="N313" s="1">
        <v>8921961129</v>
      </c>
      <c r="O313" s="1" t="s">
        <v>89</v>
      </c>
      <c r="P313" s="1" t="s">
        <v>6629</v>
      </c>
      <c r="Q313" s="1" t="s">
        <v>91</v>
      </c>
      <c r="R313" s="1" t="s">
        <v>1643</v>
      </c>
      <c r="S313" s="1" t="s">
        <v>6630</v>
      </c>
      <c r="T313" s="1" t="s">
        <v>94</v>
      </c>
      <c r="U313" s="1">
        <v>442537873240</v>
      </c>
      <c r="V313" s="1" t="s">
        <v>6631</v>
      </c>
      <c r="W313" s="1">
        <v>9447017448</v>
      </c>
      <c r="X313" s="1" t="s">
        <v>785</v>
      </c>
      <c r="Y313" s="1" t="s">
        <v>6632</v>
      </c>
      <c r="Z313" s="1">
        <v>9446046448</v>
      </c>
      <c r="AA313" s="1" t="s">
        <v>1001</v>
      </c>
      <c r="AB313" s="1" t="s">
        <v>6633</v>
      </c>
      <c r="AC313" s="1" t="s">
        <v>1087</v>
      </c>
      <c r="AD313" s="1" t="s">
        <v>392</v>
      </c>
      <c r="AE313" s="1" t="s">
        <v>6633</v>
      </c>
      <c r="AF313" s="1" t="s">
        <v>1087</v>
      </c>
      <c r="AG313" s="1" t="s">
        <v>392</v>
      </c>
      <c r="AH313" s="1" t="s">
        <v>102</v>
      </c>
      <c r="AI313" s="1" t="s">
        <v>102</v>
      </c>
      <c r="AJ313" s="1" t="s">
        <v>6634</v>
      </c>
      <c r="AK313" s="1" t="s">
        <v>861</v>
      </c>
      <c r="AL313" s="1" t="s">
        <v>201</v>
      </c>
      <c r="AM313" s="1" t="s">
        <v>315</v>
      </c>
      <c r="AN313" s="1">
        <v>96.2</v>
      </c>
      <c r="AO313" s="1" t="s">
        <v>84</v>
      </c>
      <c r="AP313" s="1" t="s">
        <v>6635</v>
      </c>
      <c r="AQ313" s="1" t="s">
        <v>861</v>
      </c>
      <c r="AR313" s="1" t="s">
        <v>256</v>
      </c>
      <c r="AS313" s="1" t="s">
        <v>319</v>
      </c>
      <c r="AT313" s="1">
        <v>94.4</v>
      </c>
      <c r="AU313" s="1" t="s">
        <v>84</v>
      </c>
      <c r="AV313" s="1" t="s">
        <v>84</v>
      </c>
      <c r="AW313" s="1" t="s">
        <v>84</v>
      </c>
      <c r="AX313" s="1" t="s">
        <v>84</v>
      </c>
      <c r="AY313" s="1" t="s">
        <v>84</v>
      </c>
      <c r="AZ313" s="1" t="s">
        <v>84</v>
      </c>
      <c r="BA313" s="1" t="s">
        <v>84</v>
      </c>
      <c r="BB313" s="1" t="s">
        <v>1266</v>
      </c>
      <c r="BC313" s="1" t="s">
        <v>6636</v>
      </c>
      <c r="BD313" s="1" t="s">
        <v>113</v>
      </c>
      <c r="BE313" s="1" t="s">
        <v>114</v>
      </c>
      <c r="BF313" s="1" t="s">
        <v>115</v>
      </c>
      <c r="BG313" s="1" t="s">
        <v>1268</v>
      </c>
      <c r="BH313" s="1">
        <v>77.3</v>
      </c>
      <c r="BI313" s="1">
        <v>7.73</v>
      </c>
      <c r="BJ313" s="1" t="s">
        <v>84</v>
      </c>
      <c r="BK313" s="1" t="s">
        <v>84</v>
      </c>
      <c r="BL313" s="1" t="s">
        <v>84</v>
      </c>
      <c r="BM313" s="1" t="s">
        <v>84</v>
      </c>
      <c r="BN313" s="1" t="s">
        <v>84</v>
      </c>
      <c r="BO313" s="1" t="s">
        <v>84</v>
      </c>
      <c r="BP313" s="1" t="s">
        <v>84</v>
      </c>
      <c r="BQ313" s="1" t="s">
        <v>84</v>
      </c>
      <c r="BR313" s="1" t="s">
        <v>6637</v>
      </c>
      <c r="BS313" s="1" t="s">
        <v>84</v>
      </c>
      <c r="BT313" s="1"/>
      <c r="BU313" s="1" t="s">
        <v>6638</v>
      </c>
      <c r="BV313" s="1">
        <v>1</v>
      </c>
      <c r="BW313" s="1" t="s">
        <v>84</v>
      </c>
      <c r="BX313" s="1" t="str">
        <f>HYPERLINK("https://nconnect.nicmar.ac.in/storage/profile/6a861b10b4834.png","Download")</f>
        <v>0</v>
      </c>
      <c r="BY313" s="1" t="s">
        <v>84</v>
      </c>
    </row>
    <row r="314" spans="1:77">
      <c r="A314" s="1" t="s">
        <v>119</v>
      </c>
      <c r="B314" s="1" t="s">
        <v>78</v>
      </c>
      <c r="C314" s="1" t="s">
        <v>6639</v>
      </c>
      <c r="D314" s="1" t="s">
        <v>6640</v>
      </c>
      <c r="E314" s="1" t="s">
        <v>3295</v>
      </c>
      <c r="F314" s="1" t="s">
        <v>1162</v>
      </c>
      <c r="G314" s="1" t="s">
        <v>6641</v>
      </c>
      <c r="H314" s="1" t="s">
        <v>84</v>
      </c>
      <c r="I314" s="3"/>
      <c r="J314" s="1" t="s">
        <v>85</v>
      </c>
      <c r="K314" s="1" t="s">
        <v>86</v>
      </c>
      <c r="L314" s="1" t="s">
        <v>6642</v>
      </c>
      <c r="M314" s="1" t="s">
        <v>6643</v>
      </c>
      <c r="N314" s="1">
        <v>9579079897</v>
      </c>
      <c r="O314" s="1" t="s">
        <v>159</v>
      </c>
      <c r="P314" s="1" t="s">
        <v>6644</v>
      </c>
      <c r="Q314" s="1" t="s">
        <v>91</v>
      </c>
      <c r="R314" s="1" t="s">
        <v>1362</v>
      </c>
      <c r="S314" s="1" t="s">
        <v>6645</v>
      </c>
      <c r="T314" s="1" t="s">
        <v>190</v>
      </c>
      <c r="U314" s="1">
        <v>814316501587</v>
      </c>
      <c r="V314" s="1" t="s">
        <v>6646</v>
      </c>
      <c r="W314" s="1">
        <v>9764500732</v>
      </c>
      <c r="X314" s="1" t="s">
        <v>6647</v>
      </c>
      <c r="Y314" s="1" t="s">
        <v>6648</v>
      </c>
      <c r="Z314" s="1">
        <v>9763095767</v>
      </c>
      <c r="AA314" s="1" t="s">
        <v>134</v>
      </c>
      <c r="AB314" s="1" t="s">
        <v>6649</v>
      </c>
      <c r="AC314" s="1" t="s">
        <v>1242</v>
      </c>
      <c r="AD314" s="1" t="s">
        <v>101</v>
      </c>
      <c r="AE314" s="1" t="s">
        <v>6650</v>
      </c>
      <c r="AF314" s="1" t="s">
        <v>138</v>
      </c>
      <c r="AG314" s="1" t="s">
        <v>101</v>
      </c>
      <c r="AH314" s="1" t="s">
        <v>102</v>
      </c>
      <c r="AI314" s="1" t="s">
        <v>102</v>
      </c>
      <c r="AJ314" s="1" t="s">
        <v>6651</v>
      </c>
      <c r="AK314" s="1" t="s">
        <v>6652</v>
      </c>
      <c r="AL314" s="1" t="s">
        <v>198</v>
      </c>
      <c r="AM314" s="1" t="s">
        <v>105</v>
      </c>
      <c r="AN314" s="1">
        <v>81</v>
      </c>
      <c r="AO314" s="1" t="s">
        <v>84</v>
      </c>
      <c r="AP314" s="1" t="s">
        <v>6653</v>
      </c>
      <c r="AQ314" s="1" t="s">
        <v>6652</v>
      </c>
      <c r="AR314" s="1" t="s">
        <v>201</v>
      </c>
      <c r="AS314" s="1" t="s">
        <v>202</v>
      </c>
      <c r="AT314" s="1">
        <v>67.38</v>
      </c>
      <c r="AU314" s="1" t="s">
        <v>84</v>
      </c>
      <c r="AV314" s="1" t="s">
        <v>84</v>
      </c>
      <c r="AW314" s="1" t="s">
        <v>84</v>
      </c>
      <c r="AX314" s="1" t="s">
        <v>84</v>
      </c>
      <c r="AY314" s="1" t="s">
        <v>84</v>
      </c>
      <c r="AZ314" s="1" t="s">
        <v>84</v>
      </c>
      <c r="BA314" s="1" t="s">
        <v>84</v>
      </c>
      <c r="BB314" s="1" t="s">
        <v>6654</v>
      </c>
      <c r="BC314" s="1" t="s">
        <v>6655</v>
      </c>
      <c r="BD314" s="1" t="s">
        <v>146</v>
      </c>
      <c r="BE314" s="1" t="s">
        <v>114</v>
      </c>
      <c r="BF314" s="1" t="s">
        <v>231</v>
      </c>
      <c r="BG314" s="1" t="s">
        <v>747</v>
      </c>
      <c r="BH314" s="1">
        <v>65.94</v>
      </c>
      <c r="BI314" s="1" t="s">
        <v>84</v>
      </c>
      <c r="BJ314" s="1" t="s">
        <v>84</v>
      </c>
      <c r="BK314" s="1" t="s">
        <v>84</v>
      </c>
      <c r="BL314" s="1" t="s">
        <v>84</v>
      </c>
      <c r="BM314" s="1" t="s">
        <v>84</v>
      </c>
      <c r="BN314" s="1" t="s">
        <v>84</v>
      </c>
      <c r="BO314" s="1" t="s">
        <v>84</v>
      </c>
      <c r="BP314" s="1" t="s">
        <v>84</v>
      </c>
      <c r="BQ314" s="1" t="s">
        <v>84</v>
      </c>
      <c r="BR314" s="1" t="s">
        <v>6656</v>
      </c>
      <c r="BS314" s="1" t="s">
        <v>84</v>
      </c>
      <c r="BT314" s="1"/>
      <c r="BU314" s="1" t="s">
        <v>6657</v>
      </c>
      <c r="BV314" s="1">
        <v>30</v>
      </c>
      <c r="BW314" s="1" t="s">
        <v>84</v>
      </c>
      <c r="BX314" s="1" t="str">
        <f>HYPERLINK("https://nconnect.nicmar.ac.in/storage/profile/6a86ee3673302.png","Download")</f>
        <v>0</v>
      </c>
      <c r="BY314" s="1" t="s">
        <v>84</v>
      </c>
    </row>
    <row r="315" spans="1:77">
      <c r="A315" s="1" t="s">
        <v>119</v>
      </c>
      <c r="B315" s="1" t="s">
        <v>78</v>
      </c>
      <c r="C315" s="1" t="s">
        <v>6658</v>
      </c>
      <c r="D315" s="1" t="s">
        <v>6659</v>
      </c>
      <c r="E315" s="1" t="s">
        <v>84</v>
      </c>
      <c r="F315" s="1" t="s">
        <v>6660</v>
      </c>
      <c r="G315" s="1" t="s">
        <v>6661</v>
      </c>
      <c r="H315" s="1" t="s">
        <v>84</v>
      </c>
      <c r="I315" s="3"/>
      <c r="J315" s="1" t="s">
        <v>85</v>
      </c>
      <c r="K315" s="1" t="s">
        <v>86</v>
      </c>
      <c r="L315" s="1" t="s">
        <v>6662</v>
      </c>
      <c r="M315" s="1" t="s">
        <v>6663</v>
      </c>
      <c r="N315" s="1">
        <v>9482988592</v>
      </c>
      <c r="O315" s="1" t="s">
        <v>89</v>
      </c>
      <c r="P315" s="1" t="s">
        <v>6664</v>
      </c>
      <c r="Q315" s="1" t="s">
        <v>91</v>
      </c>
      <c r="R315" s="1" t="s">
        <v>6665</v>
      </c>
      <c r="S315" s="1" t="s">
        <v>6666</v>
      </c>
      <c r="T315" s="1" t="s">
        <v>163</v>
      </c>
      <c r="U315" s="1">
        <v>636544035852</v>
      </c>
      <c r="V315" s="1" t="s">
        <v>6667</v>
      </c>
      <c r="W315" s="1">
        <v>9731719372</v>
      </c>
      <c r="X315" s="1" t="s">
        <v>361</v>
      </c>
      <c r="Y315" s="1" t="s">
        <v>6668</v>
      </c>
      <c r="Z315" s="1">
        <v>8762392093</v>
      </c>
      <c r="AA315" s="1" t="s">
        <v>167</v>
      </c>
      <c r="AB315" s="1" t="s">
        <v>6669</v>
      </c>
      <c r="AC315" s="1" t="s">
        <v>788</v>
      </c>
      <c r="AD315" s="1" t="s">
        <v>278</v>
      </c>
      <c r="AE315" s="1" t="s">
        <v>6669</v>
      </c>
      <c r="AF315" s="1" t="s">
        <v>788</v>
      </c>
      <c r="AG315" s="1" t="s">
        <v>278</v>
      </c>
      <c r="AH315" s="1" t="s">
        <v>102</v>
      </c>
      <c r="AI315" s="1" t="s">
        <v>102</v>
      </c>
      <c r="AJ315" s="1" t="s">
        <v>6670</v>
      </c>
      <c r="AK315" s="1" t="s">
        <v>5151</v>
      </c>
      <c r="AL315" s="1" t="s">
        <v>420</v>
      </c>
      <c r="AM315" s="1" t="s">
        <v>198</v>
      </c>
      <c r="AN315" s="1">
        <v>81.7</v>
      </c>
      <c r="AO315" s="1">
        <v>8.6</v>
      </c>
      <c r="AP315" s="1" t="s">
        <v>6671</v>
      </c>
      <c r="AQ315" s="1" t="s">
        <v>6672</v>
      </c>
      <c r="AR315" s="1" t="s">
        <v>627</v>
      </c>
      <c r="AS315" s="1" t="s">
        <v>141</v>
      </c>
      <c r="AT315" s="1">
        <v>87.83</v>
      </c>
      <c r="AU315" s="1" t="s">
        <v>84</v>
      </c>
      <c r="AV315" s="1" t="s">
        <v>84</v>
      </c>
      <c r="AW315" s="1" t="s">
        <v>84</v>
      </c>
      <c r="AX315" s="1" t="s">
        <v>84</v>
      </c>
      <c r="AY315" s="1" t="s">
        <v>84</v>
      </c>
      <c r="AZ315" s="1" t="s">
        <v>84</v>
      </c>
      <c r="BA315" s="1" t="s">
        <v>84</v>
      </c>
      <c r="BB315" s="1" t="s">
        <v>287</v>
      </c>
      <c r="BC315" s="1" t="s">
        <v>6673</v>
      </c>
      <c r="BD315" s="1" t="s">
        <v>146</v>
      </c>
      <c r="BE315" s="1" t="s">
        <v>114</v>
      </c>
      <c r="BF315" s="1" t="s">
        <v>425</v>
      </c>
      <c r="BG315" s="1" t="s">
        <v>232</v>
      </c>
      <c r="BH315" s="1">
        <v>72.7</v>
      </c>
      <c r="BI315" s="1">
        <v>8.02</v>
      </c>
      <c r="BJ315" s="1" t="s">
        <v>84</v>
      </c>
      <c r="BK315" s="1" t="s">
        <v>84</v>
      </c>
      <c r="BL315" s="1" t="s">
        <v>84</v>
      </c>
      <c r="BM315" s="1" t="s">
        <v>84</v>
      </c>
      <c r="BN315" s="1" t="s">
        <v>84</v>
      </c>
      <c r="BO315" s="1" t="s">
        <v>84</v>
      </c>
      <c r="BP315" s="1" t="s">
        <v>84</v>
      </c>
      <c r="BQ315" s="1" t="s">
        <v>84</v>
      </c>
      <c r="BR315" s="1" t="s">
        <v>6674</v>
      </c>
      <c r="BS315" s="1" t="s">
        <v>6675</v>
      </c>
      <c r="BT315" s="1">
        <v>36</v>
      </c>
      <c r="BU315" s="1" t="s">
        <v>84</v>
      </c>
      <c r="BV315" s="1"/>
      <c r="BW315" s="1" t="s">
        <v>6676</v>
      </c>
      <c r="BX315" s="1" t="str">
        <f>HYPERLINK("https://nconnect.nicmar.ac.in/storage/profile/6a86fbbf7c858.png","Download")</f>
        <v>0</v>
      </c>
      <c r="BY315" s="1" t="s">
        <v>84</v>
      </c>
    </row>
    <row r="316" spans="1:77">
      <c r="A316" s="1" t="s">
        <v>151</v>
      </c>
      <c r="B316" s="1" t="s">
        <v>78</v>
      </c>
      <c r="C316" s="1" t="s">
        <v>6677</v>
      </c>
      <c r="D316" s="1" t="s">
        <v>6678</v>
      </c>
      <c r="E316" s="1" t="s">
        <v>84</v>
      </c>
      <c r="F316" s="1" t="s">
        <v>6679</v>
      </c>
      <c r="G316" s="1" t="s">
        <v>6680</v>
      </c>
      <c r="H316" s="1" t="s">
        <v>84</v>
      </c>
      <c r="I316" s="3"/>
      <c r="J316" s="1" t="s">
        <v>85</v>
      </c>
      <c r="K316" s="1" t="s">
        <v>86</v>
      </c>
      <c r="L316" s="1" t="s">
        <v>6681</v>
      </c>
      <c r="M316" s="1" t="s">
        <v>6682</v>
      </c>
      <c r="N316" s="1">
        <v>9470225575</v>
      </c>
      <c r="O316" s="1" t="s">
        <v>89</v>
      </c>
      <c r="P316" s="1" t="s">
        <v>6683</v>
      </c>
      <c r="Q316" s="1" t="s">
        <v>91</v>
      </c>
      <c r="R316" s="1" t="s">
        <v>6274</v>
      </c>
      <c r="S316" s="1" t="s">
        <v>6684</v>
      </c>
      <c r="T316" s="1" t="s">
        <v>130</v>
      </c>
      <c r="U316" s="1">
        <v>319998548246</v>
      </c>
      <c r="V316" s="1" t="s">
        <v>6685</v>
      </c>
      <c r="W316" s="1">
        <v>8804108986</v>
      </c>
      <c r="X316" s="1" t="s">
        <v>6686</v>
      </c>
      <c r="Y316" s="1" t="s">
        <v>6687</v>
      </c>
      <c r="Z316" s="1">
        <v>7491089864</v>
      </c>
      <c r="AA316" s="1" t="s">
        <v>1260</v>
      </c>
      <c r="AB316" s="1" t="s">
        <v>6688</v>
      </c>
      <c r="AC316" s="1" t="s">
        <v>364</v>
      </c>
      <c r="AD316" s="1" t="s">
        <v>365</v>
      </c>
      <c r="AE316" s="1" t="s">
        <v>6689</v>
      </c>
      <c r="AF316" s="1" t="s">
        <v>6690</v>
      </c>
      <c r="AG316" s="1" t="s">
        <v>499</v>
      </c>
      <c r="AH316" s="1" t="s">
        <v>102</v>
      </c>
      <c r="AI316" s="1" t="s">
        <v>102</v>
      </c>
      <c r="AJ316" s="1" t="s">
        <v>6691</v>
      </c>
      <c r="AK316" s="1" t="s">
        <v>6415</v>
      </c>
      <c r="AL316" s="1" t="s">
        <v>282</v>
      </c>
      <c r="AM316" s="1" t="s">
        <v>285</v>
      </c>
      <c r="AN316" s="1">
        <v>89.3</v>
      </c>
      <c r="AO316" s="1">
        <v>9.4</v>
      </c>
      <c r="AP316" s="1" t="s">
        <v>6692</v>
      </c>
      <c r="AQ316" s="1" t="s">
        <v>6415</v>
      </c>
      <c r="AR316" s="1" t="s">
        <v>597</v>
      </c>
      <c r="AS316" s="1" t="s">
        <v>105</v>
      </c>
      <c r="AT316" s="1">
        <v>77</v>
      </c>
      <c r="AU316" s="1">
        <v>8.1</v>
      </c>
      <c r="AV316" s="1" t="s">
        <v>84</v>
      </c>
      <c r="AW316" s="1" t="s">
        <v>84</v>
      </c>
      <c r="AX316" s="1" t="s">
        <v>84</v>
      </c>
      <c r="AY316" s="1" t="s">
        <v>84</v>
      </c>
      <c r="AZ316" s="1" t="s">
        <v>84</v>
      </c>
      <c r="BA316" s="1" t="s">
        <v>84</v>
      </c>
      <c r="BB316" s="1" t="s">
        <v>6693</v>
      </c>
      <c r="BC316" s="1" t="s">
        <v>6694</v>
      </c>
      <c r="BD316" s="1" t="s">
        <v>113</v>
      </c>
      <c r="BE316" s="1" t="s">
        <v>603</v>
      </c>
      <c r="BF316" s="1" t="s">
        <v>289</v>
      </c>
      <c r="BG316" s="1" t="s">
        <v>290</v>
      </c>
      <c r="BH316" s="1">
        <v>79.91</v>
      </c>
      <c r="BI316" s="1">
        <v>8.6</v>
      </c>
      <c r="BJ316" s="1" t="s">
        <v>84</v>
      </c>
      <c r="BK316" s="1" t="s">
        <v>84</v>
      </c>
      <c r="BL316" s="1" t="s">
        <v>84</v>
      </c>
      <c r="BM316" s="1" t="s">
        <v>84</v>
      </c>
      <c r="BN316" s="1" t="s">
        <v>84</v>
      </c>
      <c r="BO316" s="1" t="s">
        <v>84</v>
      </c>
      <c r="BP316" s="1" t="s">
        <v>84</v>
      </c>
      <c r="BQ316" s="1" t="s">
        <v>84</v>
      </c>
      <c r="BR316" s="1" t="s">
        <v>6695</v>
      </c>
      <c r="BS316" s="1" t="s">
        <v>6696</v>
      </c>
      <c r="BT316" s="1">
        <v>46</v>
      </c>
      <c r="BU316" s="1" t="s">
        <v>6697</v>
      </c>
      <c r="BV316" s="1">
        <v>9</v>
      </c>
      <c r="BW316" s="1" t="s">
        <v>6698</v>
      </c>
      <c r="BX316" s="1" t="str">
        <f>HYPERLINK("https://nconnect.nicmar.ac.in/storage/profile/6a8ebae352128.png","Download")</f>
        <v>0</v>
      </c>
      <c r="BY316" s="1" t="s">
        <v>84</v>
      </c>
    </row>
    <row r="317" spans="1:77">
      <c r="A317" s="1" t="s">
        <v>351</v>
      </c>
      <c r="B317" s="1" t="s">
        <v>78</v>
      </c>
      <c r="C317" s="1" t="s">
        <v>6699</v>
      </c>
      <c r="D317" s="1" t="s">
        <v>6700</v>
      </c>
      <c r="E317" s="1" t="s">
        <v>84</v>
      </c>
      <c r="F317" s="1" t="s">
        <v>6701</v>
      </c>
      <c r="G317" s="1" t="s">
        <v>6702</v>
      </c>
      <c r="H317" s="1" t="s">
        <v>84</v>
      </c>
      <c r="I317" s="3"/>
      <c r="J317" s="1" t="s">
        <v>85</v>
      </c>
      <c r="K317" s="1" t="s">
        <v>86</v>
      </c>
      <c r="L317" s="1" t="s">
        <v>6703</v>
      </c>
      <c r="M317" s="1" t="s">
        <v>6704</v>
      </c>
      <c r="N317" s="1">
        <v>9385417478</v>
      </c>
      <c r="O317" s="1" t="s">
        <v>159</v>
      </c>
      <c r="P317" s="1" t="s">
        <v>6705</v>
      </c>
      <c r="Q317" s="1" t="s">
        <v>91</v>
      </c>
      <c r="R317" s="1" t="s">
        <v>6706</v>
      </c>
      <c r="S317" s="1" t="s">
        <v>6707</v>
      </c>
      <c r="T317" s="1" t="s">
        <v>163</v>
      </c>
      <c r="U317" s="1">
        <v>950914209768</v>
      </c>
      <c r="V317" s="1" t="s">
        <v>6708</v>
      </c>
      <c r="W317" s="1">
        <v>9486667478</v>
      </c>
      <c r="X317" s="1" t="s">
        <v>6709</v>
      </c>
      <c r="Y317" s="1" t="s">
        <v>6710</v>
      </c>
      <c r="Z317" s="1">
        <v>9442167478</v>
      </c>
      <c r="AA317" s="1" t="s">
        <v>98</v>
      </c>
      <c r="AB317" s="1" t="s">
        <v>6711</v>
      </c>
      <c r="AC317" s="1" t="s">
        <v>6712</v>
      </c>
      <c r="AD317" s="1" t="s">
        <v>644</v>
      </c>
      <c r="AE317" s="1" t="s">
        <v>6711</v>
      </c>
      <c r="AF317" s="1" t="s">
        <v>6712</v>
      </c>
      <c r="AG317" s="1" t="s">
        <v>644</v>
      </c>
      <c r="AH317" s="1" t="s">
        <v>102</v>
      </c>
      <c r="AI317" s="1" t="s">
        <v>102</v>
      </c>
      <c r="AJ317" s="1" t="s">
        <v>6713</v>
      </c>
      <c r="AK317" s="1" t="s">
        <v>6714</v>
      </c>
      <c r="AL317" s="1" t="s">
        <v>549</v>
      </c>
      <c r="AM317" s="1" t="s">
        <v>316</v>
      </c>
      <c r="AN317" s="1">
        <v>94</v>
      </c>
      <c r="AO317" s="1" t="s">
        <v>84</v>
      </c>
      <c r="AP317" s="1" t="s">
        <v>6713</v>
      </c>
      <c r="AQ317" s="1" t="s">
        <v>6714</v>
      </c>
      <c r="AR317" s="1" t="s">
        <v>347</v>
      </c>
      <c r="AS317" s="1" t="s">
        <v>320</v>
      </c>
      <c r="AT317" s="1">
        <v>73.2</v>
      </c>
      <c r="AU317" s="1" t="s">
        <v>84</v>
      </c>
      <c r="AV317" s="1" t="s">
        <v>84</v>
      </c>
      <c r="AW317" s="1" t="s">
        <v>84</v>
      </c>
      <c r="AX317" s="1" t="s">
        <v>84</v>
      </c>
      <c r="AY317" s="1" t="s">
        <v>84</v>
      </c>
      <c r="AZ317" s="1" t="s">
        <v>84</v>
      </c>
      <c r="BA317" s="1" t="s">
        <v>84</v>
      </c>
      <c r="BB317" s="1" t="s">
        <v>4421</v>
      </c>
      <c r="BC317" s="1" t="s">
        <v>6715</v>
      </c>
      <c r="BD317" s="1" t="s">
        <v>2438</v>
      </c>
      <c r="BE317" s="1" t="s">
        <v>6716</v>
      </c>
      <c r="BF317" s="1" t="s">
        <v>720</v>
      </c>
      <c r="BG317" s="1" t="s">
        <v>675</v>
      </c>
      <c r="BH317" s="1">
        <v>82.4</v>
      </c>
      <c r="BI317" s="1">
        <v>8.24</v>
      </c>
      <c r="BJ317" s="1" t="s">
        <v>84</v>
      </c>
      <c r="BK317" s="1" t="s">
        <v>84</v>
      </c>
      <c r="BL317" s="1" t="s">
        <v>84</v>
      </c>
      <c r="BM317" s="1" t="s">
        <v>84</v>
      </c>
      <c r="BN317" s="1" t="s">
        <v>84</v>
      </c>
      <c r="BO317" s="1" t="s">
        <v>84</v>
      </c>
      <c r="BP317" s="1" t="s">
        <v>84</v>
      </c>
      <c r="BQ317" s="1" t="s">
        <v>84</v>
      </c>
      <c r="BR317" s="1" t="s">
        <v>6717</v>
      </c>
      <c r="BS317" s="1" t="s">
        <v>84</v>
      </c>
      <c r="BT317" s="1"/>
      <c r="BU317" s="1" t="s">
        <v>84</v>
      </c>
      <c r="BV317" s="1"/>
      <c r="BW317" s="1" t="s">
        <v>6718</v>
      </c>
      <c r="BX317" s="1" t="str">
        <f>HYPERLINK("https://nconnect.nicmar.ac.in/storage/profile/6aa969e4b8903.png","Download")</f>
        <v>0</v>
      </c>
      <c r="BY317" s="1" t="s">
        <v>84</v>
      </c>
    </row>
    <row r="318" spans="1:77">
      <c r="A318" s="1" t="s">
        <v>119</v>
      </c>
      <c r="B318" s="1" t="s">
        <v>78</v>
      </c>
      <c r="C318" s="1" t="s">
        <v>6719</v>
      </c>
      <c r="D318" s="1" t="s">
        <v>6720</v>
      </c>
      <c r="E318" s="1" t="s">
        <v>6721</v>
      </c>
      <c r="F318" s="1" t="s">
        <v>6722</v>
      </c>
      <c r="G318" s="1" t="s">
        <v>6723</v>
      </c>
      <c r="H318" s="1" t="s">
        <v>84</v>
      </c>
      <c r="I318" s="3"/>
      <c r="J318" s="1" t="s">
        <v>85</v>
      </c>
      <c r="K318" s="1" t="s">
        <v>86</v>
      </c>
      <c r="L318" s="1" t="s">
        <v>6724</v>
      </c>
      <c r="M318" s="1" t="s">
        <v>6724</v>
      </c>
      <c r="N318" s="1">
        <v>9130069999</v>
      </c>
      <c r="O318" s="1" t="s">
        <v>89</v>
      </c>
      <c r="P318" s="1" t="s">
        <v>1361</v>
      </c>
      <c r="Q318" s="1" t="s">
        <v>91</v>
      </c>
      <c r="R318" s="1" t="s">
        <v>465</v>
      </c>
      <c r="S318" s="1" t="s">
        <v>6725</v>
      </c>
      <c r="T318" s="1" t="s">
        <v>163</v>
      </c>
      <c r="U318" s="1">
        <v>633713092034</v>
      </c>
      <c r="V318" s="1" t="s">
        <v>6726</v>
      </c>
      <c r="W318" s="1">
        <v>9766799999</v>
      </c>
      <c r="X318" s="1" t="s">
        <v>96</v>
      </c>
      <c r="Y318" s="1" t="s">
        <v>6727</v>
      </c>
      <c r="Z318" s="1">
        <v>7887874999</v>
      </c>
      <c r="AA318" s="1" t="s">
        <v>98</v>
      </c>
      <c r="AB318" s="1" t="s">
        <v>6728</v>
      </c>
      <c r="AC318" s="1" t="s">
        <v>3381</v>
      </c>
      <c r="AD318" s="1" t="s">
        <v>101</v>
      </c>
      <c r="AE318" s="1" t="s">
        <v>6728</v>
      </c>
      <c r="AF318" s="1" t="s">
        <v>3381</v>
      </c>
      <c r="AG318" s="1" t="s">
        <v>101</v>
      </c>
      <c r="AH318" s="1" t="s">
        <v>102</v>
      </c>
      <c r="AI318" s="1" t="s">
        <v>102</v>
      </c>
      <c r="AJ318" s="1" t="s">
        <v>1068</v>
      </c>
      <c r="AK318" s="1" t="s">
        <v>6729</v>
      </c>
      <c r="AL318" s="1" t="s">
        <v>201</v>
      </c>
      <c r="AM318" s="1" t="s">
        <v>207</v>
      </c>
      <c r="AN318" s="1">
        <v>83.66</v>
      </c>
      <c r="AO318" s="1" t="s">
        <v>84</v>
      </c>
      <c r="AP318" s="1" t="s">
        <v>6730</v>
      </c>
      <c r="AQ318" s="1" t="s">
        <v>6731</v>
      </c>
      <c r="AR318" s="1" t="s">
        <v>1307</v>
      </c>
      <c r="AS318" s="1" t="s">
        <v>144</v>
      </c>
      <c r="AT318" s="1">
        <v>73.33</v>
      </c>
      <c r="AU318" s="1" t="s">
        <v>84</v>
      </c>
      <c r="AV318" s="1" t="s">
        <v>84</v>
      </c>
      <c r="AW318" s="1" t="s">
        <v>84</v>
      </c>
      <c r="AX318" s="1" t="s">
        <v>84</v>
      </c>
      <c r="AY318" s="1" t="s">
        <v>84</v>
      </c>
      <c r="AZ318" s="1" t="s">
        <v>84</v>
      </c>
      <c r="BA318" s="1" t="s">
        <v>84</v>
      </c>
      <c r="BB318" s="1" t="s">
        <v>6732</v>
      </c>
      <c r="BC318" s="1" t="s">
        <v>6733</v>
      </c>
      <c r="BD318" s="1" t="s">
        <v>113</v>
      </c>
      <c r="BE318" s="1" t="s">
        <v>114</v>
      </c>
      <c r="BF318" s="1" t="s">
        <v>177</v>
      </c>
      <c r="BG318" s="1" t="s">
        <v>236</v>
      </c>
      <c r="BH318" s="1">
        <v>81.99</v>
      </c>
      <c r="BI318" s="1">
        <v>8.63</v>
      </c>
      <c r="BJ318" s="1" t="s">
        <v>84</v>
      </c>
      <c r="BK318" s="1" t="s">
        <v>84</v>
      </c>
      <c r="BL318" s="1" t="s">
        <v>84</v>
      </c>
      <c r="BM318" s="1" t="s">
        <v>84</v>
      </c>
      <c r="BN318" s="1" t="s">
        <v>84</v>
      </c>
      <c r="BO318" s="1" t="s">
        <v>84</v>
      </c>
      <c r="BP318" s="1" t="s">
        <v>84</v>
      </c>
      <c r="BQ318" s="1" t="s">
        <v>84</v>
      </c>
      <c r="BR318" s="1" t="s">
        <v>6734</v>
      </c>
      <c r="BS318" s="1" t="s">
        <v>84</v>
      </c>
      <c r="BT318" s="1"/>
      <c r="BU318" s="1" t="s">
        <v>6735</v>
      </c>
      <c r="BV318" s="1">
        <v>4</v>
      </c>
      <c r="BW318" s="1" t="s">
        <v>84</v>
      </c>
      <c r="BX318" s="1" t="str">
        <f>HYPERLINK("https://nconnect.nicmar.ac.in/storage/profile/6a85e436d9d3c.png","Download")</f>
        <v>0</v>
      </c>
      <c r="BY318" s="1" t="s">
        <v>84</v>
      </c>
    </row>
    <row r="319" spans="1:77">
      <c r="A319" s="1" t="s">
        <v>119</v>
      </c>
      <c r="B319" s="1" t="s">
        <v>78</v>
      </c>
      <c r="C319" s="1" t="s">
        <v>6736</v>
      </c>
      <c r="D319" s="1" t="s">
        <v>80</v>
      </c>
      <c r="E319" s="1" t="s">
        <v>6737</v>
      </c>
      <c r="F319" s="1" t="s">
        <v>6738</v>
      </c>
      <c r="G319" s="1" t="s">
        <v>6739</v>
      </c>
      <c r="H319" s="1" t="s">
        <v>84</v>
      </c>
      <c r="I319" s="3"/>
      <c r="J319" s="1" t="s">
        <v>85</v>
      </c>
      <c r="K319" s="1" t="s">
        <v>86</v>
      </c>
      <c r="L319" s="1" t="s">
        <v>6740</v>
      </c>
      <c r="M319" s="1" t="s">
        <v>6741</v>
      </c>
      <c r="N319" s="1">
        <v>7385435808</v>
      </c>
      <c r="O319" s="1" t="s">
        <v>89</v>
      </c>
      <c r="P319" s="1" t="s">
        <v>6742</v>
      </c>
      <c r="Q319" s="1" t="s">
        <v>91</v>
      </c>
      <c r="R319" s="1" t="s">
        <v>6743</v>
      </c>
      <c r="S319" s="1" t="s">
        <v>6744</v>
      </c>
      <c r="T319" s="1" t="s">
        <v>163</v>
      </c>
      <c r="U319" s="1">
        <v>636172929619</v>
      </c>
      <c r="V319" s="1" t="s">
        <v>6745</v>
      </c>
      <c r="W319" s="1">
        <v>9403035880</v>
      </c>
      <c r="X319" s="1" t="s">
        <v>6746</v>
      </c>
      <c r="Y319" s="1" t="s">
        <v>6747</v>
      </c>
      <c r="Z319" s="1">
        <v>9403035880</v>
      </c>
      <c r="AA319" s="1" t="s">
        <v>6300</v>
      </c>
      <c r="AB319" s="1" t="s">
        <v>6748</v>
      </c>
      <c r="AC319" s="1" t="s">
        <v>6749</v>
      </c>
      <c r="AD319" s="1" t="s">
        <v>101</v>
      </c>
      <c r="AE319" s="1" t="s">
        <v>6748</v>
      </c>
      <c r="AF319" s="1" t="s">
        <v>6749</v>
      </c>
      <c r="AG319" s="1" t="s">
        <v>101</v>
      </c>
      <c r="AH319" s="1" t="s">
        <v>102</v>
      </c>
      <c r="AI319" s="1" t="s">
        <v>102</v>
      </c>
      <c r="AJ319" s="1" t="s">
        <v>6750</v>
      </c>
      <c r="AK319" s="1" t="s">
        <v>6751</v>
      </c>
      <c r="AL319" s="1" t="s">
        <v>172</v>
      </c>
      <c r="AM319" s="1" t="s">
        <v>109</v>
      </c>
      <c r="AN319" s="1">
        <v>90.4</v>
      </c>
      <c r="AO319" s="1" t="s">
        <v>84</v>
      </c>
      <c r="AP319" s="1" t="s">
        <v>84</v>
      </c>
      <c r="AQ319" s="1" t="s">
        <v>84</v>
      </c>
      <c r="AR319" s="1" t="s">
        <v>84</v>
      </c>
      <c r="AS319" s="1" t="s">
        <v>84</v>
      </c>
      <c r="AT319" s="1" t="s">
        <v>84</v>
      </c>
      <c r="AU319" s="1" t="s">
        <v>84</v>
      </c>
      <c r="AV319" s="1" t="s">
        <v>6752</v>
      </c>
      <c r="AW319" s="1" t="s">
        <v>6753</v>
      </c>
      <c r="AX319" s="1" t="s">
        <v>207</v>
      </c>
      <c r="AY319" s="1" t="s">
        <v>232</v>
      </c>
      <c r="AZ319" s="1">
        <v>85.11</v>
      </c>
      <c r="BA319" s="1" t="s">
        <v>84</v>
      </c>
      <c r="BB319" s="1" t="s">
        <v>6754</v>
      </c>
      <c r="BC319" s="1" t="s">
        <v>6755</v>
      </c>
      <c r="BD319" s="1" t="s">
        <v>146</v>
      </c>
      <c r="BE319" s="1" t="s">
        <v>114</v>
      </c>
      <c r="BF319" s="1" t="s">
        <v>235</v>
      </c>
      <c r="BG319" s="1" t="s">
        <v>116</v>
      </c>
      <c r="BH319" s="1">
        <v>78.0</v>
      </c>
      <c r="BI319" s="1">
        <v>8.34</v>
      </c>
      <c r="BJ319" s="1" t="s">
        <v>84</v>
      </c>
      <c r="BK319" s="1" t="s">
        <v>84</v>
      </c>
      <c r="BL319" s="1" t="s">
        <v>84</v>
      </c>
      <c r="BM319" s="1" t="s">
        <v>84</v>
      </c>
      <c r="BN319" s="1" t="s">
        <v>84</v>
      </c>
      <c r="BO319" s="1" t="s">
        <v>84</v>
      </c>
      <c r="BP319" s="1" t="s">
        <v>84</v>
      </c>
      <c r="BQ319" s="1" t="s">
        <v>84</v>
      </c>
      <c r="BR319" s="1" t="s">
        <v>6756</v>
      </c>
      <c r="BS319" s="1" t="s">
        <v>84</v>
      </c>
      <c r="BT319" s="1"/>
      <c r="BU319" s="1" t="s">
        <v>6757</v>
      </c>
      <c r="BV319" s="1">
        <v>3</v>
      </c>
      <c r="BW319" s="1" t="s">
        <v>84</v>
      </c>
      <c r="BX319" s="1" t="str">
        <f>HYPERLINK("https://nconnect.nicmar.ac.in/storage/profile/6a8342637a8f1.png","Download")</f>
        <v>0</v>
      </c>
      <c r="BY319" s="1" t="s">
        <v>84</v>
      </c>
    </row>
    <row r="320" spans="1:77">
      <c r="A320" s="1" t="s">
        <v>119</v>
      </c>
      <c r="B320" s="1" t="s">
        <v>78</v>
      </c>
      <c r="C320" s="1" t="s">
        <v>6758</v>
      </c>
      <c r="D320" s="1" t="s">
        <v>6759</v>
      </c>
      <c r="E320" s="1" t="s">
        <v>84</v>
      </c>
      <c r="F320" s="1" t="s">
        <v>3881</v>
      </c>
      <c r="G320" s="1" t="s">
        <v>6760</v>
      </c>
      <c r="H320" s="1" t="s">
        <v>84</v>
      </c>
      <c r="I320" s="3"/>
      <c r="J320" s="1" t="s">
        <v>85</v>
      </c>
      <c r="K320" s="1" t="s">
        <v>86</v>
      </c>
      <c r="L320" s="1" t="s">
        <v>6761</v>
      </c>
      <c r="M320" s="1" t="s">
        <v>6762</v>
      </c>
      <c r="N320" s="1">
        <v>7907087850</v>
      </c>
      <c r="O320" s="1" t="s">
        <v>159</v>
      </c>
      <c r="P320" s="1" t="s">
        <v>6763</v>
      </c>
      <c r="Q320" s="1" t="s">
        <v>91</v>
      </c>
      <c r="R320" s="1" t="s">
        <v>6764</v>
      </c>
      <c r="S320" s="1" t="s">
        <v>6765</v>
      </c>
      <c r="T320" s="1" t="s">
        <v>190</v>
      </c>
      <c r="U320" s="1">
        <v>971687284552</v>
      </c>
      <c r="V320" s="1" t="s">
        <v>6766</v>
      </c>
      <c r="W320" s="1">
        <v>9961199011</v>
      </c>
      <c r="X320" s="1" t="s">
        <v>6767</v>
      </c>
      <c r="Y320" s="1" t="s">
        <v>6768</v>
      </c>
      <c r="Z320" s="1">
        <v>9446412127</v>
      </c>
      <c r="AA320" s="1" t="s">
        <v>6769</v>
      </c>
      <c r="AB320" s="1" t="s">
        <v>6770</v>
      </c>
      <c r="AC320" s="1" t="s">
        <v>668</v>
      </c>
      <c r="AD320" s="1" t="s">
        <v>392</v>
      </c>
      <c r="AE320" s="1" t="s">
        <v>6770</v>
      </c>
      <c r="AF320" s="1" t="s">
        <v>668</v>
      </c>
      <c r="AG320" s="1" t="s">
        <v>392</v>
      </c>
      <c r="AH320" s="1" t="s">
        <v>102</v>
      </c>
      <c r="AI320" s="1" t="s">
        <v>102</v>
      </c>
      <c r="AJ320" s="1" t="s">
        <v>6771</v>
      </c>
      <c r="AK320" s="1" t="s">
        <v>6772</v>
      </c>
      <c r="AL320" s="1" t="s">
        <v>201</v>
      </c>
      <c r="AM320" s="1" t="s">
        <v>368</v>
      </c>
      <c r="AN320" s="1">
        <v>78.2</v>
      </c>
      <c r="AO320" s="1" t="s">
        <v>84</v>
      </c>
      <c r="AP320" s="1" t="s">
        <v>6773</v>
      </c>
      <c r="AQ320" s="1" t="s">
        <v>6774</v>
      </c>
      <c r="AR320" s="1" t="s">
        <v>2130</v>
      </c>
      <c r="AS320" s="1" t="s">
        <v>347</v>
      </c>
      <c r="AT320" s="1">
        <v>85.67</v>
      </c>
      <c r="AU320" s="1" t="s">
        <v>84</v>
      </c>
      <c r="AV320" s="1" t="s">
        <v>84</v>
      </c>
      <c r="AW320" s="1" t="s">
        <v>84</v>
      </c>
      <c r="AX320" s="1" t="s">
        <v>84</v>
      </c>
      <c r="AY320" s="1" t="s">
        <v>84</v>
      </c>
      <c r="AZ320" s="1" t="s">
        <v>84</v>
      </c>
      <c r="BA320" s="1" t="s">
        <v>84</v>
      </c>
      <c r="BB320" s="1" t="s">
        <v>6775</v>
      </c>
      <c r="BC320" s="1" t="s">
        <v>6776</v>
      </c>
      <c r="BD320" s="1" t="s">
        <v>113</v>
      </c>
      <c r="BE320" s="1" t="s">
        <v>114</v>
      </c>
      <c r="BF320" s="1" t="s">
        <v>147</v>
      </c>
      <c r="BG320" s="1" t="s">
        <v>1268</v>
      </c>
      <c r="BH320" s="1">
        <v>75.1</v>
      </c>
      <c r="BI320" s="1">
        <v>7.51</v>
      </c>
      <c r="BJ320" s="1" t="s">
        <v>84</v>
      </c>
      <c r="BK320" s="1" t="s">
        <v>84</v>
      </c>
      <c r="BL320" s="1" t="s">
        <v>84</v>
      </c>
      <c r="BM320" s="1" t="s">
        <v>84</v>
      </c>
      <c r="BN320" s="1" t="s">
        <v>84</v>
      </c>
      <c r="BO320" s="1" t="s">
        <v>84</v>
      </c>
      <c r="BP320" s="1" t="s">
        <v>84</v>
      </c>
      <c r="BQ320" s="1" t="s">
        <v>84</v>
      </c>
      <c r="BR320" s="1" t="s">
        <v>6777</v>
      </c>
      <c r="BS320" s="1" t="s">
        <v>84</v>
      </c>
      <c r="BT320" s="1"/>
      <c r="BU320" s="1" t="s">
        <v>6778</v>
      </c>
      <c r="BV320" s="1">
        <v>3</v>
      </c>
      <c r="BW320" s="1" t="s">
        <v>6779</v>
      </c>
      <c r="BX320" s="1" t="str">
        <f>HYPERLINK("https://nconnect.nicmar.ac.in/storage/profile/6ac379d76295c.png","Download")</f>
        <v>0</v>
      </c>
      <c r="BY320" s="1" t="s">
        <v>84</v>
      </c>
    </row>
    <row r="321" spans="1:77">
      <c r="A321" s="1" t="s">
        <v>295</v>
      </c>
      <c r="B321" s="1" t="s">
        <v>296</v>
      </c>
      <c r="C321" s="1" t="s">
        <v>6780</v>
      </c>
      <c r="D321" s="1" t="s">
        <v>6781</v>
      </c>
      <c r="E321" s="1" t="s">
        <v>6782</v>
      </c>
      <c r="F321" s="1" t="s">
        <v>6783</v>
      </c>
      <c r="G321" s="1" t="s">
        <v>6784</v>
      </c>
      <c r="H321" s="1" t="s">
        <v>84</v>
      </c>
      <c r="I321" s="3"/>
      <c r="J321" s="1" t="s">
        <v>85</v>
      </c>
      <c r="K321" s="1" t="s">
        <v>86</v>
      </c>
      <c r="L321" s="1" t="s">
        <v>6785</v>
      </c>
      <c r="M321" s="1" t="s">
        <v>6786</v>
      </c>
      <c r="N321" s="1">
        <v>8208901918</v>
      </c>
      <c r="O321" s="1" t="s">
        <v>159</v>
      </c>
      <c r="P321" s="1" t="s">
        <v>4963</v>
      </c>
      <c r="Q321" s="1" t="s">
        <v>91</v>
      </c>
      <c r="R321" s="1" t="s">
        <v>2187</v>
      </c>
      <c r="S321" s="1" t="s">
        <v>84</v>
      </c>
      <c r="T321" s="1" t="s">
        <v>6787</v>
      </c>
      <c r="U321" s="1" t="s">
        <v>6788</v>
      </c>
      <c r="V321" s="1" t="s">
        <v>6789</v>
      </c>
      <c r="W321" s="1">
        <v>9028393527</v>
      </c>
      <c r="X321" s="1" t="s">
        <v>3992</v>
      </c>
      <c r="Y321" s="1" t="s">
        <v>6790</v>
      </c>
      <c r="Z321" s="1">
        <v>8999303582</v>
      </c>
      <c r="AA321" s="1" t="s">
        <v>2192</v>
      </c>
      <c r="AB321" s="1" t="s">
        <v>6791</v>
      </c>
      <c r="AC321" s="1" t="s">
        <v>3381</v>
      </c>
      <c r="AD321" s="1" t="s">
        <v>101</v>
      </c>
      <c r="AE321" s="1" t="s">
        <v>6791</v>
      </c>
      <c r="AF321" s="1" t="s">
        <v>3381</v>
      </c>
      <c r="AG321" s="1" t="s">
        <v>101</v>
      </c>
      <c r="AH321" s="1">
        <v>8.41</v>
      </c>
      <c r="AI321" s="1" t="s">
        <v>102</v>
      </c>
      <c r="AJ321" s="1" t="s">
        <v>6792</v>
      </c>
      <c r="AK321" s="1" t="s">
        <v>314</v>
      </c>
      <c r="AL321" s="1" t="s">
        <v>141</v>
      </c>
      <c r="AM321" s="1" t="s">
        <v>368</v>
      </c>
      <c r="AN321" s="1">
        <v>73.8</v>
      </c>
      <c r="AO321" s="1" t="s">
        <v>84</v>
      </c>
      <c r="AP321" s="1" t="s">
        <v>6793</v>
      </c>
      <c r="AQ321" s="1" t="s">
        <v>6794</v>
      </c>
      <c r="AR321" s="1" t="s">
        <v>256</v>
      </c>
      <c r="AS321" s="1" t="s">
        <v>144</v>
      </c>
      <c r="AT321" s="1">
        <v>81.67</v>
      </c>
      <c r="AU321" s="1" t="s">
        <v>84</v>
      </c>
      <c r="AV321" s="1" t="s">
        <v>84</v>
      </c>
      <c r="AW321" s="1" t="s">
        <v>84</v>
      </c>
      <c r="AX321" s="1" t="s">
        <v>84</v>
      </c>
      <c r="AY321" s="1" t="s">
        <v>84</v>
      </c>
      <c r="AZ321" s="1" t="s">
        <v>84</v>
      </c>
      <c r="BA321" s="1" t="s">
        <v>84</v>
      </c>
      <c r="BB321" s="1" t="s">
        <v>84</v>
      </c>
      <c r="BC321" s="1" t="s">
        <v>84</v>
      </c>
      <c r="BD321" s="1" t="s">
        <v>84</v>
      </c>
      <c r="BE321" s="1" t="s">
        <v>84</v>
      </c>
      <c r="BF321" s="1" t="s">
        <v>84</v>
      </c>
      <c r="BG321" s="1" t="s">
        <v>84</v>
      </c>
      <c r="BH321" s="1" t="s">
        <v>84</v>
      </c>
      <c r="BI321" s="1" t="s">
        <v>84</v>
      </c>
      <c r="BJ321" s="1" t="s">
        <v>84</v>
      </c>
      <c r="BK321" s="1" t="s">
        <v>84</v>
      </c>
      <c r="BL321" s="1" t="s">
        <v>84</v>
      </c>
      <c r="BM321" s="1" t="s">
        <v>84</v>
      </c>
      <c r="BN321" s="1" t="s">
        <v>84</v>
      </c>
      <c r="BO321" s="1" t="s">
        <v>84</v>
      </c>
      <c r="BP321" s="1" t="s">
        <v>84</v>
      </c>
      <c r="BQ321" s="1" t="s">
        <v>84</v>
      </c>
      <c r="BR321" s="1" t="s">
        <v>6795</v>
      </c>
      <c r="BS321" s="1" t="s">
        <v>84</v>
      </c>
      <c r="BT321" s="1"/>
      <c r="BU321" s="1" t="s">
        <v>6796</v>
      </c>
      <c r="BV321" s="1">
        <v>20</v>
      </c>
      <c r="BW321" s="1" t="s">
        <v>84</v>
      </c>
      <c r="BX321" s="1" t="str">
        <f>HYPERLINK("https://nconnect.nicmar.ac.in/storage/profile/ProfilePhoto_P2367012 _417362.jpg","Download")</f>
        <v>0</v>
      </c>
      <c r="BY321" s="1" t="s">
        <v>84</v>
      </c>
    </row>
    <row r="322" spans="1:77">
      <c r="A322" s="1" t="s">
        <v>119</v>
      </c>
      <c r="B322" s="1" t="s">
        <v>78</v>
      </c>
      <c r="C322" s="1" t="s">
        <v>6797</v>
      </c>
      <c r="D322" s="1" t="s">
        <v>6798</v>
      </c>
      <c r="E322" s="1" t="s">
        <v>84</v>
      </c>
      <c r="F322" s="1" t="s">
        <v>6799</v>
      </c>
      <c r="G322" s="1" t="s">
        <v>6800</v>
      </c>
      <c r="H322" s="1" t="s">
        <v>84</v>
      </c>
      <c r="I322" s="3"/>
      <c r="J322" s="1" t="s">
        <v>85</v>
      </c>
      <c r="K322" s="1" t="s">
        <v>86</v>
      </c>
      <c r="L322" s="1" t="s">
        <v>6801</v>
      </c>
      <c r="M322" s="1" t="s">
        <v>6802</v>
      </c>
      <c r="N322" s="1">
        <v>6282617345</v>
      </c>
      <c r="O322" s="1" t="s">
        <v>89</v>
      </c>
      <c r="P322" s="1" t="s">
        <v>6803</v>
      </c>
      <c r="Q322" s="1" t="s">
        <v>91</v>
      </c>
      <c r="R322" s="1" t="s">
        <v>6804</v>
      </c>
      <c r="S322" s="1" t="s">
        <v>6805</v>
      </c>
      <c r="T322" s="1" t="s">
        <v>130</v>
      </c>
      <c r="U322" s="1">
        <v>773198132813</v>
      </c>
      <c r="V322" s="1" t="s">
        <v>6806</v>
      </c>
      <c r="W322" s="1">
        <v>9847535282</v>
      </c>
      <c r="X322" s="1" t="s">
        <v>566</v>
      </c>
      <c r="Y322" s="1" t="s">
        <v>6807</v>
      </c>
      <c r="Z322" s="1">
        <v>8606886893</v>
      </c>
      <c r="AA322" s="1" t="s">
        <v>6808</v>
      </c>
      <c r="AB322" s="1" t="s">
        <v>6809</v>
      </c>
      <c r="AC322" s="1" t="s">
        <v>693</v>
      </c>
      <c r="AD322" s="1" t="s">
        <v>392</v>
      </c>
      <c r="AE322" s="1" t="s">
        <v>6809</v>
      </c>
      <c r="AF322" s="1" t="s">
        <v>693</v>
      </c>
      <c r="AG322" s="1" t="s">
        <v>392</v>
      </c>
      <c r="AH322" s="1" t="s">
        <v>102</v>
      </c>
      <c r="AI322" s="1" t="s">
        <v>102</v>
      </c>
      <c r="AJ322" s="1" t="s">
        <v>6810</v>
      </c>
      <c r="AK322" s="1" t="s">
        <v>6811</v>
      </c>
      <c r="AL322" s="1" t="s">
        <v>341</v>
      </c>
      <c r="AM322" s="1" t="s">
        <v>105</v>
      </c>
      <c r="AN322" s="1">
        <v>90</v>
      </c>
      <c r="AO322" s="1" t="s">
        <v>84</v>
      </c>
      <c r="AP322" s="1" t="s">
        <v>6810</v>
      </c>
      <c r="AQ322" s="1" t="s">
        <v>6812</v>
      </c>
      <c r="AR322" s="1" t="s">
        <v>199</v>
      </c>
      <c r="AS322" s="1" t="s">
        <v>109</v>
      </c>
      <c r="AT322" s="1">
        <v>96.25</v>
      </c>
      <c r="AU322" s="1" t="s">
        <v>84</v>
      </c>
      <c r="AV322" s="1" t="s">
        <v>84</v>
      </c>
      <c r="AW322" s="1" t="s">
        <v>84</v>
      </c>
      <c r="AX322" s="1" t="s">
        <v>84</v>
      </c>
      <c r="AY322" s="1" t="s">
        <v>84</v>
      </c>
      <c r="AZ322" s="1" t="s">
        <v>84</v>
      </c>
      <c r="BA322" s="1" t="s">
        <v>84</v>
      </c>
      <c r="BB322" s="1" t="s">
        <v>397</v>
      </c>
      <c r="BC322" s="1" t="s">
        <v>6813</v>
      </c>
      <c r="BD322" s="1" t="s">
        <v>113</v>
      </c>
      <c r="BE322" s="1" t="s">
        <v>114</v>
      </c>
      <c r="BF322" s="1" t="s">
        <v>549</v>
      </c>
      <c r="BG322" s="1" t="s">
        <v>505</v>
      </c>
      <c r="BH322" s="1">
        <v>81.8</v>
      </c>
      <c r="BI322" s="1">
        <v>8.18</v>
      </c>
      <c r="BJ322" s="1" t="s">
        <v>84</v>
      </c>
      <c r="BK322" s="1" t="s">
        <v>84</v>
      </c>
      <c r="BL322" s="1" t="s">
        <v>84</v>
      </c>
      <c r="BM322" s="1" t="s">
        <v>84</v>
      </c>
      <c r="BN322" s="1" t="s">
        <v>84</v>
      </c>
      <c r="BO322" s="1" t="s">
        <v>84</v>
      </c>
      <c r="BP322" s="1" t="s">
        <v>84</v>
      </c>
      <c r="BQ322" s="1" t="s">
        <v>84</v>
      </c>
      <c r="BR322" s="1" t="s">
        <v>1858</v>
      </c>
      <c r="BS322" s="1" t="s">
        <v>6814</v>
      </c>
      <c r="BT322" s="1">
        <v>12</v>
      </c>
      <c r="BU322" s="1" t="s">
        <v>6815</v>
      </c>
      <c r="BV322" s="1"/>
      <c r="BW322" s="1" t="s">
        <v>6816</v>
      </c>
      <c r="BX322" s="1" t="str">
        <f>HYPERLINK("https://nconnect.nicmar.ac.in/storage/profile/6a85fca782a19.png","Download")</f>
        <v>0</v>
      </c>
      <c r="BY322" s="1" t="s">
        <v>84</v>
      </c>
    </row>
    <row r="323" spans="1:77">
      <c r="A323" s="1" t="s">
        <v>119</v>
      </c>
      <c r="B323" s="1" t="s">
        <v>78</v>
      </c>
      <c r="C323" s="1" t="s">
        <v>6817</v>
      </c>
      <c r="D323" s="1" t="s">
        <v>6818</v>
      </c>
      <c r="E323" s="1" t="s">
        <v>84</v>
      </c>
      <c r="F323" s="1" t="s">
        <v>2904</v>
      </c>
      <c r="G323" s="1" t="s">
        <v>6819</v>
      </c>
      <c r="H323" s="1" t="s">
        <v>84</v>
      </c>
      <c r="I323" s="3"/>
      <c r="J323" s="1" t="s">
        <v>85</v>
      </c>
      <c r="K323" s="1" t="s">
        <v>86</v>
      </c>
      <c r="L323" s="1" t="s">
        <v>6820</v>
      </c>
      <c r="M323" s="1" t="s">
        <v>6820</v>
      </c>
      <c r="N323" s="1">
        <v>9398169160</v>
      </c>
      <c r="O323" s="1" t="s">
        <v>89</v>
      </c>
      <c r="P323" s="1" t="s">
        <v>6821</v>
      </c>
      <c r="Q323" s="1" t="s">
        <v>91</v>
      </c>
      <c r="R323" s="1" t="s">
        <v>6822</v>
      </c>
      <c r="S323" s="1" t="s">
        <v>6823</v>
      </c>
      <c r="T323" s="1" t="s">
        <v>94</v>
      </c>
      <c r="U323" s="1">
        <v>417208179065</v>
      </c>
      <c r="V323" s="1" t="s">
        <v>6824</v>
      </c>
      <c r="W323" s="1">
        <v>7893321909</v>
      </c>
      <c r="X323" s="1" t="s">
        <v>6825</v>
      </c>
      <c r="Y323" s="1" t="s">
        <v>6826</v>
      </c>
      <c r="Z323" s="1">
        <v>9391520377</v>
      </c>
      <c r="AA323" s="1" t="s">
        <v>1001</v>
      </c>
      <c r="AB323" s="1" t="s">
        <v>6827</v>
      </c>
      <c r="AC323" s="1" t="s">
        <v>2490</v>
      </c>
      <c r="AD323" s="1" t="s">
        <v>594</v>
      </c>
      <c r="AE323" s="1" t="s">
        <v>6827</v>
      </c>
      <c r="AF323" s="1" t="s">
        <v>2490</v>
      </c>
      <c r="AG323" s="1" t="s">
        <v>594</v>
      </c>
      <c r="AH323" s="1" t="s">
        <v>102</v>
      </c>
      <c r="AI323" s="1" t="s">
        <v>102</v>
      </c>
      <c r="AJ323" s="1" t="s">
        <v>6828</v>
      </c>
      <c r="AK323" s="1" t="s">
        <v>6829</v>
      </c>
      <c r="AL323" s="1" t="s">
        <v>201</v>
      </c>
      <c r="AM323" s="1" t="s">
        <v>109</v>
      </c>
      <c r="AN323" s="1">
        <v>75.83</v>
      </c>
      <c r="AO323" s="1" t="s">
        <v>84</v>
      </c>
      <c r="AP323" s="1" t="s">
        <v>6830</v>
      </c>
      <c r="AQ323" s="1" t="s">
        <v>6831</v>
      </c>
      <c r="AR323" s="1" t="s">
        <v>720</v>
      </c>
      <c r="AS323" s="1" t="s">
        <v>1028</v>
      </c>
      <c r="AT323" s="1">
        <v>67.4</v>
      </c>
      <c r="AU323" s="1" t="s">
        <v>84</v>
      </c>
      <c r="AV323" s="1" t="s">
        <v>1369</v>
      </c>
      <c r="AW323" s="1" t="s">
        <v>6832</v>
      </c>
      <c r="AX323" s="1" t="s">
        <v>2107</v>
      </c>
      <c r="AY323" s="1" t="s">
        <v>232</v>
      </c>
      <c r="AZ323" s="1">
        <v>67.44</v>
      </c>
      <c r="BA323" s="1" t="s">
        <v>84</v>
      </c>
      <c r="BB323" s="1" t="s">
        <v>6833</v>
      </c>
      <c r="BC323" s="1" t="s">
        <v>6834</v>
      </c>
      <c r="BD323" s="1" t="s">
        <v>113</v>
      </c>
      <c r="BE323" s="1" t="s">
        <v>114</v>
      </c>
      <c r="BF323" s="1" t="s">
        <v>235</v>
      </c>
      <c r="BG323" s="1" t="s">
        <v>1268</v>
      </c>
      <c r="BH323" s="1">
        <v>72.2</v>
      </c>
      <c r="BI323" s="1">
        <v>7.97</v>
      </c>
      <c r="BJ323" s="1" t="s">
        <v>84</v>
      </c>
      <c r="BK323" s="1" t="s">
        <v>84</v>
      </c>
      <c r="BL323" s="1" t="s">
        <v>84</v>
      </c>
      <c r="BM323" s="1" t="s">
        <v>84</v>
      </c>
      <c r="BN323" s="1" t="s">
        <v>84</v>
      </c>
      <c r="BO323" s="1" t="s">
        <v>84</v>
      </c>
      <c r="BP323" s="1" t="s">
        <v>84</v>
      </c>
      <c r="BQ323" s="1" t="s">
        <v>84</v>
      </c>
      <c r="BR323" s="1" t="s">
        <v>6835</v>
      </c>
      <c r="BS323" s="1" t="s">
        <v>84</v>
      </c>
      <c r="BT323" s="1"/>
      <c r="BU323" s="1" t="s">
        <v>6836</v>
      </c>
      <c r="BV323" s="1">
        <v>58</v>
      </c>
      <c r="BW323" s="1" t="s">
        <v>6837</v>
      </c>
      <c r="BX323" s="1" t="str">
        <f>HYPERLINK("https://nconnect.nicmar.ac.in/storage/profile/6a96482b2b74c.png","Download")</f>
        <v>0</v>
      </c>
      <c r="BY323" s="1" t="s">
        <v>84</v>
      </c>
    </row>
    <row r="324" spans="1:77">
      <c r="A324" s="1" t="s">
        <v>151</v>
      </c>
      <c r="B324" s="1" t="s">
        <v>78</v>
      </c>
      <c r="C324" s="1" t="s">
        <v>6838</v>
      </c>
      <c r="D324" s="1" t="s">
        <v>6839</v>
      </c>
      <c r="E324" s="1" t="s">
        <v>5586</v>
      </c>
      <c r="F324" s="1" t="s">
        <v>6840</v>
      </c>
      <c r="G324" s="1" t="s">
        <v>6841</v>
      </c>
      <c r="H324" s="1" t="s">
        <v>84</v>
      </c>
      <c r="I324" s="3"/>
      <c r="J324" s="1" t="s">
        <v>85</v>
      </c>
      <c r="K324" s="1" t="s">
        <v>86</v>
      </c>
      <c r="L324" s="1" t="s">
        <v>6842</v>
      </c>
      <c r="M324" s="1" t="s">
        <v>6843</v>
      </c>
      <c r="N324" s="1">
        <v>7219405031</v>
      </c>
      <c r="O324" s="1" t="s">
        <v>89</v>
      </c>
      <c r="P324" s="1" t="s">
        <v>3198</v>
      </c>
      <c r="Q324" s="1" t="s">
        <v>91</v>
      </c>
      <c r="R324" s="1" t="s">
        <v>128</v>
      </c>
      <c r="S324" s="1" t="s">
        <v>6844</v>
      </c>
      <c r="T324" s="1" t="s">
        <v>190</v>
      </c>
      <c r="U324" s="1">
        <v>995646758285</v>
      </c>
      <c r="V324" s="1" t="s">
        <v>6845</v>
      </c>
      <c r="W324" s="1">
        <v>7028005332</v>
      </c>
      <c r="X324" s="1" t="s">
        <v>6846</v>
      </c>
      <c r="Y324" s="1" t="s">
        <v>6847</v>
      </c>
      <c r="Z324" s="1">
        <v>7028005333</v>
      </c>
      <c r="AA324" s="1" t="s">
        <v>1001</v>
      </c>
      <c r="AB324" s="1" t="s">
        <v>6848</v>
      </c>
      <c r="AC324" s="1" t="s">
        <v>138</v>
      </c>
      <c r="AD324" s="1" t="s">
        <v>101</v>
      </c>
      <c r="AE324" s="1" t="s">
        <v>6848</v>
      </c>
      <c r="AF324" s="1" t="s">
        <v>138</v>
      </c>
      <c r="AG324" s="1" t="s">
        <v>101</v>
      </c>
      <c r="AH324" s="1" t="s">
        <v>102</v>
      </c>
      <c r="AI324" s="1" t="s">
        <v>102</v>
      </c>
      <c r="AJ324" s="1" t="s">
        <v>6849</v>
      </c>
      <c r="AK324" s="1" t="s">
        <v>6850</v>
      </c>
      <c r="AL324" s="1" t="s">
        <v>105</v>
      </c>
      <c r="AM324" s="1" t="s">
        <v>395</v>
      </c>
      <c r="AN324" s="1">
        <v>75.8</v>
      </c>
      <c r="AO324" s="1" t="s">
        <v>84</v>
      </c>
      <c r="AP324" s="1" t="s">
        <v>84</v>
      </c>
      <c r="AQ324" s="1" t="s">
        <v>84</v>
      </c>
      <c r="AR324" s="1" t="s">
        <v>84</v>
      </c>
      <c r="AS324" s="1" t="s">
        <v>84</v>
      </c>
      <c r="AT324" s="1" t="s">
        <v>84</v>
      </c>
      <c r="AU324" s="1" t="s">
        <v>84</v>
      </c>
      <c r="AV324" s="1" t="s">
        <v>1369</v>
      </c>
      <c r="AW324" s="1" t="s">
        <v>6851</v>
      </c>
      <c r="AX324" s="1" t="s">
        <v>201</v>
      </c>
      <c r="AY324" s="1" t="s">
        <v>1090</v>
      </c>
      <c r="AZ324" s="1">
        <v>80.68</v>
      </c>
      <c r="BA324" s="1" t="s">
        <v>84</v>
      </c>
      <c r="BB324" s="1" t="s">
        <v>6852</v>
      </c>
      <c r="BC324" s="1" t="s">
        <v>6853</v>
      </c>
      <c r="BD324" s="1" t="s">
        <v>146</v>
      </c>
      <c r="BE324" s="1" t="s">
        <v>114</v>
      </c>
      <c r="BF324" s="1" t="s">
        <v>347</v>
      </c>
      <c r="BG324" s="1" t="s">
        <v>1051</v>
      </c>
      <c r="BH324" s="1">
        <v>74.6</v>
      </c>
      <c r="BI324" s="1">
        <v>8.21</v>
      </c>
      <c r="BJ324" s="1" t="s">
        <v>84</v>
      </c>
      <c r="BK324" s="1" t="s">
        <v>84</v>
      </c>
      <c r="BL324" s="1" t="s">
        <v>84</v>
      </c>
      <c r="BM324" s="1" t="s">
        <v>84</v>
      </c>
      <c r="BN324" s="1" t="s">
        <v>84</v>
      </c>
      <c r="BO324" s="1" t="s">
        <v>84</v>
      </c>
      <c r="BP324" s="1" t="s">
        <v>84</v>
      </c>
      <c r="BQ324" s="1" t="s">
        <v>84</v>
      </c>
      <c r="BR324" s="1" t="s">
        <v>6854</v>
      </c>
      <c r="BS324" s="1" t="s">
        <v>6855</v>
      </c>
      <c r="BT324" s="1">
        <v>12</v>
      </c>
      <c r="BU324" s="1" t="s">
        <v>6856</v>
      </c>
      <c r="BV324" s="1">
        <v>5</v>
      </c>
      <c r="BW324" s="1" t="s">
        <v>6857</v>
      </c>
      <c r="BX324" s="1" t="str">
        <f>HYPERLINK("https://nconnect.nicmar.ac.in/storage/profile/6a8197bd811f0.png","Download")</f>
        <v>0</v>
      </c>
      <c r="BY324" s="1" t="s">
        <v>84</v>
      </c>
    </row>
    <row r="325" spans="1:77">
      <c r="A325" s="1" t="s">
        <v>119</v>
      </c>
      <c r="B325" s="1" t="s">
        <v>78</v>
      </c>
      <c r="C325" s="1" t="s">
        <v>6858</v>
      </c>
      <c r="D325" s="1" t="s">
        <v>3179</v>
      </c>
      <c r="E325" s="1" t="s">
        <v>6859</v>
      </c>
      <c r="F325" s="1" t="s">
        <v>6860</v>
      </c>
      <c r="G325" s="1" t="s">
        <v>6861</v>
      </c>
      <c r="H325" s="1" t="s">
        <v>84</v>
      </c>
      <c r="I325" s="3"/>
      <c r="J325" s="1" t="s">
        <v>85</v>
      </c>
      <c r="K325" s="1" t="s">
        <v>86</v>
      </c>
      <c r="L325" s="1" t="s">
        <v>6862</v>
      </c>
      <c r="M325" s="1" t="s">
        <v>6863</v>
      </c>
      <c r="N325" s="1">
        <v>8310795938</v>
      </c>
      <c r="O325" s="1" t="s">
        <v>159</v>
      </c>
      <c r="P325" s="1" t="s">
        <v>6864</v>
      </c>
      <c r="Q325" s="1" t="s">
        <v>91</v>
      </c>
      <c r="R325" s="1" t="s">
        <v>6865</v>
      </c>
      <c r="S325" s="1" t="s">
        <v>6866</v>
      </c>
      <c r="T325" s="1" t="s">
        <v>163</v>
      </c>
      <c r="U325" s="1">
        <v>524231935358</v>
      </c>
      <c r="V325" s="1" t="s">
        <v>6859</v>
      </c>
      <c r="W325" s="1">
        <v>8431102543</v>
      </c>
      <c r="X325" s="1" t="s">
        <v>566</v>
      </c>
      <c r="Y325" s="1" t="s">
        <v>4284</v>
      </c>
      <c r="Z325" s="1">
        <v>9663262634</v>
      </c>
      <c r="AA325" s="1" t="s">
        <v>134</v>
      </c>
      <c r="AB325" s="1" t="s">
        <v>6867</v>
      </c>
      <c r="AC325" s="1" t="s">
        <v>6868</v>
      </c>
      <c r="AD325" s="1" t="s">
        <v>278</v>
      </c>
      <c r="AE325" s="1" t="s">
        <v>6867</v>
      </c>
      <c r="AF325" s="1" t="s">
        <v>6868</v>
      </c>
      <c r="AG325" s="1" t="s">
        <v>278</v>
      </c>
      <c r="AH325" s="1" t="s">
        <v>102</v>
      </c>
      <c r="AI325" s="1" t="s">
        <v>102</v>
      </c>
      <c r="AJ325" s="1" t="s">
        <v>6869</v>
      </c>
      <c r="AK325" s="1" t="s">
        <v>6870</v>
      </c>
      <c r="AL325" s="1" t="s">
        <v>198</v>
      </c>
      <c r="AM325" s="1" t="s">
        <v>501</v>
      </c>
      <c r="AN325" s="1">
        <v>91.36</v>
      </c>
      <c r="AO325" s="1" t="s">
        <v>84</v>
      </c>
      <c r="AP325" s="1" t="s">
        <v>6871</v>
      </c>
      <c r="AQ325" s="1" t="s">
        <v>6872</v>
      </c>
      <c r="AR325" s="1" t="s">
        <v>201</v>
      </c>
      <c r="AS325" s="1" t="s">
        <v>109</v>
      </c>
      <c r="AT325" s="1">
        <v>88.66</v>
      </c>
      <c r="AU325" s="1" t="s">
        <v>84</v>
      </c>
      <c r="AV325" s="1" t="s">
        <v>84</v>
      </c>
      <c r="AW325" s="1" t="s">
        <v>84</v>
      </c>
      <c r="AX325" s="1" t="s">
        <v>84</v>
      </c>
      <c r="AY325" s="1" t="s">
        <v>84</v>
      </c>
      <c r="AZ325" s="1" t="s">
        <v>84</v>
      </c>
      <c r="BA325" s="1" t="s">
        <v>84</v>
      </c>
      <c r="BB325" s="1" t="s">
        <v>6873</v>
      </c>
      <c r="BC325" s="1" t="s">
        <v>6874</v>
      </c>
      <c r="BD325" s="1" t="s">
        <v>146</v>
      </c>
      <c r="BE325" s="1" t="s">
        <v>114</v>
      </c>
      <c r="BF325" s="1" t="s">
        <v>931</v>
      </c>
      <c r="BG325" s="1" t="s">
        <v>505</v>
      </c>
      <c r="BH325" s="1">
        <v>77.2</v>
      </c>
      <c r="BI325" s="1">
        <v>8.48</v>
      </c>
      <c r="BJ325" s="1" t="s">
        <v>84</v>
      </c>
      <c r="BK325" s="1" t="s">
        <v>84</v>
      </c>
      <c r="BL325" s="1" t="s">
        <v>84</v>
      </c>
      <c r="BM325" s="1" t="s">
        <v>84</v>
      </c>
      <c r="BN325" s="1" t="s">
        <v>84</v>
      </c>
      <c r="BO325" s="1" t="s">
        <v>84</v>
      </c>
      <c r="BP325" s="1" t="s">
        <v>84</v>
      </c>
      <c r="BQ325" s="1" t="s">
        <v>84</v>
      </c>
      <c r="BR325" s="1" t="s">
        <v>2601</v>
      </c>
      <c r="BS325" s="1" t="s">
        <v>84</v>
      </c>
      <c r="BT325" s="1"/>
      <c r="BU325" s="1" t="s">
        <v>6875</v>
      </c>
      <c r="BV325" s="1">
        <v>8</v>
      </c>
      <c r="BW325" s="1" t="s">
        <v>6876</v>
      </c>
      <c r="BX325" s="1" t="str">
        <f>HYPERLINK("https://nconnect.nicmar.ac.in/storage/profile/6a85f1c8432f3.png","Download")</f>
        <v>0</v>
      </c>
      <c r="BY325" s="1" t="s">
        <v>84</v>
      </c>
    </row>
    <row r="326" spans="1:77">
      <c r="A326" s="1" t="s">
        <v>351</v>
      </c>
      <c r="B326" s="1" t="s">
        <v>78</v>
      </c>
      <c r="C326" s="1" t="s">
        <v>6877</v>
      </c>
      <c r="D326" s="1" t="s">
        <v>6878</v>
      </c>
      <c r="E326" s="1" t="s">
        <v>84</v>
      </c>
      <c r="F326" s="1" t="s">
        <v>265</v>
      </c>
      <c r="G326" s="1" t="s">
        <v>6879</v>
      </c>
      <c r="H326" s="1" t="s">
        <v>84</v>
      </c>
      <c r="I326" s="3"/>
      <c r="J326" s="1" t="s">
        <v>85</v>
      </c>
      <c r="K326" s="1" t="s">
        <v>86</v>
      </c>
      <c r="L326" s="1" t="s">
        <v>6880</v>
      </c>
      <c r="M326" s="1" t="s">
        <v>6881</v>
      </c>
      <c r="N326" s="1">
        <v>9508536820</v>
      </c>
      <c r="O326" s="1" t="s">
        <v>159</v>
      </c>
      <c r="P326" s="1" t="s">
        <v>6882</v>
      </c>
      <c r="Q326" s="1" t="s">
        <v>91</v>
      </c>
      <c r="R326" s="1" t="s">
        <v>516</v>
      </c>
      <c r="S326" s="1" t="s">
        <v>6883</v>
      </c>
      <c r="T326" s="1" t="s">
        <v>190</v>
      </c>
      <c r="U326" s="1">
        <v>802300084014</v>
      </c>
      <c r="V326" s="1" t="s">
        <v>6884</v>
      </c>
      <c r="W326" s="1">
        <v>6201426652</v>
      </c>
      <c r="X326" s="1" t="s">
        <v>6885</v>
      </c>
      <c r="Y326" s="1" t="s">
        <v>6886</v>
      </c>
      <c r="Z326" s="1">
        <v>6201426652</v>
      </c>
      <c r="AA326" s="1" t="s">
        <v>134</v>
      </c>
      <c r="AB326" s="1" t="s">
        <v>6887</v>
      </c>
      <c r="AC326" s="1" t="s">
        <v>6471</v>
      </c>
      <c r="AD326" s="1" t="s">
        <v>365</v>
      </c>
      <c r="AE326" s="1" t="s">
        <v>6887</v>
      </c>
      <c r="AF326" s="1" t="s">
        <v>6471</v>
      </c>
      <c r="AG326" s="1" t="s">
        <v>365</v>
      </c>
      <c r="AH326" s="1" t="s">
        <v>102</v>
      </c>
      <c r="AI326" s="1" t="s">
        <v>102</v>
      </c>
      <c r="AJ326" s="1" t="s">
        <v>6888</v>
      </c>
      <c r="AK326" s="1" t="s">
        <v>6889</v>
      </c>
      <c r="AL326" s="1" t="s">
        <v>501</v>
      </c>
      <c r="AM326" s="1" t="s">
        <v>395</v>
      </c>
      <c r="AN326" s="1">
        <v>78.3</v>
      </c>
      <c r="AO326" s="1" t="s">
        <v>84</v>
      </c>
      <c r="AP326" s="1" t="s">
        <v>6890</v>
      </c>
      <c r="AQ326" s="1" t="s">
        <v>6889</v>
      </c>
      <c r="AR326" s="1" t="s">
        <v>549</v>
      </c>
      <c r="AS326" s="1" t="s">
        <v>110</v>
      </c>
      <c r="AT326" s="1">
        <v>73.8</v>
      </c>
      <c r="AU326" s="1" t="s">
        <v>84</v>
      </c>
      <c r="AV326" s="1" t="s">
        <v>84</v>
      </c>
      <c r="AW326" s="1" t="s">
        <v>84</v>
      </c>
      <c r="AX326" s="1" t="s">
        <v>84</v>
      </c>
      <c r="AY326" s="1" t="s">
        <v>84</v>
      </c>
      <c r="AZ326" s="1" t="s">
        <v>84</v>
      </c>
      <c r="BA326" s="1" t="s">
        <v>84</v>
      </c>
      <c r="BB326" s="1" t="s">
        <v>6891</v>
      </c>
      <c r="BC326" s="1" t="s">
        <v>6892</v>
      </c>
      <c r="BD326" s="1" t="s">
        <v>6893</v>
      </c>
      <c r="BE326" s="1" t="s">
        <v>2623</v>
      </c>
      <c r="BF326" s="1" t="s">
        <v>576</v>
      </c>
      <c r="BG326" s="1" t="s">
        <v>6894</v>
      </c>
      <c r="BH326" s="1">
        <v>70.1</v>
      </c>
      <c r="BI326" s="1" t="s">
        <v>84</v>
      </c>
      <c r="BJ326" s="1" t="s">
        <v>84</v>
      </c>
      <c r="BK326" s="1" t="s">
        <v>84</v>
      </c>
      <c r="BL326" s="1" t="s">
        <v>84</v>
      </c>
      <c r="BM326" s="1" t="s">
        <v>84</v>
      </c>
      <c r="BN326" s="1" t="s">
        <v>84</v>
      </c>
      <c r="BO326" s="1" t="s">
        <v>84</v>
      </c>
      <c r="BP326" s="1" t="s">
        <v>84</v>
      </c>
      <c r="BQ326" s="1" t="s">
        <v>84</v>
      </c>
      <c r="BR326" s="1" t="s">
        <v>6895</v>
      </c>
      <c r="BS326" s="1" t="s">
        <v>84</v>
      </c>
      <c r="BT326" s="1"/>
      <c r="BU326" s="1" t="s">
        <v>6896</v>
      </c>
      <c r="BV326" s="1">
        <v>43</v>
      </c>
      <c r="BW326" s="1" t="s">
        <v>6897</v>
      </c>
      <c r="BX326" s="1" t="str">
        <f>HYPERLINK("https://nconnect.nicmar.ac.in/storage/profile/6a85eb6fe6fba.png","Download")</f>
        <v>0</v>
      </c>
      <c r="BY326" s="1" t="s">
        <v>84</v>
      </c>
    </row>
    <row r="327" spans="1:77">
      <c r="A327" s="1" t="s">
        <v>151</v>
      </c>
      <c r="B327" s="1" t="s">
        <v>78</v>
      </c>
      <c r="C327" s="1" t="s">
        <v>6898</v>
      </c>
      <c r="D327" s="1" t="s">
        <v>1820</v>
      </c>
      <c r="E327" s="1" t="s">
        <v>6899</v>
      </c>
      <c r="F327" s="1" t="s">
        <v>2668</v>
      </c>
      <c r="G327" s="1" t="s">
        <v>6900</v>
      </c>
      <c r="H327" s="1" t="s">
        <v>84</v>
      </c>
      <c r="I327" s="3"/>
      <c r="J327" s="1" t="s">
        <v>85</v>
      </c>
      <c r="K327" s="1" t="s">
        <v>86</v>
      </c>
      <c r="L327" s="1" t="s">
        <v>6901</v>
      </c>
      <c r="M327" s="1" t="s">
        <v>6902</v>
      </c>
      <c r="N327" s="1">
        <v>8830354274</v>
      </c>
      <c r="O327" s="1" t="s">
        <v>89</v>
      </c>
      <c r="P327" s="1" t="s">
        <v>6903</v>
      </c>
      <c r="Q327" s="1" t="s">
        <v>91</v>
      </c>
      <c r="R327" s="1" t="s">
        <v>92</v>
      </c>
      <c r="S327" s="1" t="s">
        <v>6904</v>
      </c>
      <c r="T327" s="1" t="s">
        <v>130</v>
      </c>
      <c r="U327" s="1" t="s">
        <v>6905</v>
      </c>
      <c r="V327" s="1" t="s">
        <v>6899</v>
      </c>
      <c r="W327" s="1">
        <v>9822831607</v>
      </c>
      <c r="X327" s="1" t="s">
        <v>96</v>
      </c>
      <c r="Y327" s="1" t="s">
        <v>2654</v>
      </c>
      <c r="Z327" s="1">
        <v>9011212726</v>
      </c>
      <c r="AA327" s="1" t="s">
        <v>6906</v>
      </c>
      <c r="AB327" s="1" t="s">
        <v>6907</v>
      </c>
      <c r="AC327" s="1" t="s">
        <v>5518</v>
      </c>
      <c r="AD327" s="1" t="s">
        <v>101</v>
      </c>
      <c r="AE327" s="1" t="s">
        <v>6907</v>
      </c>
      <c r="AF327" s="1" t="s">
        <v>5518</v>
      </c>
      <c r="AG327" s="1" t="s">
        <v>101</v>
      </c>
      <c r="AH327" s="1" t="s">
        <v>102</v>
      </c>
      <c r="AI327" s="1" t="s">
        <v>102</v>
      </c>
      <c r="AJ327" s="1" t="s">
        <v>6908</v>
      </c>
      <c r="AK327" s="1" t="s">
        <v>6909</v>
      </c>
      <c r="AL327" s="1" t="s">
        <v>289</v>
      </c>
      <c r="AM327" s="1" t="s">
        <v>106</v>
      </c>
      <c r="AN327" s="1">
        <v>65.8</v>
      </c>
      <c r="AO327" s="1" t="s">
        <v>84</v>
      </c>
      <c r="AP327" s="1" t="s">
        <v>84</v>
      </c>
      <c r="AQ327" s="1" t="s">
        <v>84</v>
      </c>
      <c r="AR327" s="1" t="s">
        <v>84</v>
      </c>
      <c r="AS327" s="1" t="s">
        <v>84</v>
      </c>
      <c r="AT327" s="1" t="s">
        <v>84</v>
      </c>
      <c r="AU327" s="1" t="s">
        <v>84</v>
      </c>
      <c r="AV327" s="1" t="s">
        <v>6910</v>
      </c>
      <c r="AW327" s="1" t="s">
        <v>6911</v>
      </c>
      <c r="AX327" s="1" t="s">
        <v>425</v>
      </c>
      <c r="AY327" s="1" t="s">
        <v>144</v>
      </c>
      <c r="AZ327" s="1">
        <v>83.32</v>
      </c>
      <c r="BA327" s="1" t="s">
        <v>84</v>
      </c>
      <c r="BB327" s="1" t="s">
        <v>6912</v>
      </c>
      <c r="BC327" s="1" t="s">
        <v>6913</v>
      </c>
      <c r="BD327" s="1" t="s">
        <v>146</v>
      </c>
      <c r="BE327" s="1" t="s">
        <v>114</v>
      </c>
      <c r="BF327" s="1" t="s">
        <v>347</v>
      </c>
      <c r="BG327" s="1" t="s">
        <v>553</v>
      </c>
      <c r="BH327" s="1">
        <v>75.8</v>
      </c>
      <c r="BI327" s="1">
        <v>8.43</v>
      </c>
      <c r="BJ327" s="1" t="s">
        <v>84</v>
      </c>
      <c r="BK327" s="1" t="s">
        <v>84</v>
      </c>
      <c r="BL327" s="1" t="s">
        <v>84</v>
      </c>
      <c r="BM327" s="1" t="s">
        <v>84</v>
      </c>
      <c r="BN327" s="1" t="s">
        <v>84</v>
      </c>
      <c r="BO327" s="1" t="s">
        <v>84</v>
      </c>
      <c r="BP327" s="1" t="s">
        <v>84</v>
      </c>
      <c r="BQ327" s="1" t="s">
        <v>84</v>
      </c>
      <c r="BR327" s="1" t="s">
        <v>6914</v>
      </c>
      <c r="BS327" s="1" t="s">
        <v>6915</v>
      </c>
      <c r="BT327" s="1">
        <v>15</v>
      </c>
      <c r="BU327" s="1" t="s">
        <v>84</v>
      </c>
      <c r="BV327" s="1"/>
      <c r="BW327" s="1" t="s">
        <v>84</v>
      </c>
      <c r="BX327" s="1" t="str">
        <f>HYPERLINK("https://nconnect.nicmar.ac.in/storage/profile/6a848fc725c52.png","Download")</f>
        <v>0</v>
      </c>
      <c r="BY327" s="1" t="s">
        <v>84</v>
      </c>
    </row>
    <row r="328" spans="1:77">
      <c r="A328" s="1" t="s">
        <v>119</v>
      </c>
      <c r="B328" s="1" t="s">
        <v>78</v>
      </c>
      <c r="C328" s="1" t="s">
        <v>6916</v>
      </c>
      <c r="D328" s="1" t="s">
        <v>6917</v>
      </c>
      <c r="E328" s="1" t="s">
        <v>84</v>
      </c>
      <c r="F328" s="1" t="s">
        <v>6918</v>
      </c>
      <c r="G328" s="1" t="s">
        <v>6919</v>
      </c>
      <c r="H328" s="1" t="s">
        <v>84</v>
      </c>
      <c r="I328" s="3"/>
      <c r="J328" s="1" t="s">
        <v>85</v>
      </c>
      <c r="K328" s="1" t="s">
        <v>86</v>
      </c>
      <c r="L328" s="1" t="s">
        <v>6920</v>
      </c>
      <c r="M328" s="1" t="s">
        <v>6921</v>
      </c>
      <c r="N328" s="1">
        <v>9841185567</v>
      </c>
      <c r="O328" s="1" t="s">
        <v>89</v>
      </c>
      <c r="P328" s="1" t="s">
        <v>6922</v>
      </c>
      <c r="Q328" s="1" t="s">
        <v>91</v>
      </c>
      <c r="R328" s="1" t="s">
        <v>4100</v>
      </c>
      <c r="S328" s="1" t="s">
        <v>6923</v>
      </c>
      <c r="T328" s="1" t="s">
        <v>163</v>
      </c>
      <c r="U328" s="1">
        <v>711140079955</v>
      </c>
      <c r="V328" s="1" t="s">
        <v>6924</v>
      </c>
      <c r="W328" s="1">
        <v>9940079812</v>
      </c>
      <c r="X328" s="1" t="s">
        <v>6925</v>
      </c>
      <c r="Y328" s="1" t="s">
        <v>6926</v>
      </c>
      <c r="Z328" s="1">
        <v>9952432666</v>
      </c>
      <c r="AA328" s="1" t="s">
        <v>1323</v>
      </c>
      <c r="AB328" s="1" t="s">
        <v>6927</v>
      </c>
      <c r="AC328" s="1" t="s">
        <v>1477</v>
      </c>
      <c r="AD328" s="1" t="s">
        <v>644</v>
      </c>
      <c r="AE328" s="1" t="s">
        <v>6927</v>
      </c>
      <c r="AF328" s="1" t="s">
        <v>1477</v>
      </c>
      <c r="AG328" s="1" t="s">
        <v>644</v>
      </c>
      <c r="AH328" s="1" t="s">
        <v>102</v>
      </c>
      <c r="AI328" s="1" t="s">
        <v>102</v>
      </c>
      <c r="AJ328" s="1" t="s">
        <v>6928</v>
      </c>
      <c r="AK328" s="1" t="s">
        <v>6929</v>
      </c>
      <c r="AL328" s="1" t="s">
        <v>501</v>
      </c>
      <c r="AM328" s="1" t="s">
        <v>106</v>
      </c>
      <c r="AN328" s="1">
        <v>83.5</v>
      </c>
      <c r="AO328" s="1" t="s">
        <v>84</v>
      </c>
      <c r="AP328" s="1" t="s">
        <v>6928</v>
      </c>
      <c r="AQ328" s="1" t="s">
        <v>6929</v>
      </c>
      <c r="AR328" s="1" t="s">
        <v>315</v>
      </c>
      <c r="AS328" s="1" t="s">
        <v>769</v>
      </c>
      <c r="AT328" s="1">
        <v>85.4</v>
      </c>
      <c r="AU328" s="1" t="s">
        <v>84</v>
      </c>
      <c r="AV328" s="1" t="s">
        <v>84</v>
      </c>
      <c r="AW328" s="1" t="s">
        <v>84</v>
      </c>
      <c r="AX328" s="1" t="s">
        <v>84</v>
      </c>
      <c r="AY328" s="1" t="s">
        <v>84</v>
      </c>
      <c r="AZ328" s="1" t="s">
        <v>84</v>
      </c>
      <c r="BA328" s="1" t="s">
        <v>84</v>
      </c>
      <c r="BB328" s="1" t="s">
        <v>1026</v>
      </c>
      <c r="BC328" s="1" t="s">
        <v>6930</v>
      </c>
      <c r="BD328" s="1" t="s">
        <v>146</v>
      </c>
      <c r="BE328" s="1" t="s">
        <v>114</v>
      </c>
      <c r="BF328" s="1" t="s">
        <v>576</v>
      </c>
      <c r="BG328" s="1" t="s">
        <v>553</v>
      </c>
      <c r="BH328" s="1">
        <v>72.4</v>
      </c>
      <c r="BI328" s="1">
        <v>7.24</v>
      </c>
      <c r="BJ328" s="1" t="s">
        <v>84</v>
      </c>
      <c r="BK328" s="1" t="s">
        <v>84</v>
      </c>
      <c r="BL328" s="1" t="s">
        <v>84</v>
      </c>
      <c r="BM328" s="1" t="s">
        <v>84</v>
      </c>
      <c r="BN328" s="1" t="s">
        <v>84</v>
      </c>
      <c r="BO328" s="1" t="s">
        <v>84</v>
      </c>
      <c r="BP328" s="1" t="s">
        <v>84</v>
      </c>
      <c r="BQ328" s="1" t="s">
        <v>84</v>
      </c>
      <c r="BR328" s="1" t="s">
        <v>6931</v>
      </c>
      <c r="BS328" s="1" t="s">
        <v>6932</v>
      </c>
      <c r="BT328" s="1">
        <v>12</v>
      </c>
      <c r="BU328" s="1" t="s">
        <v>6933</v>
      </c>
      <c r="BV328" s="1">
        <v>55</v>
      </c>
      <c r="BW328" s="1" t="s">
        <v>84</v>
      </c>
      <c r="BX328" s="1" t="str">
        <f>HYPERLINK("https://nconnect.nicmar.ac.in/storage/profile/6a870f8aa1ca6.png","Download")</f>
        <v>0</v>
      </c>
      <c r="BY328" s="1" t="s">
        <v>84</v>
      </c>
    </row>
    <row r="329" spans="1:77">
      <c r="A329" s="1" t="s">
        <v>119</v>
      </c>
      <c r="B329" s="1" t="s">
        <v>78</v>
      </c>
      <c r="C329" s="1" t="s">
        <v>6934</v>
      </c>
      <c r="D329" s="1" t="s">
        <v>6935</v>
      </c>
      <c r="E329" s="1" t="s">
        <v>6936</v>
      </c>
      <c r="F329" s="1" t="s">
        <v>6937</v>
      </c>
      <c r="G329" s="1" t="s">
        <v>6938</v>
      </c>
      <c r="H329" s="1" t="s">
        <v>84</v>
      </c>
      <c r="I329" s="3"/>
      <c r="J329" s="1" t="s">
        <v>85</v>
      </c>
      <c r="K329" s="1" t="s">
        <v>86</v>
      </c>
      <c r="L329" s="1" t="s">
        <v>6939</v>
      </c>
      <c r="M329" s="1" t="s">
        <v>6940</v>
      </c>
      <c r="N329" s="1">
        <v>9074181746</v>
      </c>
      <c r="O329" s="1" t="s">
        <v>159</v>
      </c>
      <c r="P329" s="1" t="s">
        <v>6941</v>
      </c>
      <c r="Q329" s="1" t="s">
        <v>91</v>
      </c>
      <c r="R329" s="1" t="s">
        <v>6942</v>
      </c>
      <c r="S329" s="1" t="s">
        <v>6943</v>
      </c>
      <c r="T329" s="1" t="s">
        <v>130</v>
      </c>
      <c r="U329" s="1">
        <v>349218615568</v>
      </c>
      <c r="V329" s="1" t="s">
        <v>6944</v>
      </c>
      <c r="W329" s="1">
        <v>8971885248</v>
      </c>
      <c r="X329" s="1" t="s">
        <v>6945</v>
      </c>
      <c r="Y329" s="1" t="s">
        <v>6946</v>
      </c>
      <c r="Z329" s="1">
        <v>9744974151</v>
      </c>
      <c r="AA329" s="1" t="s">
        <v>6947</v>
      </c>
      <c r="AB329" s="1" t="s">
        <v>6948</v>
      </c>
      <c r="AC329" s="1" t="s">
        <v>668</v>
      </c>
      <c r="AD329" s="1" t="s">
        <v>392</v>
      </c>
      <c r="AE329" s="1" t="s">
        <v>6948</v>
      </c>
      <c r="AF329" s="1" t="s">
        <v>668</v>
      </c>
      <c r="AG329" s="1" t="s">
        <v>392</v>
      </c>
      <c r="AH329" s="1" t="s">
        <v>102</v>
      </c>
      <c r="AI329" s="1" t="s">
        <v>102</v>
      </c>
      <c r="AJ329" s="1" t="s">
        <v>6949</v>
      </c>
      <c r="AK329" s="1" t="s">
        <v>6950</v>
      </c>
      <c r="AL329" s="1" t="s">
        <v>199</v>
      </c>
      <c r="AM329" s="1" t="s">
        <v>395</v>
      </c>
      <c r="AN329" s="1">
        <v>90.0</v>
      </c>
      <c r="AO329" s="1" t="s">
        <v>84</v>
      </c>
      <c r="AP329" s="1" t="s">
        <v>6951</v>
      </c>
      <c r="AQ329" s="1" t="s">
        <v>6950</v>
      </c>
      <c r="AR329" s="1" t="s">
        <v>549</v>
      </c>
      <c r="AS329" s="1" t="s">
        <v>110</v>
      </c>
      <c r="AT329" s="1">
        <v>97.66</v>
      </c>
      <c r="AU329" s="1" t="s">
        <v>84</v>
      </c>
      <c r="AV329" s="1" t="s">
        <v>84</v>
      </c>
      <c r="AW329" s="1" t="s">
        <v>84</v>
      </c>
      <c r="AX329" s="1" t="s">
        <v>84</v>
      </c>
      <c r="AY329" s="1" t="s">
        <v>84</v>
      </c>
      <c r="AZ329" s="1" t="s">
        <v>84</v>
      </c>
      <c r="BA329" s="1" t="s">
        <v>84</v>
      </c>
      <c r="BB329" s="1" t="s">
        <v>6952</v>
      </c>
      <c r="BC329" s="1" t="s">
        <v>6953</v>
      </c>
      <c r="BD329" s="1" t="s">
        <v>113</v>
      </c>
      <c r="BE329" s="1" t="s">
        <v>114</v>
      </c>
      <c r="BF329" s="1" t="s">
        <v>110</v>
      </c>
      <c r="BG329" s="1" t="s">
        <v>208</v>
      </c>
      <c r="BH329" s="1">
        <v>86.0</v>
      </c>
      <c r="BI329" s="1">
        <v>8.6</v>
      </c>
      <c r="BJ329" s="1" t="s">
        <v>84</v>
      </c>
      <c r="BK329" s="1" t="s">
        <v>84</v>
      </c>
      <c r="BL329" s="1" t="s">
        <v>84</v>
      </c>
      <c r="BM329" s="1" t="s">
        <v>84</v>
      </c>
      <c r="BN329" s="1" t="s">
        <v>84</v>
      </c>
      <c r="BO329" s="1" t="s">
        <v>84</v>
      </c>
      <c r="BP329" s="1" t="s">
        <v>84</v>
      </c>
      <c r="BQ329" s="1" t="s">
        <v>84</v>
      </c>
      <c r="BR329" s="1" t="s">
        <v>6954</v>
      </c>
      <c r="BS329" s="1" t="s">
        <v>84</v>
      </c>
      <c r="BT329" s="1"/>
      <c r="BU329" s="1" t="s">
        <v>6955</v>
      </c>
      <c r="BV329" s="1">
        <v>25</v>
      </c>
      <c r="BW329" s="1" t="s">
        <v>84</v>
      </c>
      <c r="BX329" s="1" t="str">
        <f>HYPERLINK("https://nconnect.nicmar.ac.in/storage/profile/6a872748f2174.png","Download")</f>
        <v>0</v>
      </c>
      <c r="BY329" s="1" t="s">
        <v>84</v>
      </c>
    </row>
    <row r="330" spans="1:77">
      <c r="A330" s="1" t="s">
        <v>119</v>
      </c>
      <c r="B330" s="1" t="s">
        <v>78</v>
      </c>
      <c r="C330" s="1" t="s">
        <v>6956</v>
      </c>
      <c r="D330" s="1" t="s">
        <v>2368</v>
      </c>
      <c r="E330" s="1" t="s">
        <v>84</v>
      </c>
      <c r="F330" s="1" t="s">
        <v>6957</v>
      </c>
      <c r="G330" s="1" t="s">
        <v>6958</v>
      </c>
      <c r="H330" s="1" t="s">
        <v>84</v>
      </c>
      <c r="I330" s="3"/>
      <c r="J330" s="1" t="s">
        <v>85</v>
      </c>
      <c r="K330" s="1" t="s">
        <v>86</v>
      </c>
      <c r="L330" s="1" t="s">
        <v>6959</v>
      </c>
      <c r="M330" s="1" t="s">
        <v>6960</v>
      </c>
      <c r="N330" s="1">
        <v>9654518324</v>
      </c>
      <c r="O330" s="1" t="s">
        <v>89</v>
      </c>
      <c r="P330" s="1" t="s">
        <v>6961</v>
      </c>
      <c r="Q330" s="1" t="s">
        <v>91</v>
      </c>
      <c r="R330" s="1" t="s">
        <v>852</v>
      </c>
      <c r="S330" s="1" t="s">
        <v>6962</v>
      </c>
      <c r="T330" s="1" t="s">
        <v>190</v>
      </c>
      <c r="U330" s="1">
        <v>6436926620351</v>
      </c>
      <c r="V330" s="1" t="s">
        <v>6963</v>
      </c>
      <c r="W330" s="1">
        <v>9717098806</v>
      </c>
      <c r="X330" s="1" t="s">
        <v>785</v>
      </c>
      <c r="Y330" s="1" t="s">
        <v>2891</v>
      </c>
      <c r="Z330" s="1">
        <v>9013248866</v>
      </c>
      <c r="AA330" s="1" t="s">
        <v>98</v>
      </c>
      <c r="AB330" s="1" t="s">
        <v>6964</v>
      </c>
      <c r="AC330" s="1" t="s">
        <v>3599</v>
      </c>
      <c r="AD330" s="1" t="s">
        <v>1127</v>
      </c>
      <c r="AE330" s="1" t="s">
        <v>6965</v>
      </c>
      <c r="AF330" s="1" t="s">
        <v>138</v>
      </c>
      <c r="AG330" s="1" t="s">
        <v>101</v>
      </c>
      <c r="AH330" s="1" t="s">
        <v>102</v>
      </c>
      <c r="AI330" s="1" t="s">
        <v>102</v>
      </c>
      <c r="AJ330" s="1" t="s">
        <v>6966</v>
      </c>
      <c r="AK330" s="1" t="s">
        <v>861</v>
      </c>
      <c r="AL330" s="1" t="s">
        <v>1130</v>
      </c>
      <c r="AM330" s="1" t="s">
        <v>954</v>
      </c>
      <c r="AN330" s="1">
        <v>76</v>
      </c>
      <c r="AO330" s="1">
        <v>8</v>
      </c>
      <c r="AP330" s="1" t="s">
        <v>84</v>
      </c>
      <c r="AQ330" s="1" t="s">
        <v>84</v>
      </c>
      <c r="AR330" s="1" t="s">
        <v>84</v>
      </c>
      <c r="AS330" s="1" t="s">
        <v>84</v>
      </c>
      <c r="AT330" s="1" t="s">
        <v>84</v>
      </c>
      <c r="AU330" s="1" t="s">
        <v>84</v>
      </c>
      <c r="AV330" s="1" t="s">
        <v>1369</v>
      </c>
      <c r="AW330" s="1" t="s">
        <v>6967</v>
      </c>
      <c r="AX330" s="1" t="s">
        <v>6968</v>
      </c>
      <c r="AY330" s="1" t="s">
        <v>527</v>
      </c>
      <c r="AZ330" s="1">
        <v>70.02</v>
      </c>
      <c r="BA330" s="1" t="s">
        <v>84</v>
      </c>
      <c r="BB330" s="1" t="s">
        <v>6969</v>
      </c>
      <c r="BC330" s="1" t="s">
        <v>6969</v>
      </c>
      <c r="BD330" s="1" t="s">
        <v>113</v>
      </c>
      <c r="BE330" s="1" t="s">
        <v>114</v>
      </c>
      <c r="BF330" s="1" t="s">
        <v>289</v>
      </c>
      <c r="BG330" s="1" t="s">
        <v>347</v>
      </c>
      <c r="BH330" s="1">
        <v>71.4</v>
      </c>
      <c r="BI330" s="1">
        <v>7.14</v>
      </c>
      <c r="BJ330" s="1" t="s">
        <v>84</v>
      </c>
      <c r="BK330" s="1" t="s">
        <v>84</v>
      </c>
      <c r="BL330" s="1" t="s">
        <v>84</v>
      </c>
      <c r="BM330" s="1" t="s">
        <v>84</v>
      </c>
      <c r="BN330" s="1" t="s">
        <v>84</v>
      </c>
      <c r="BO330" s="1" t="s">
        <v>84</v>
      </c>
      <c r="BP330" s="1" t="s">
        <v>84</v>
      </c>
      <c r="BQ330" s="1" t="s">
        <v>84</v>
      </c>
      <c r="BR330" s="1" t="s">
        <v>6970</v>
      </c>
      <c r="BS330" s="1" t="s">
        <v>6971</v>
      </c>
      <c r="BT330" s="1">
        <v>47</v>
      </c>
      <c r="BU330" s="1" t="s">
        <v>6972</v>
      </c>
      <c r="BV330" s="1">
        <v>120</v>
      </c>
      <c r="BW330" s="1" t="s">
        <v>84</v>
      </c>
      <c r="BX330" s="1" t="str">
        <f>HYPERLINK("https://nconnect.nicmar.ac.in/storage/profile/6a872cd4c6794.png","Download")</f>
        <v>0</v>
      </c>
      <c r="BY330" s="1" t="s">
        <v>84</v>
      </c>
    </row>
    <row r="331" spans="1:77">
      <c r="A331" s="1" t="s">
        <v>119</v>
      </c>
      <c r="B331" s="1" t="s">
        <v>78</v>
      </c>
      <c r="C331" s="1" t="s">
        <v>6973</v>
      </c>
      <c r="D331" s="1" t="s">
        <v>6974</v>
      </c>
      <c r="E331" s="1" t="s">
        <v>6975</v>
      </c>
      <c r="F331" s="1" t="s">
        <v>6976</v>
      </c>
      <c r="G331" s="1" t="s">
        <v>6977</v>
      </c>
      <c r="H331" s="1" t="s">
        <v>84</v>
      </c>
      <c r="I331" s="3"/>
      <c r="J331" s="1" t="s">
        <v>85</v>
      </c>
      <c r="K331" s="1" t="s">
        <v>86</v>
      </c>
      <c r="L331" s="1" t="s">
        <v>6978</v>
      </c>
      <c r="M331" s="1" t="s">
        <v>6979</v>
      </c>
      <c r="N331" s="1">
        <v>8010812808</v>
      </c>
      <c r="O331" s="1" t="s">
        <v>89</v>
      </c>
      <c r="P331" s="1" t="s">
        <v>5884</v>
      </c>
      <c r="Q331" s="1" t="s">
        <v>91</v>
      </c>
      <c r="R331" s="1" t="s">
        <v>6980</v>
      </c>
      <c r="S331" s="1" t="s">
        <v>6981</v>
      </c>
      <c r="T331" s="1" t="s">
        <v>94</v>
      </c>
      <c r="U331" s="1">
        <v>624407640273</v>
      </c>
      <c r="V331" s="1" t="s">
        <v>6982</v>
      </c>
      <c r="W331" s="1">
        <v>9763700633</v>
      </c>
      <c r="X331" s="1" t="s">
        <v>6983</v>
      </c>
      <c r="Y331" s="1" t="s">
        <v>6984</v>
      </c>
      <c r="Z331" s="1">
        <v>8830028820</v>
      </c>
      <c r="AA331" s="1" t="s">
        <v>6985</v>
      </c>
      <c r="AB331" s="1" t="s">
        <v>6986</v>
      </c>
      <c r="AC331" s="1" t="s">
        <v>1792</v>
      </c>
      <c r="AD331" s="1" t="s">
        <v>101</v>
      </c>
      <c r="AE331" s="1" t="s">
        <v>6986</v>
      </c>
      <c r="AF331" s="1" t="s">
        <v>1792</v>
      </c>
      <c r="AG331" s="1" t="s">
        <v>101</v>
      </c>
      <c r="AH331" s="1" t="s">
        <v>102</v>
      </c>
      <c r="AI331" s="1" t="s">
        <v>102</v>
      </c>
      <c r="AJ331" s="1" t="s">
        <v>6987</v>
      </c>
      <c r="AK331" s="1" t="s">
        <v>6988</v>
      </c>
      <c r="AL331" s="1" t="s">
        <v>6989</v>
      </c>
      <c r="AM331" s="1" t="s">
        <v>368</v>
      </c>
      <c r="AN331" s="1">
        <v>71.5</v>
      </c>
      <c r="AO331" s="1" t="s">
        <v>84</v>
      </c>
      <c r="AP331" s="1" t="s">
        <v>84</v>
      </c>
      <c r="AQ331" s="1" t="s">
        <v>84</v>
      </c>
      <c r="AR331" s="1" t="s">
        <v>84</v>
      </c>
      <c r="AS331" s="1" t="s">
        <v>84</v>
      </c>
      <c r="AT331" s="1" t="s">
        <v>84</v>
      </c>
      <c r="AU331" s="1" t="s">
        <v>84</v>
      </c>
      <c r="AV331" s="1" t="s">
        <v>2302</v>
      </c>
      <c r="AW331" s="1" t="s">
        <v>6990</v>
      </c>
      <c r="AX331" s="1" t="s">
        <v>207</v>
      </c>
      <c r="AY331" s="1" t="s">
        <v>720</v>
      </c>
      <c r="AZ331" s="1">
        <v>75.32</v>
      </c>
      <c r="BA331" s="1" t="s">
        <v>84</v>
      </c>
      <c r="BB331" s="1" t="s">
        <v>2037</v>
      </c>
      <c r="BC331" s="1" t="s">
        <v>6991</v>
      </c>
      <c r="BD331" s="1" t="s">
        <v>146</v>
      </c>
      <c r="BE331" s="1" t="s">
        <v>114</v>
      </c>
      <c r="BF331" s="1" t="s">
        <v>235</v>
      </c>
      <c r="BG331" s="1" t="s">
        <v>675</v>
      </c>
      <c r="BH331" s="1">
        <v>71.4</v>
      </c>
      <c r="BI331" s="1">
        <v>7.89</v>
      </c>
      <c r="BJ331" s="1" t="s">
        <v>84</v>
      </c>
      <c r="BK331" s="1" t="s">
        <v>84</v>
      </c>
      <c r="BL331" s="1" t="s">
        <v>84</v>
      </c>
      <c r="BM331" s="1" t="s">
        <v>84</v>
      </c>
      <c r="BN331" s="1" t="s">
        <v>84</v>
      </c>
      <c r="BO331" s="1" t="s">
        <v>84</v>
      </c>
      <c r="BP331" s="1" t="s">
        <v>84</v>
      </c>
      <c r="BQ331" s="1" t="s">
        <v>84</v>
      </c>
      <c r="BR331" s="1" t="s">
        <v>6992</v>
      </c>
      <c r="BS331" s="1" t="s">
        <v>84</v>
      </c>
      <c r="BT331" s="1"/>
      <c r="BU331" s="1" t="s">
        <v>6993</v>
      </c>
      <c r="BV331" s="1">
        <v>30</v>
      </c>
      <c r="BW331" s="1" t="s">
        <v>84</v>
      </c>
      <c r="BX331" s="1" t="str">
        <f>HYPERLINK("https://nconnect.nicmar.ac.in/storage/profile/6a8708c32de2c.png","Download")</f>
        <v>0</v>
      </c>
      <c r="BY331" s="1" t="s">
        <v>84</v>
      </c>
    </row>
    <row r="332" spans="1:77">
      <c r="A332" s="1" t="s">
        <v>119</v>
      </c>
      <c r="B332" s="1" t="s">
        <v>78</v>
      </c>
      <c r="C332" s="1" t="s">
        <v>6994</v>
      </c>
      <c r="D332" s="1" t="s">
        <v>6995</v>
      </c>
      <c r="E332" s="1" t="s">
        <v>84</v>
      </c>
      <c r="F332" s="1" t="s">
        <v>2267</v>
      </c>
      <c r="G332" s="1" t="s">
        <v>6996</v>
      </c>
      <c r="H332" s="1" t="s">
        <v>84</v>
      </c>
      <c r="I332" s="3"/>
      <c r="J332" s="1" t="s">
        <v>85</v>
      </c>
      <c r="K332" s="1" t="s">
        <v>86</v>
      </c>
      <c r="L332" s="1" t="s">
        <v>6997</v>
      </c>
      <c r="M332" s="1" t="s">
        <v>6998</v>
      </c>
      <c r="N332" s="1">
        <v>9571999416</v>
      </c>
      <c r="O332" s="1" t="s">
        <v>159</v>
      </c>
      <c r="P332" s="1" t="s">
        <v>6999</v>
      </c>
      <c r="Q332" s="1" t="s">
        <v>91</v>
      </c>
      <c r="R332" s="1" t="s">
        <v>3301</v>
      </c>
      <c r="S332" s="1" t="s">
        <v>7000</v>
      </c>
      <c r="T332" s="1" t="s">
        <v>130</v>
      </c>
      <c r="U332" s="1">
        <v>801689011531</v>
      </c>
      <c r="V332" s="1" t="s">
        <v>7001</v>
      </c>
      <c r="W332" s="1">
        <v>9772799323</v>
      </c>
      <c r="X332" s="1" t="s">
        <v>7002</v>
      </c>
      <c r="Y332" s="1" t="s">
        <v>7003</v>
      </c>
      <c r="Z332" s="1">
        <v>9983335986</v>
      </c>
      <c r="AA332" s="1" t="s">
        <v>7004</v>
      </c>
      <c r="AB332" s="1" t="s">
        <v>7005</v>
      </c>
      <c r="AC332" s="1" t="s">
        <v>7006</v>
      </c>
      <c r="AD332" s="1" t="s">
        <v>1583</v>
      </c>
      <c r="AE332" s="1" t="s">
        <v>7005</v>
      </c>
      <c r="AF332" s="1" t="s">
        <v>7006</v>
      </c>
      <c r="AG332" s="1" t="s">
        <v>1583</v>
      </c>
      <c r="AH332" s="1" t="s">
        <v>102</v>
      </c>
      <c r="AI332" s="1" t="s">
        <v>102</v>
      </c>
      <c r="AJ332" s="1" t="s">
        <v>7007</v>
      </c>
      <c r="AK332" s="1" t="s">
        <v>7008</v>
      </c>
      <c r="AL332" s="1" t="s">
        <v>597</v>
      </c>
      <c r="AM332" s="1" t="s">
        <v>501</v>
      </c>
      <c r="AN332" s="1">
        <v>82.5</v>
      </c>
      <c r="AO332" s="1" t="s">
        <v>84</v>
      </c>
      <c r="AP332" s="1" t="s">
        <v>7007</v>
      </c>
      <c r="AQ332" s="1" t="s">
        <v>7008</v>
      </c>
      <c r="AR332" s="1" t="s">
        <v>141</v>
      </c>
      <c r="AS332" s="1" t="s">
        <v>315</v>
      </c>
      <c r="AT332" s="1">
        <v>74.8</v>
      </c>
      <c r="AU332" s="1" t="s">
        <v>84</v>
      </c>
      <c r="AV332" s="1" t="s">
        <v>84</v>
      </c>
      <c r="AW332" s="1" t="s">
        <v>84</v>
      </c>
      <c r="AX332" s="1" t="s">
        <v>84</v>
      </c>
      <c r="AY332" s="1" t="s">
        <v>84</v>
      </c>
      <c r="AZ332" s="1" t="s">
        <v>84</v>
      </c>
      <c r="BA332" s="1" t="s">
        <v>84</v>
      </c>
      <c r="BB332" s="1" t="s">
        <v>7009</v>
      </c>
      <c r="BC332" s="1" t="s">
        <v>7010</v>
      </c>
      <c r="BD332" s="1" t="s">
        <v>205</v>
      </c>
      <c r="BE332" s="1" t="s">
        <v>206</v>
      </c>
      <c r="BF332" s="1" t="s">
        <v>931</v>
      </c>
      <c r="BG332" s="1" t="s">
        <v>1051</v>
      </c>
      <c r="BH332" s="1">
        <v>65.6</v>
      </c>
      <c r="BI332" s="1">
        <v>7.31</v>
      </c>
      <c r="BJ332" s="1" t="s">
        <v>84</v>
      </c>
      <c r="BK332" s="1" t="s">
        <v>84</v>
      </c>
      <c r="BL332" s="1" t="s">
        <v>84</v>
      </c>
      <c r="BM332" s="1" t="s">
        <v>84</v>
      </c>
      <c r="BN332" s="1" t="s">
        <v>84</v>
      </c>
      <c r="BO332" s="1" t="s">
        <v>84</v>
      </c>
      <c r="BP332" s="1" t="s">
        <v>84</v>
      </c>
      <c r="BQ332" s="1" t="s">
        <v>84</v>
      </c>
      <c r="BR332" s="1" t="s">
        <v>7011</v>
      </c>
      <c r="BS332" s="1" t="s">
        <v>84</v>
      </c>
      <c r="BT332" s="1"/>
      <c r="BU332" s="1" t="s">
        <v>7012</v>
      </c>
      <c r="BV332" s="1">
        <v>19</v>
      </c>
      <c r="BW332" s="1" t="s">
        <v>84</v>
      </c>
      <c r="BX332" s="1" t="str">
        <f>HYPERLINK("https://nconnect.nicmar.ac.in/storage/profile/6a860d491b42f.png","Download")</f>
        <v>0</v>
      </c>
      <c r="BY332" s="1" t="s">
        <v>84</v>
      </c>
    </row>
    <row r="333" spans="1:77">
      <c r="A333" s="1" t="s">
        <v>119</v>
      </c>
      <c r="B333" s="1" t="s">
        <v>78</v>
      </c>
      <c r="C333" s="1" t="s">
        <v>7013</v>
      </c>
      <c r="D333" s="1" t="s">
        <v>7014</v>
      </c>
      <c r="E333" s="1" t="s">
        <v>84</v>
      </c>
      <c r="F333" s="1" t="s">
        <v>2160</v>
      </c>
      <c r="G333" s="1" t="s">
        <v>7015</v>
      </c>
      <c r="H333" s="1" t="s">
        <v>84</v>
      </c>
      <c r="I333" s="3"/>
      <c r="J333" s="1" t="s">
        <v>85</v>
      </c>
      <c r="K333" s="1" t="s">
        <v>86</v>
      </c>
      <c r="L333" s="1" t="s">
        <v>7016</v>
      </c>
      <c r="M333" s="1" t="s">
        <v>7017</v>
      </c>
      <c r="N333" s="1">
        <v>7397724106</v>
      </c>
      <c r="O333" s="1" t="s">
        <v>89</v>
      </c>
      <c r="P333" s="1" t="s">
        <v>7018</v>
      </c>
      <c r="Q333" s="1" t="s">
        <v>91</v>
      </c>
      <c r="R333" s="1" t="s">
        <v>5905</v>
      </c>
      <c r="S333" s="1" t="s">
        <v>7019</v>
      </c>
      <c r="T333" s="1" t="s">
        <v>163</v>
      </c>
      <c r="U333" s="1">
        <v>962831215690</v>
      </c>
      <c r="V333" s="1" t="s">
        <v>7020</v>
      </c>
      <c r="W333" s="1">
        <v>7397424966</v>
      </c>
      <c r="X333" s="1" t="s">
        <v>7021</v>
      </c>
      <c r="Y333" s="1" t="s">
        <v>7022</v>
      </c>
      <c r="Z333" s="1">
        <v>7397424966</v>
      </c>
      <c r="AA333" s="1" t="s">
        <v>7023</v>
      </c>
      <c r="AB333" s="1" t="s">
        <v>7024</v>
      </c>
      <c r="AC333" s="1" t="s">
        <v>6593</v>
      </c>
      <c r="AD333" s="1" t="s">
        <v>644</v>
      </c>
      <c r="AE333" s="1" t="s">
        <v>7024</v>
      </c>
      <c r="AF333" s="1" t="s">
        <v>6593</v>
      </c>
      <c r="AG333" s="1" t="s">
        <v>644</v>
      </c>
      <c r="AH333" s="1" t="s">
        <v>102</v>
      </c>
      <c r="AI333" s="1" t="s">
        <v>102</v>
      </c>
      <c r="AJ333" s="1" t="s">
        <v>7025</v>
      </c>
      <c r="AK333" s="1" t="s">
        <v>7026</v>
      </c>
      <c r="AL333" s="1" t="s">
        <v>341</v>
      </c>
      <c r="AM333" s="1" t="s">
        <v>715</v>
      </c>
      <c r="AN333" s="1">
        <v>97.2</v>
      </c>
      <c r="AO333" s="1" t="s">
        <v>84</v>
      </c>
      <c r="AP333" s="1" t="s">
        <v>7025</v>
      </c>
      <c r="AQ333" s="1" t="s">
        <v>7026</v>
      </c>
      <c r="AR333" s="1" t="s">
        <v>198</v>
      </c>
      <c r="AS333" s="1" t="s">
        <v>598</v>
      </c>
      <c r="AT333" s="1">
        <v>87.17</v>
      </c>
      <c r="AU333" s="1" t="s">
        <v>84</v>
      </c>
      <c r="AV333" s="1" t="s">
        <v>84</v>
      </c>
      <c r="AW333" s="1" t="s">
        <v>84</v>
      </c>
      <c r="AX333" s="1" t="s">
        <v>84</v>
      </c>
      <c r="AY333" s="1" t="s">
        <v>84</v>
      </c>
      <c r="AZ333" s="1" t="s">
        <v>84</v>
      </c>
      <c r="BA333" s="1" t="s">
        <v>84</v>
      </c>
      <c r="BB333" s="1" t="s">
        <v>3061</v>
      </c>
      <c r="BC333" s="1" t="s">
        <v>7027</v>
      </c>
      <c r="BD333" s="1" t="s">
        <v>146</v>
      </c>
      <c r="BE333" s="1" t="s">
        <v>114</v>
      </c>
      <c r="BF333" s="1" t="s">
        <v>3747</v>
      </c>
      <c r="BG333" s="1" t="s">
        <v>1090</v>
      </c>
      <c r="BH333" s="1">
        <v>93.9</v>
      </c>
      <c r="BI333" s="1">
        <v>9.39</v>
      </c>
      <c r="BJ333" s="1" t="s">
        <v>84</v>
      </c>
      <c r="BK333" s="1" t="s">
        <v>84</v>
      </c>
      <c r="BL333" s="1" t="s">
        <v>84</v>
      </c>
      <c r="BM333" s="1" t="s">
        <v>84</v>
      </c>
      <c r="BN333" s="1" t="s">
        <v>84</v>
      </c>
      <c r="BO333" s="1" t="s">
        <v>84</v>
      </c>
      <c r="BP333" s="1" t="s">
        <v>84</v>
      </c>
      <c r="BQ333" s="1" t="s">
        <v>84</v>
      </c>
      <c r="BR333" s="1" t="s">
        <v>7028</v>
      </c>
      <c r="BS333" s="1" t="s">
        <v>7029</v>
      </c>
      <c r="BT333" s="1">
        <v>41</v>
      </c>
      <c r="BU333" s="1" t="s">
        <v>84</v>
      </c>
      <c r="BV333" s="1"/>
      <c r="BW333" s="1" t="s">
        <v>7030</v>
      </c>
      <c r="BX333" s="1" t="str">
        <f>HYPERLINK("https://nconnect.nicmar.ac.in/storage/profile/6a870829c0b6f.png","Download")</f>
        <v>0</v>
      </c>
      <c r="BY333" s="1" t="s">
        <v>84</v>
      </c>
    </row>
    <row r="334" spans="1:77">
      <c r="A334" s="1" t="s">
        <v>119</v>
      </c>
      <c r="B334" s="1" t="s">
        <v>78</v>
      </c>
      <c r="C334" s="1" t="s">
        <v>7031</v>
      </c>
      <c r="D334" s="1" t="s">
        <v>7032</v>
      </c>
      <c r="E334" s="1" t="s">
        <v>84</v>
      </c>
      <c r="F334" s="1" t="s">
        <v>681</v>
      </c>
      <c r="G334" s="1" t="s">
        <v>7033</v>
      </c>
      <c r="H334" s="1" t="s">
        <v>84</v>
      </c>
      <c r="I334" s="3"/>
      <c r="J334" s="1" t="s">
        <v>85</v>
      </c>
      <c r="K334" s="1" t="s">
        <v>86</v>
      </c>
      <c r="L334" s="1" t="s">
        <v>7034</v>
      </c>
      <c r="M334" s="1" t="s">
        <v>7035</v>
      </c>
      <c r="N334" s="1">
        <v>9944346351</v>
      </c>
      <c r="O334" s="1" t="s">
        <v>89</v>
      </c>
      <c r="P334" s="1" t="s">
        <v>7036</v>
      </c>
      <c r="Q334" s="1" t="s">
        <v>91</v>
      </c>
      <c r="R334" s="1" t="s">
        <v>7037</v>
      </c>
      <c r="S334" s="1" t="s">
        <v>7038</v>
      </c>
      <c r="T334" s="1" t="s">
        <v>163</v>
      </c>
      <c r="U334" s="1">
        <v>232874936025</v>
      </c>
      <c r="V334" s="1" t="s">
        <v>7039</v>
      </c>
      <c r="W334" s="1">
        <v>9443314590</v>
      </c>
      <c r="X334" s="1" t="s">
        <v>7040</v>
      </c>
      <c r="Y334" s="1" t="s">
        <v>7041</v>
      </c>
      <c r="Z334" s="1">
        <v>9443314598</v>
      </c>
      <c r="AA334" s="1" t="s">
        <v>98</v>
      </c>
      <c r="AB334" s="1" t="s">
        <v>7042</v>
      </c>
      <c r="AC334" s="1" t="s">
        <v>1044</v>
      </c>
      <c r="AD334" s="1" t="s">
        <v>644</v>
      </c>
      <c r="AE334" s="1" t="s">
        <v>7042</v>
      </c>
      <c r="AF334" s="1" t="s">
        <v>1044</v>
      </c>
      <c r="AG334" s="1" t="s">
        <v>644</v>
      </c>
      <c r="AH334" s="1" t="s">
        <v>102</v>
      </c>
      <c r="AI334" s="1" t="s">
        <v>102</v>
      </c>
      <c r="AJ334" s="1" t="s">
        <v>7043</v>
      </c>
      <c r="AK334" s="1" t="s">
        <v>7044</v>
      </c>
      <c r="AL334" s="1" t="s">
        <v>199</v>
      </c>
      <c r="AM334" s="1" t="s">
        <v>141</v>
      </c>
      <c r="AN334" s="1">
        <v>91.6</v>
      </c>
      <c r="AO334" s="1" t="s">
        <v>84</v>
      </c>
      <c r="AP334" s="1" t="s">
        <v>7043</v>
      </c>
      <c r="AQ334" s="1" t="s">
        <v>7045</v>
      </c>
      <c r="AR334" s="1" t="s">
        <v>549</v>
      </c>
      <c r="AS334" s="1" t="s">
        <v>672</v>
      </c>
      <c r="AT334" s="1">
        <v>91.15</v>
      </c>
      <c r="AU334" s="1" t="s">
        <v>84</v>
      </c>
      <c r="AV334" s="1" t="s">
        <v>84</v>
      </c>
      <c r="AW334" s="1" t="s">
        <v>84</v>
      </c>
      <c r="AX334" s="1" t="s">
        <v>84</v>
      </c>
      <c r="AY334" s="1" t="s">
        <v>84</v>
      </c>
      <c r="AZ334" s="1" t="s">
        <v>84</v>
      </c>
      <c r="BA334" s="1" t="s">
        <v>84</v>
      </c>
      <c r="BB334" s="1" t="s">
        <v>1751</v>
      </c>
      <c r="BC334" s="1" t="s">
        <v>7046</v>
      </c>
      <c r="BD334" s="1" t="s">
        <v>113</v>
      </c>
      <c r="BE334" s="1" t="s">
        <v>114</v>
      </c>
      <c r="BF334" s="1" t="s">
        <v>576</v>
      </c>
      <c r="BG334" s="1" t="s">
        <v>208</v>
      </c>
      <c r="BH334" s="1">
        <v>81.2</v>
      </c>
      <c r="BI334" s="1">
        <v>8.11</v>
      </c>
      <c r="BJ334" s="1" t="s">
        <v>84</v>
      </c>
      <c r="BK334" s="1" t="s">
        <v>84</v>
      </c>
      <c r="BL334" s="1" t="s">
        <v>84</v>
      </c>
      <c r="BM334" s="1" t="s">
        <v>84</v>
      </c>
      <c r="BN334" s="1" t="s">
        <v>84</v>
      </c>
      <c r="BO334" s="1" t="s">
        <v>84</v>
      </c>
      <c r="BP334" s="1" t="s">
        <v>84</v>
      </c>
      <c r="BQ334" s="1" t="s">
        <v>84</v>
      </c>
      <c r="BR334" s="1" t="s">
        <v>7047</v>
      </c>
      <c r="BS334" s="1" t="s">
        <v>7048</v>
      </c>
      <c r="BT334" s="1">
        <v>12</v>
      </c>
      <c r="BU334" s="1" t="s">
        <v>7049</v>
      </c>
      <c r="BV334" s="1">
        <v>6</v>
      </c>
      <c r="BW334" s="1" t="s">
        <v>84</v>
      </c>
      <c r="BX334" s="1" t="str">
        <f>HYPERLINK("https://nconnect.nicmar.ac.in/storage/profile/6a992a4c76527.png","Download")</f>
        <v>0</v>
      </c>
      <c r="BY334" s="1" t="s">
        <v>84</v>
      </c>
    </row>
    <row r="335" spans="1:77">
      <c r="A335" s="1" t="s">
        <v>119</v>
      </c>
      <c r="B335" s="1" t="s">
        <v>78</v>
      </c>
      <c r="C335" s="1" t="s">
        <v>7050</v>
      </c>
      <c r="D335" s="1" t="s">
        <v>7051</v>
      </c>
      <c r="E335" s="1" t="s">
        <v>7052</v>
      </c>
      <c r="F335" s="1" t="s">
        <v>7053</v>
      </c>
      <c r="G335" s="1" t="s">
        <v>7054</v>
      </c>
      <c r="H335" s="1" t="s">
        <v>84</v>
      </c>
      <c r="I335" s="3"/>
      <c r="J335" s="1" t="s">
        <v>85</v>
      </c>
      <c r="K335" s="1" t="s">
        <v>86</v>
      </c>
      <c r="L335" s="1" t="s">
        <v>7055</v>
      </c>
      <c r="M335" s="1" t="s">
        <v>7056</v>
      </c>
      <c r="N335" s="1">
        <v>9321197980</v>
      </c>
      <c r="O335" s="1" t="s">
        <v>89</v>
      </c>
      <c r="P335" s="1" t="s">
        <v>7057</v>
      </c>
      <c r="Q335" s="1" t="s">
        <v>91</v>
      </c>
      <c r="R335" s="1" t="s">
        <v>7058</v>
      </c>
      <c r="S335" s="1" t="s">
        <v>7059</v>
      </c>
      <c r="T335" s="1" t="s">
        <v>130</v>
      </c>
      <c r="U335" s="1">
        <v>219733266982</v>
      </c>
      <c r="V335" s="1" t="s">
        <v>7060</v>
      </c>
      <c r="W335" s="1">
        <v>9619062010</v>
      </c>
      <c r="X335" s="1" t="s">
        <v>7061</v>
      </c>
      <c r="Y335" s="1" t="s">
        <v>7062</v>
      </c>
      <c r="Z335" s="1">
        <v>9049717864</v>
      </c>
      <c r="AA335" s="1" t="s">
        <v>1001</v>
      </c>
      <c r="AB335" s="1" t="s">
        <v>7063</v>
      </c>
      <c r="AC335" s="1" t="s">
        <v>1196</v>
      </c>
      <c r="AD335" s="1" t="s">
        <v>101</v>
      </c>
      <c r="AE335" s="1" t="s">
        <v>7063</v>
      </c>
      <c r="AF335" s="1" t="s">
        <v>1196</v>
      </c>
      <c r="AG335" s="1" t="s">
        <v>101</v>
      </c>
      <c r="AH335" s="1" t="s">
        <v>102</v>
      </c>
      <c r="AI335" s="1" t="s">
        <v>102</v>
      </c>
      <c r="AJ335" s="1" t="s">
        <v>7064</v>
      </c>
      <c r="AK335" s="1" t="s">
        <v>7065</v>
      </c>
      <c r="AL335" s="1" t="s">
        <v>201</v>
      </c>
      <c r="AM335" s="1" t="s">
        <v>983</v>
      </c>
      <c r="AN335" s="1">
        <v>82.2</v>
      </c>
      <c r="AO335" s="1" t="s">
        <v>84</v>
      </c>
      <c r="AP335" s="1" t="s">
        <v>84</v>
      </c>
      <c r="AQ335" s="1" t="s">
        <v>84</v>
      </c>
      <c r="AR335" s="1" t="s">
        <v>84</v>
      </c>
      <c r="AS335" s="1" t="s">
        <v>84</v>
      </c>
      <c r="AT335" s="1" t="s">
        <v>84</v>
      </c>
      <c r="AU335" s="1" t="s">
        <v>84</v>
      </c>
      <c r="AV335" s="1" t="s">
        <v>2302</v>
      </c>
      <c r="AW335" s="1" t="s">
        <v>7066</v>
      </c>
      <c r="AX335" s="1" t="s">
        <v>549</v>
      </c>
      <c r="AY335" s="1" t="s">
        <v>320</v>
      </c>
      <c r="AZ335" s="1">
        <v>78.11</v>
      </c>
      <c r="BA335" s="1" t="s">
        <v>84</v>
      </c>
      <c r="BB335" s="1" t="s">
        <v>1308</v>
      </c>
      <c r="BC335" s="1" t="s">
        <v>7067</v>
      </c>
      <c r="BD335" s="1" t="s">
        <v>146</v>
      </c>
      <c r="BE335" s="1" t="s">
        <v>114</v>
      </c>
      <c r="BF335" s="1" t="s">
        <v>235</v>
      </c>
      <c r="BG335" s="1" t="s">
        <v>236</v>
      </c>
      <c r="BH335" s="1">
        <v>67.18</v>
      </c>
      <c r="BI335" s="1" t="s">
        <v>84</v>
      </c>
      <c r="BJ335" s="1" t="s">
        <v>84</v>
      </c>
      <c r="BK335" s="1" t="s">
        <v>84</v>
      </c>
      <c r="BL335" s="1" t="s">
        <v>84</v>
      </c>
      <c r="BM335" s="1" t="s">
        <v>84</v>
      </c>
      <c r="BN335" s="1" t="s">
        <v>84</v>
      </c>
      <c r="BO335" s="1" t="s">
        <v>84</v>
      </c>
      <c r="BP335" s="1" t="s">
        <v>84</v>
      </c>
      <c r="BQ335" s="1" t="s">
        <v>84</v>
      </c>
      <c r="BR335" s="1" t="s">
        <v>7068</v>
      </c>
      <c r="BS335" s="1" t="s">
        <v>84</v>
      </c>
      <c r="BT335" s="1"/>
      <c r="BU335" s="1" t="s">
        <v>7069</v>
      </c>
      <c r="BV335" s="1">
        <v>7</v>
      </c>
      <c r="BW335" s="1" t="s">
        <v>7070</v>
      </c>
      <c r="BX335" s="1" t="str">
        <f>HYPERLINK("https://nconnect.nicmar.ac.in/storage/profile/6a860cdf4a2d1.png","Download")</f>
        <v>0</v>
      </c>
      <c r="BY335" s="1" t="s">
        <v>84</v>
      </c>
    </row>
    <row r="336" spans="1:77">
      <c r="A336" s="1" t="s">
        <v>119</v>
      </c>
      <c r="B336" s="1" t="s">
        <v>78</v>
      </c>
      <c r="C336" s="1" t="s">
        <v>7071</v>
      </c>
      <c r="D336" s="1" t="s">
        <v>7072</v>
      </c>
      <c r="E336" s="1" t="s">
        <v>84</v>
      </c>
      <c r="F336" s="1" t="s">
        <v>7073</v>
      </c>
      <c r="G336" s="1" t="s">
        <v>7074</v>
      </c>
      <c r="H336" s="1" t="s">
        <v>84</v>
      </c>
      <c r="I336" s="3"/>
      <c r="J336" s="1" t="s">
        <v>85</v>
      </c>
      <c r="K336" s="1" t="s">
        <v>86</v>
      </c>
      <c r="L336" s="1" t="s">
        <v>7075</v>
      </c>
      <c r="M336" s="1" t="s">
        <v>7076</v>
      </c>
      <c r="N336" s="1">
        <v>7034989327</v>
      </c>
      <c r="O336" s="1" t="s">
        <v>159</v>
      </c>
      <c r="P336" s="1" t="s">
        <v>7077</v>
      </c>
      <c r="Q336" s="1" t="s">
        <v>91</v>
      </c>
      <c r="R336" s="1" t="s">
        <v>7078</v>
      </c>
      <c r="S336" s="1" t="s">
        <v>2120</v>
      </c>
      <c r="T336" s="1" t="s">
        <v>94</v>
      </c>
      <c r="U336" s="1">
        <v>567238778413</v>
      </c>
      <c r="V336" s="1" t="s">
        <v>7079</v>
      </c>
      <c r="W336" s="1">
        <v>9895939893</v>
      </c>
      <c r="X336" s="1" t="s">
        <v>7080</v>
      </c>
      <c r="Y336" s="1" t="s">
        <v>7081</v>
      </c>
      <c r="Z336" s="1">
        <v>7736629893</v>
      </c>
      <c r="AA336" s="1" t="s">
        <v>1001</v>
      </c>
      <c r="AB336" s="1" t="s">
        <v>7082</v>
      </c>
      <c r="AC336" s="1" t="s">
        <v>668</v>
      </c>
      <c r="AD336" s="1" t="s">
        <v>392</v>
      </c>
      <c r="AE336" s="1" t="s">
        <v>7082</v>
      </c>
      <c r="AF336" s="1" t="s">
        <v>668</v>
      </c>
      <c r="AG336" s="1" t="s">
        <v>392</v>
      </c>
      <c r="AH336" s="1" t="s">
        <v>102</v>
      </c>
      <c r="AI336" s="1" t="s">
        <v>102</v>
      </c>
      <c r="AJ336" s="1" t="s">
        <v>7083</v>
      </c>
      <c r="AK336" s="1" t="s">
        <v>7084</v>
      </c>
      <c r="AL336" s="1" t="s">
        <v>172</v>
      </c>
      <c r="AM336" s="1" t="s">
        <v>368</v>
      </c>
      <c r="AN336" s="1">
        <v>84.4</v>
      </c>
      <c r="AO336" s="1">
        <v>8.4</v>
      </c>
      <c r="AP336" s="1" t="s">
        <v>7085</v>
      </c>
      <c r="AQ336" s="1" t="s">
        <v>7086</v>
      </c>
      <c r="AR336" s="1" t="s">
        <v>207</v>
      </c>
      <c r="AS336" s="1" t="s">
        <v>347</v>
      </c>
      <c r="AT336" s="1">
        <v>94</v>
      </c>
      <c r="AU336" s="1">
        <v>9.4</v>
      </c>
      <c r="AV336" s="1" t="s">
        <v>84</v>
      </c>
      <c r="AW336" s="1" t="s">
        <v>84</v>
      </c>
      <c r="AX336" s="1" t="s">
        <v>84</v>
      </c>
      <c r="AY336" s="1" t="s">
        <v>84</v>
      </c>
      <c r="AZ336" s="1" t="s">
        <v>84</v>
      </c>
      <c r="BA336" s="1" t="s">
        <v>84</v>
      </c>
      <c r="BB336" s="1" t="s">
        <v>2128</v>
      </c>
      <c r="BC336" s="1" t="s">
        <v>7087</v>
      </c>
      <c r="BD336" s="1" t="s">
        <v>113</v>
      </c>
      <c r="BE336" s="1" t="s">
        <v>114</v>
      </c>
      <c r="BF336" s="1" t="s">
        <v>147</v>
      </c>
      <c r="BG336" s="1" t="s">
        <v>1268</v>
      </c>
      <c r="BH336" s="1">
        <v>84.3</v>
      </c>
      <c r="BI336" s="1">
        <v>8.43</v>
      </c>
      <c r="BJ336" s="1" t="s">
        <v>84</v>
      </c>
      <c r="BK336" s="1" t="s">
        <v>84</v>
      </c>
      <c r="BL336" s="1" t="s">
        <v>84</v>
      </c>
      <c r="BM336" s="1" t="s">
        <v>84</v>
      </c>
      <c r="BN336" s="1" t="s">
        <v>84</v>
      </c>
      <c r="BO336" s="1" t="s">
        <v>84</v>
      </c>
      <c r="BP336" s="1" t="s">
        <v>84</v>
      </c>
      <c r="BQ336" s="1" t="s">
        <v>84</v>
      </c>
      <c r="BR336" s="1" t="s">
        <v>7088</v>
      </c>
      <c r="BS336" s="1" t="s">
        <v>84</v>
      </c>
      <c r="BT336" s="1"/>
      <c r="BU336" s="1" t="s">
        <v>7089</v>
      </c>
      <c r="BV336" s="1">
        <v>1</v>
      </c>
      <c r="BW336" s="1" t="s">
        <v>7090</v>
      </c>
      <c r="BX336" s="1" t="str">
        <f>HYPERLINK("https://nconnect.nicmar.ac.in/storage/profile/6a85dfa74db28.png","Download")</f>
        <v>0</v>
      </c>
      <c r="BY336" s="1" t="s">
        <v>84</v>
      </c>
    </row>
    <row r="337" spans="1:77">
      <c r="A337" s="1" t="s">
        <v>119</v>
      </c>
      <c r="B337" s="1" t="s">
        <v>78</v>
      </c>
      <c r="C337" s="1" t="s">
        <v>7091</v>
      </c>
      <c r="D337" s="1" t="s">
        <v>7092</v>
      </c>
      <c r="E337" s="1" t="s">
        <v>84</v>
      </c>
      <c r="F337" s="1" t="s">
        <v>7093</v>
      </c>
      <c r="G337" s="1" t="s">
        <v>7094</v>
      </c>
      <c r="H337" s="1" t="s">
        <v>84</v>
      </c>
      <c r="I337" s="3"/>
      <c r="J337" s="1" t="s">
        <v>85</v>
      </c>
      <c r="K337" s="1" t="s">
        <v>86</v>
      </c>
      <c r="L337" s="1" t="s">
        <v>7095</v>
      </c>
      <c r="M337" s="1" t="s">
        <v>7096</v>
      </c>
      <c r="N337" s="1">
        <v>9497315073</v>
      </c>
      <c r="O337" s="1" t="s">
        <v>159</v>
      </c>
      <c r="P337" s="1" t="s">
        <v>2047</v>
      </c>
      <c r="Q337" s="1" t="s">
        <v>91</v>
      </c>
      <c r="R337" s="1" t="s">
        <v>7097</v>
      </c>
      <c r="S337" s="1" t="s">
        <v>7098</v>
      </c>
      <c r="T337" s="1" t="s">
        <v>130</v>
      </c>
      <c r="U337" s="1">
        <v>454714774187</v>
      </c>
      <c r="V337" s="1" t="s">
        <v>7099</v>
      </c>
      <c r="W337" s="1">
        <v>9846115073</v>
      </c>
      <c r="X337" s="1" t="s">
        <v>785</v>
      </c>
      <c r="Y337" s="1" t="s">
        <v>7100</v>
      </c>
      <c r="Z337" s="1">
        <v>9539647721</v>
      </c>
      <c r="AA337" s="1" t="s">
        <v>3285</v>
      </c>
      <c r="AB337" s="1" t="s">
        <v>7101</v>
      </c>
      <c r="AC337" s="1" t="s">
        <v>668</v>
      </c>
      <c r="AD337" s="1" t="s">
        <v>392</v>
      </c>
      <c r="AE337" s="1" t="s">
        <v>7101</v>
      </c>
      <c r="AF337" s="1" t="s">
        <v>668</v>
      </c>
      <c r="AG337" s="1" t="s">
        <v>392</v>
      </c>
      <c r="AH337" s="1" t="s">
        <v>102</v>
      </c>
      <c r="AI337" s="1" t="s">
        <v>102</v>
      </c>
      <c r="AJ337" s="1" t="s">
        <v>7102</v>
      </c>
      <c r="AK337" s="1" t="s">
        <v>7103</v>
      </c>
      <c r="AL337" s="1" t="s">
        <v>172</v>
      </c>
      <c r="AM337" s="1" t="s">
        <v>109</v>
      </c>
      <c r="AN337" s="1">
        <v>94.6</v>
      </c>
      <c r="AO337" s="1" t="s">
        <v>84</v>
      </c>
      <c r="AP337" s="1" t="s">
        <v>7102</v>
      </c>
      <c r="AQ337" s="1" t="s">
        <v>7103</v>
      </c>
      <c r="AR337" s="1" t="s">
        <v>769</v>
      </c>
      <c r="AS337" s="1" t="s">
        <v>319</v>
      </c>
      <c r="AT337" s="1">
        <v>79.6</v>
      </c>
      <c r="AU337" s="1" t="s">
        <v>84</v>
      </c>
      <c r="AV337" s="1" t="s">
        <v>84</v>
      </c>
      <c r="AW337" s="1" t="s">
        <v>84</v>
      </c>
      <c r="AX337" s="1" t="s">
        <v>84</v>
      </c>
      <c r="AY337" s="1" t="s">
        <v>84</v>
      </c>
      <c r="AZ337" s="1" t="s">
        <v>84</v>
      </c>
      <c r="BA337" s="1" t="s">
        <v>84</v>
      </c>
      <c r="BB337" s="1" t="s">
        <v>1266</v>
      </c>
      <c r="BC337" s="1" t="s">
        <v>6775</v>
      </c>
      <c r="BD337" s="1" t="s">
        <v>113</v>
      </c>
      <c r="BE337" s="1" t="s">
        <v>114</v>
      </c>
      <c r="BF337" s="1" t="s">
        <v>147</v>
      </c>
      <c r="BG337" s="1" t="s">
        <v>1268</v>
      </c>
      <c r="BH337" s="1">
        <v>79.6</v>
      </c>
      <c r="BI337" s="1">
        <v>7.96</v>
      </c>
      <c r="BJ337" s="1" t="s">
        <v>84</v>
      </c>
      <c r="BK337" s="1" t="s">
        <v>84</v>
      </c>
      <c r="BL337" s="1" t="s">
        <v>84</v>
      </c>
      <c r="BM337" s="1" t="s">
        <v>84</v>
      </c>
      <c r="BN337" s="1" t="s">
        <v>84</v>
      </c>
      <c r="BO337" s="1" t="s">
        <v>84</v>
      </c>
      <c r="BP337" s="1" t="s">
        <v>84</v>
      </c>
      <c r="BQ337" s="1" t="s">
        <v>84</v>
      </c>
      <c r="BR337" s="1" t="s">
        <v>7104</v>
      </c>
      <c r="BS337" s="1" t="s">
        <v>84</v>
      </c>
      <c r="BT337" s="1"/>
      <c r="BU337" s="1" t="s">
        <v>84</v>
      </c>
      <c r="BV337" s="1"/>
      <c r="BW337" s="1" t="s">
        <v>84</v>
      </c>
      <c r="BX337" s="1" t="str">
        <f>HYPERLINK("https://nconnect.nicmar.ac.in/storage/profile/6aa380c506ff9.png","Download")</f>
        <v>0</v>
      </c>
      <c r="BY337" s="1" t="s">
        <v>84</v>
      </c>
    </row>
    <row r="338" spans="1:77">
      <c r="A338" s="1" t="s">
        <v>119</v>
      </c>
      <c r="B338" s="1" t="s">
        <v>78</v>
      </c>
      <c r="C338" s="1" t="s">
        <v>7105</v>
      </c>
      <c r="D338" s="1" t="s">
        <v>7106</v>
      </c>
      <c r="E338" s="1" t="s">
        <v>84</v>
      </c>
      <c r="F338" s="1" t="s">
        <v>3917</v>
      </c>
      <c r="G338" s="1" t="s">
        <v>7107</v>
      </c>
      <c r="H338" s="1" t="s">
        <v>84</v>
      </c>
      <c r="I338" s="3"/>
      <c r="J338" s="1" t="s">
        <v>85</v>
      </c>
      <c r="K338" s="1" t="s">
        <v>86</v>
      </c>
      <c r="L338" s="1" t="s">
        <v>7108</v>
      </c>
      <c r="M338" s="1" t="s">
        <v>7109</v>
      </c>
      <c r="N338" s="1">
        <v>8882422346</v>
      </c>
      <c r="O338" s="1" t="s">
        <v>89</v>
      </c>
      <c r="P338" s="1" t="s">
        <v>7110</v>
      </c>
      <c r="Q338" s="1" t="s">
        <v>91</v>
      </c>
      <c r="R338" s="1" t="s">
        <v>516</v>
      </c>
      <c r="S338" s="1" t="s">
        <v>7111</v>
      </c>
      <c r="T338" s="1" t="s">
        <v>94</v>
      </c>
      <c r="U338" s="1">
        <v>268878347996</v>
      </c>
      <c r="V338" s="1" t="s">
        <v>7112</v>
      </c>
      <c r="W338" s="1">
        <v>6394429666</v>
      </c>
      <c r="X338" s="1" t="s">
        <v>7113</v>
      </c>
      <c r="Y338" s="1" t="s">
        <v>7114</v>
      </c>
      <c r="Z338" s="1">
        <v>9045395068</v>
      </c>
      <c r="AA338" s="1" t="s">
        <v>275</v>
      </c>
      <c r="AB338" s="1" t="s">
        <v>7115</v>
      </c>
      <c r="AC338" s="1" t="s">
        <v>7116</v>
      </c>
      <c r="AD338" s="1" t="s">
        <v>1127</v>
      </c>
      <c r="AE338" s="1" t="s">
        <v>7115</v>
      </c>
      <c r="AF338" s="1" t="s">
        <v>7116</v>
      </c>
      <c r="AG338" s="1" t="s">
        <v>1127</v>
      </c>
      <c r="AH338" s="1" t="s">
        <v>102</v>
      </c>
      <c r="AI338" s="1" t="s">
        <v>102</v>
      </c>
      <c r="AJ338" s="1" t="s">
        <v>7117</v>
      </c>
      <c r="AK338" s="1" t="s">
        <v>7118</v>
      </c>
      <c r="AL338" s="1" t="s">
        <v>627</v>
      </c>
      <c r="AM338" s="1" t="s">
        <v>598</v>
      </c>
      <c r="AN338" s="1">
        <v>69.6</v>
      </c>
      <c r="AO338" s="1" t="s">
        <v>84</v>
      </c>
      <c r="AP338" s="1" t="s">
        <v>84</v>
      </c>
      <c r="AQ338" s="1" t="s">
        <v>84</v>
      </c>
      <c r="AR338" s="1" t="s">
        <v>84</v>
      </c>
      <c r="AS338" s="1" t="s">
        <v>84</v>
      </c>
      <c r="AT338" s="1" t="s">
        <v>84</v>
      </c>
      <c r="AU338" s="1" t="s">
        <v>84</v>
      </c>
      <c r="AV338" s="1" t="s">
        <v>7119</v>
      </c>
      <c r="AW338" s="1" t="s">
        <v>7120</v>
      </c>
      <c r="AX338" s="1" t="s">
        <v>289</v>
      </c>
      <c r="AY338" s="1" t="s">
        <v>110</v>
      </c>
      <c r="AZ338" s="1">
        <v>75</v>
      </c>
      <c r="BA338" s="1">
        <v>7.5</v>
      </c>
      <c r="BB338" s="1" t="s">
        <v>4052</v>
      </c>
      <c r="BC338" s="1" t="s">
        <v>7121</v>
      </c>
      <c r="BD338" s="1" t="s">
        <v>113</v>
      </c>
      <c r="BE338" s="1" t="s">
        <v>114</v>
      </c>
      <c r="BF338" s="1" t="s">
        <v>316</v>
      </c>
      <c r="BG338" s="1" t="s">
        <v>426</v>
      </c>
      <c r="BH338" s="1">
        <v>76.6</v>
      </c>
      <c r="BI338" s="1">
        <v>7.66</v>
      </c>
      <c r="BJ338" s="1" t="s">
        <v>84</v>
      </c>
      <c r="BK338" s="1" t="s">
        <v>84</v>
      </c>
      <c r="BL338" s="1" t="s">
        <v>84</v>
      </c>
      <c r="BM338" s="1" t="s">
        <v>84</v>
      </c>
      <c r="BN338" s="1" t="s">
        <v>84</v>
      </c>
      <c r="BO338" s="1" t="s">
        <v>84</v>
      </c>
      <c r="BP338" s="1" t="s">
        <v>84</v>
      </c>
      <c r="BQ338" s="1" t="s">
        <v>84</v>
      </c>
      <c r="BR338" s="1" t="s">
        <v>7122</v>
      </c>
      <c r="BS338" s="1" t="s">
        <v>84</v>
      </c>
      <c r="BT338" s="1"/>
      <c r="BU338" s="1" t="s">
        <v>84</v>
      </c>
      <c r="BV338" s="1"/>
      <c r="BW338" s="1" t="s">
        <v>7123</v>
      </c>
      <c r="BX338" s="1" t="str">
        <f>HYPERLINK("https://nconnect.nicmar.ac.in/storage/profile/6a86d349a9eec.png","Download")</f>
        <v>0</v>
      </c>
      <c r="BY338" s="1" t="s">
        <v>84</v>
      </c>
    </row>
    <row r="339" spans="1:77">
      <c r="A339" s="1" t="s">
        <v>119</v>
      </c>
      <c r="B339" s="1" t="s">
        <v>78</v>
      </c>
      <c r="C339" s="1" t="s">
        <v>7124</v>
      </c>
      <c r="D339" s="1" t="s">
        <v>7125</v>
      </c>
      <c r="E339" s="1" t="s">
        <v>84</v>
      </c>
      <c r="F339" s="1" t="s">
        <v>7126</v>
      </c>
      <c r="G339" s="1" t="s">
        <v>7127</v>
      </c>
      <c r="H339" s="1" t="s">
        <v>84</v>
      </c>
      <c r="I339" s="3"/>
      <c r="J339" s="1" t="s">
        <v>85</v>
      </c>
      <c r="K339" s="1" t="s">
        <v>86</v>
      </c>
      <c r="L339" s="1" t="s">
        <v>7128</v>
      </c>
      <c r="M339" s="1" t="s">
        <v>7129</v>
      </c>
      <c r="N339" s="1">
        <v>6371890905</v>
      </c>
      <c r="O339" s="1" t="s">
        <v>89</v>
      </c>
      <c r="P339" s="1" t="s">
        <v>7130</v>
      </c>
      <c r="Q339" s="1" t="s">
        <v>91</v>
      </c>
      <c r="R339" s="1" t="s">
        <v>7131</v>
      </c>
      <c r="S339" s="1" t="s">
        <v>7132</v>
      </c>
      <c r="T339" s="1" t="s">
        <v>190</v>
      </c>
      <c r="U339" s="1">
        <v>310941530038</v>
      </c>
      <c r="V339" s="1" t="s">
        <v>7133</v>
      </c>
      <c r="W339" s="1">
        <v>9556156780</v>
      </c>
      <c r="X339" s="1" t="s">
        <v>7134</v>
      </c>
      <c r="Y339" s="1" t="s">
        <v>7135</v>
      </c>
      <c r="Z339" s="1">
        <v>8895637206</v>
      </c>
      <c r="AA339" s="1" t="s">
        <v>1192</v>
      </c>
      <c r="AB339" s="1" t="s">
        <v>7136</v>
      </c>
      <c r="AC339" s="1" t="s">
        <v>7137</v>
      </c>
      <c r="AD339" s="1" t="s">
        <v>3974</v>
      </c>
      <c r="AE339" s="1" t="s">
        <v>7138</v>
      </c>
      <c r="AF339" s="1" t="s">
        <v>7139</v>
      </c>
      <c r="AG339" s="1" t="s">
        <v>3974</v>
      </c>
      <c r="AH339" s="1" t="s">
        <v>102</v>
      </c>
      <c r="AI339" s="1" t="s">
        <v>102</v>
      </c>
      <c r="AJ339" s="1" t="s">
        <v>7140</v>
      </c>
      <c r="AK339" s="1" t="s">
        <v>7141</v>
      </c>
      <c r="AL339" s="1" t="s">
        <v>286</v>
      </c>
      <c r="AM339" s="1" t="s">
        <v>105</v>
      </c>
      <c r="AN339" s="1">
        <v>85</v>
      </c>
      <c r="AO339" s="1" t="s">
        <v>84</v>
      </c>
      <c r="AP339" s="1" t="s">
        <v>7140</v>
      </c>
      <c r="AQ339" s="1" t="s">
        <v>7141</v>
      </c>
      <c r="AR339" s="1" t="s">
        <v>527</v>
      </c>
      <c r="AS339" s="1" t="s">
        <v>109</v>
      </c>
      <c r="AT339" s="1">
        <v>72</v>
      </c>
      <c r="AU339" s="1" t="s">
        <v>84</v>
      </c>
      <c r="AV339" s="1" t="s">
        <v>84</v>
      </c>
      <c r="AW339" s="1" t="s">
        <v>84</v>
      </c>
      <c r="AX339" s="1" t="s">
        <v>84</v>
      </c>
      <c r="AY339" s="1" t="s">
        <v>84</v>
      </c>
      <c r="AZ339" s="1" t="s">
        <v>84</v>
      </c>
      <c r="BA339" s="1" t="s">
        <v>84</v>
      </c>
      <c r="BB339" s="1" t="s">
        <v>7142</v>
      </c>
      <c r="BC339" s="1" t="s">
        <v>7143</v>
      </c>
      <c r="BD339" s="1" t="s">
        <v>113</v>
      </c>
      <c r="BE339" s="1" t="s">
        <v>114</v>
      </c>
      <c r="BF339" s="1" t="s">
        <v>207</v>
      </c>
      <c r="BG339" s="1" t="s">
        <v>3003</v>
      </c>
      <c r="BH339" s="1">
        <v>74.2</v>
      </c>
      <c r="BI339" s="1">
        <v>7.92</v>
      </c>
      <c r="BJ339" s="1" t="s">
        <v>84</v>
      </c>
      <c r="BK339" s="1" t="s">
        <v>84</v>
      </c>
      <c r="BL339" s="1" t="s">
        <v>84</v>
      </c>
      <c r="BM339" s="1" t="s">
        <v>84</v>
      </c>
      <c r="BN339" s="1" t="s">
        <v>84</v>
      </c>
      <c r="BO339" s="1" t="s">
        <v>84</v>
      </c>
      <c r="BP339" s="1" t="s">
        <v>84</v>
      </c>
      <c r="BQ339" s="1" t="s">
        <v>84</v>
      </c>
      <c r="BR339" s="1" t="s">
        <v>7144</v>
      </c>
      <c r="BS339" s="1" t="s">
        <v>7145</v>
      </c>
      <c r="BT339" s="1">
        <v>15</v>
      </c>
      <c r="BU339" s="1" t="s">
        <v>7146</v>
      </c>
      <c r="BV339" s="1">
        <v>4</v>
      </c>
      <c r="BW339" s="1" t="s">
        <v>84</v>
      </c>
      <c r="BX339" s="1" t="str">
        <f>HYPERLINK("https://nconnect.nicmar.ac.in/storage/profile/6a8709cc34c35.png","Download")</f>
        <v>0</v>
      </c>
      <c r="BY339" s="1" t="s">
        <v>84</v>
      </c>
    </row>
    <row r="340" spans="1:77">
      <c r="A340" s="1" t="s">
        <v>119</v>
      </c>
      <c r="B340" s="1" t="s">
        <v>78</v>
      </c>
      <c r="C340" s="1" t="s">
        <v>7147</v>
      </c>
      <c r="D340" s="1" t="s">
        <v>1183</v>
      </c>
      <c r="E340" s="1" t="s">
        <v>7148</v>
      </c>
      <c r="F340" s="1" t="s">
        <v>3986</v>
      </c>
      <c r="G340" s="1" t="s">
        <v>7149</v>
      </c>
      <c r="H340" s="1" t="s">
        <v>84</v>
      </c>
      <c r="I340" s="3"/>
      <c r="J340" s="1" t="s">
        <v>85</v>
      </c>
      <c r="K340" s="1" t="s">
        <v>86</v>
      </c>
      <c r="L340" s="1" t="s">
        <v>7150</v>
      </c>
      <c r="M340" s="1" t="s">
        <v>7151</v>
      </c>
      <c r="N340" s="1">
        <v>6260389710</v>
      </c>
      <c r="O340" s="1" t="s">
        <v>89</v>
      </c>
      <c r="P340" s="1" t="s">
        <v>7152</v>
      </c>
      <c r="Q340" s="1" t="s">
        <v>91</v>
      </c>
      <c r="R340" s="1" t="s">
        <v>7153</v>
      </c>
      <c r="S340" s="1" t="s">
        <v>7154</v>
      </c>
      <c r="T340" s="1" t="s">
        <v>130</v>
      </c>
      <c r="U340" s="1">
        <v>763546601579</v>
      </c>
      <c r="V340" s="1" t="s">
        <v>7155</v>
      </c>
      <c r="W340" s="1">
        <v>9425871412</v>
      </c>
      <c r="X340" s="1" t="s">
        <v>7156</v>
      </c>
      <c r="Y340" s="1" t="s">
        <v>7157</v>
      </c>
      <c r="Z340" s="1">
        <v>8770091054</v>
      </c>
      <c r="AA340" s="1" t="s">
        <v>1001</v>
      </c>
      <c r="AB340" s="1" t="s">
        <v>7158</v>
      </c>
      <c r="AC340" s="1" t="s">
        <v>6435</v>
      </c>
      <c r="AD340" s="1" t="s">
        <v>6436</v>
      </c>
      <c r="AE340" s="1" t="s">
        <v>7158</v>
      </c>
      <c r="AF340" s="1" t="s">
        <v>6435</v>
      </c>
      <c r="AG340" s="1" t="s">
        <v>6436</v>
      </c>
      <c r="AH340" s="1" t="s">
        <v>102</v>
      </c>
      <c r="AI340" s="1" t="s">
        <v>102</v>
      </c>
      <c r="AJ340" s="1" t="s">
        <v>7159</v>
      </c>
      <c r="AK340" s="1" t="s">
        <v>7160</v>
      </c>
      <c r="AL340" s="1" t="s">
        <v>715</v>
      </c>
      <c r="AM340" s="1" t="s">
        <v>447</v>
      </c>
      <c r="AN340" s="1">
        <v>89.3</v>
      </c>
      <c r="AO340" s="1">
        <v>9.4</v>
      </c>
      <c r="AP340" s="1" t="s">
        <v>7161</v>
      </c>
      <c r="AQ340" s="1" t="s">
        <v>7162</v>
      </c>
      <c r="AR340" s="1" t="s">
        <v>598</v>
      </c>
      <c r="AS340" s="1" t="s">
        <v>395</v>
      </c>
      <c r="AT340" s="1">
        <v>78</v>
      </c>
      <c r="AU340" s="1" t="s">
        <v>84</v>
      </c>
      <c r="AV340" s="1" t="s">
        <v>84</v>
      </c>
      <c r="AW340" s="1" t="s">
        <v>84</v>
      </c>
      <c r="AX340" s="1" t="s">
        <v>84</v>
      </c>
      <c r="AY340" s="1" t="s">
        <v>84</v>
      </c>
      <c r="AZ340" s="1" t="s">
        <v>84</v>
      </c>
      <c r="BA340" s="1" t="s">
        <v>84</v>
      </c>
      <c r="BB340" s="1" t="s">
        <v>7163</v>
      </c>
      <c r="BC340" s="1" t="s">
        <v>7164</v>
      </c>
      <c r="BD340" s="1" t="s">
        <v>113</v>
      </c>
      <c r="BE340" s="1" t="s">
        <v>114</v>
      </c>
      <c r="BF340" s="1" t="s">
        <v>885</v>
      </c>
      <c r="BG340" s="1" t="s">
        <v>7165</v>
      </c>
      <c r="BH340" s="1">
        <v>91.5</v>
      </c>
      <c r="BI340" s="1">
        <v>9.15</v>
      </c>
      <c r="BJ340" s="1" t="s">
        <v>84</v>
      </c>
      <c r="BK340" s="1" t="s">
        <v>84</v>
      </c>
      <c r="BL340" s="1" t="s">
        <v>84</v>
      </c>
      <c r="BM340" s="1" t="s">
        <v>84</v>
      </c>
      <c r="BN340" s="1" t="s">
        <v>84</v>
      </c>
      <c r="BO340" s="1" t="s">
        <v>84</v>
      </c>
      <c r="BP340" s="1" t="s">
        <v>84</v>
      </c>
      <c r="BQ340" s="1" t="s">
        <v>84</v>
      </c>
      <c r="BR340" s="1" t="s">
        <v>7166</v>
      </c>
      <c r="BS340" s="1" t="s">
        <v>7167</v>
      </c>
      <c r="BT340" s="1">
        <v>22</v>
      </c>
      <c r="BU340" s="1" t="s">
        <v>7168</v>
      </c>
      <c r="BV340" s="1">
        <v>8</v>
      </c>
      <c r="BW340" s="1" t="s">
        <v>7169</v>
      </c>
      <c r="BX340" s="1" t="str">
        <f>HYPERLINK("https://nconnect.nicmar.ac.in/storage/profile/6a86f643b759c.png","Download")</f>
        <v>0</v>
      </c>
      <c r="BY340" s="1" t="s">
        <v>84</v>
      </c>
    </row>
    <row r="341" spans="1:77">
      <c r="A341" s="1" t="s">
        <v>119</v>
      </c>
      <c r="B341" s="1" t="s">
        <v>78</v>
      </c>
      <c r="C341" s="1" t="s">
        <v>7170</v>
      </c>
      <c r="D341" s="1" t="s">
        <v>7171</v>
      </c>
      <c r="E341" s="1" t="s">
        <v>84</v>
      </c>
      <c r="F341" s="1" t="s">
        <v>7172</v>
      </c>
      <c r="G341" s="1" t="s">
        <v>7173</v>
      </c>
      <c r="H341" s="1" t="s">
        <v>84</v>
      </c>
      <c r="I341" s="3"/>
      <c r="J341" s="1" t="s">
        <v>85</v>
      </c>
      <c r="K341" s="1" t="s">
        <v>86</v>
      </c>
      <c r="L341" s="1" t="s">
        <v>7174</v>
      </c>
      <c r="M341" s="1" t="s">
        <v>7175</v>
      </c>
      <c r="N341" s="1">
        <v>8610223599</v>
      </c>
      <c r="O341" s="1" t="s">
        <v>89</v>
      </c>
      <c r="P341" s="1" t="s">
        <v>7176</v>
      </c>
      <c r="Q341" s="1" t="s">
        <v>91</v>
      </c>
      <c r="R341" s="1" t="s">
        <v>7177</v>
      </c>
      <c r="S341" s="1" t="s">
        <v>7178</v>
      </c>
      <c r="T341" s="1" t="s">
        <v>163</v>
      </c>
      <c r="U341" s="1">
        <v>815501714648</v>
      </c>
      <c r="V341" s="1" t="s">
        <v>7179</v>
      </c>
      <c r="W341" s="1">
        <v>6381291743</v>
      </c>
      <c r="X341" s="1" t="s">
        <v>2828</v>
      </c>
      <c r="Y341" s="1" t="s">
        <v>7180</v>
      </c>
      <c r="Z341" s="1">
        <v>9489013015</v>
      </c>
      <c r="AA341" s="1" t="s">
        <v>950</v>
      </c>
      <c r="AB341" s="1" t="s">
        <v>7181</v>
      </c>
      <c r="AC341" s="1" t="s">
        <v>6712</v>
      </c>
      <c r="AD341" s="1" t="s">
        <v>644</v>
      </c>
      <c r="AE341" s="1" t="s">
        <v>7181</v>
      </c>
      <c r="AF341" s="1" t="s">
        <v>6712</v>
      </c>
      <c r="AG341" s="1" t="s">
        <v>644</v>
      </c>
      <c r="AH341" s="1" t="s">
        <v>102</v>
      </c>
      <c r="AI341" s="1" t="s">
        <v>102</v>
      </c>
      <c r="AJ341" s="1" t="s">
        <v>7182</v>
      </c>
      <c r="AK341" s="1" t="s">
        <v>7183</v>
      </c>
      <c r="AL341" s="1" t="s">
        <v>395</v>
      </c>
      <c r="AM341" s="1" t="s">
        <v>368</v>
      </c>
      <c r="AN341" s="1">
        <v>78.8</v>
      </c>
      <c r="AO341" s="1" t="s">
        <v>84</v>
      </c>
      <c r="AP341" s="1" t="s">
        <v>7182</v>
      </c>
      <c r="AQ341" s="1" t="s">
        <v>7183</v>
      </c>
      <c r="AR341" s="1" t="s">
        <v>672</v>
      </c>
      <c r="AS341" s="1" t="s">
        <v>290</v>
      </c>
      <c r="AT341" s="1">
        <v>73.0</v>
      </c>
      <c r="AU341" s="1" t="s">
        <v>84</v>
      </c>
      <c r="AV341" s="1" t="s">
        <v>84</v>
      </c>
      <c r="AW341" s="1" t="s">
        <v>84</v>
      </c>
      <c r="AX341" s="1" t="s">
        <v>84</v>
      </c>
      <c r="AY341" s="1" t="s">
        <v>84</v>
      </c>
      <c r="AZ341" s="1" t="s">
        <v>84</v>
      </c>
      <c r="BA341" s="1" t="s">
        <v>84</v>
      </c>
      <c r="BB341" s="1" t="s">
        <v>7184</v>
      </c>
      <c r="BC341" s="1" t="s">
        <v>7185</v>
      </c>
      <c r="BD341" s="1" t="s">
        <v>146</v>
      </c>
      <c r="BE341" s="1" t="s">
        <v>114</v>
      </c>
      <c r="BF341" s="1" t="s">
        <v>115</v>
      </c>
      <c r="BG341" s="1" t="s">
        <v>116</v>
      </c>
      <c r="BH341" s="1">
        <v>66.0</v>
      </c>
      <c r="BI341" s="1">
        <v>6.6</v>
      </c>
      <c r="BJ341" s="1" t="s">
        <v>84</v>
      </c>
      <c r="BK341" s="1" t="s">
        <v>84</v>
      </c>
      <c r="BL341" s="1" t="s">
        <v>84</v>
      </c>
      <c r="BM341" s="1" t="s">
        <v>84</v>
      </c>
      <c r="BN341" s="1" t="s">
        <v>84</v>
      </c>
      <c r="BO341" s="1" t="s">
        <v>84</v>
      </c>
      <c r="BP341" s="1" t="s">
        <v>84</v>
      </c>
      <c r="BQ341" s="1" t="s">
        <v>84</v>
      </c>
      <c r="BR341" s="1" t="s">
        <v>7186</v>
      </c>
      <c r="BS341" s="1" t="s">
        <v>84</v>
      </c>
      <c r="BT341" s="1"/>
      <c r="BU341" s="1" t="s">
        <v>7187</v>
      </c>
      <c r="BV341" s="1">
        <v>1</v>
      </c>
      <c r="BW341" s="1" t="s">
        <v>84</v>
      </c>
      <c r="BX341" s="1" t="str">
        <f>HYPERLINK("https://nconnect.nicmar.ac.in/storage/profile/6a85ee6a5a3dd.png","Download")</f>
        <v>0</v>
      </c>
      <c r="BY341" s="1" t="s">
        <v>84</v>
      </c>
    </row>
    <row r="342" spans="1:77">
      <c r="A342" s="1" t="s">
        <v>119</v>
      </c>
      <c r="B342" s="1" t="s">
        <v>78</v>
      </c>
      <c r="C342" s="1" t="s">
        <v>7188</v>
      </c>
      <c r="D342" s="1" t="s">
        <v>3256</v>
      </c>
      <c r="E342" s="1" t="s">
        <v>1944</v>
      </c>
      <c r="F342" s="1" t="s">
        <v>7189</v>
      </c>
      <c r="G342" s="1" t="s">
        <v>7190</v>
      </c>
      <c r="H342" s="1" t="s">
        <v>84</v>
      </c>
      <c r="I342" s="3"/>
      <c r="J342" s="1" t="s">
        <v>85</v>
      </c>
      <c r="K342" s="1" t="s">
        <v>86</v>
      </c>
      <c r="L342" s="1" t="s">
        <v>7191</v>
      </c>
      <c r="M342" s="1" t="s">
        <v>7192</v>
      </c>
      <c r="N342" s="1">
        <v>9764337998</v>
      </c>
      <c r="O342" s="1" t="s">
        <v>159</v>
      </c>
      <c r="P342" s="1" t="s">
        <v>7193</v>
      </c>
      <c r="Q342" s="1" t="s">
        <v>91</v>
      </c>
      <c r="R342" s="1" t="s">
        <v>7194</v>
      </c>
      <c r="S342" s="1" t="s">
        <v>7195</v>
      </c>
      <c r="T342" s="1" t="s">
        <v>190</v>
      </c>
      <c r="U342" s="1">
        <v>569048137403</v>
      </c>
      <c r="V342" s="1" t="s">
        <v>1944</v>
      </c>
      <c r="W342" s="1">
        <v>9890499880</v>
      </c>
      <c r="X342" s="1" t="s">
        <v>7196</v>
      </c>
      <c r="Y342" s="1" t="s">
        <v>7197</v>
      </c>
      <c r="Z342" s="1">
        <v>8180005299</v>
      </c>
      <c r="AA342" s="1" t="s">
        <v>521</v>
      </c>
      <c r="AB342" s="1" t="s">
        <v>7198</v>
      </c>
      <c r="AC342" s="1" t="s">
        <v>569</v>
      </c>
      <c r="AD342" s="1" t="s">
        <v>101</v>
      </c>
      <c r="AE342" s="1" t="s">
        <v>7198</v>
      </c>
      <c r="AF342" s="1" t="s">
        <v>569</v>
      </c>
      <c r="AG342" s="1" t="s">
        <v>101</v>
      </c>
      <c r="AH342" s="1" t="s">
        <v>102</v>
      </c>
      <c r="AI342" s="1" t="s">
        <v>102</v>
      </c>
      <c r="AJ342" s="1" t="s">
        <v>7199</v>
      </c>
      <c r="AK342" s="1" t="s">
        <v>7200</v>
      </c>
      <c r="AL342" s="1" t="s">
        <v>105</v>
      </c>
      <c r="AM342" s="1" t="s">
        <v>106</v>
      </c>
      <c r="AN342" s="1">
        <v>78.4</v>
      </c>
      <c r="AO342" s="1" t="s">
        <v>84</v>
      </c>
      <c r="AP342" s="1" t="s">
        <v>7201</v>
      </c>
      <c r="AQ342" s="1" t="s">
        <v>7202</v>
      </c>
      <c r="AR342" s="1" t="s">
        <v>109</v>
      </c>
      <c r="AS342" s="1" t="s">
        <v>769</v>
      </c>
      <c r="AT342" s="1">
        <v>82.83</v>
      </c>
      <c r="AU342" s="1" t="s">
        <v>84</v>
      </c>
      <c r="AV342" s="1" t="s">
        <v>84</v>
      </c>
      <c r="AW342" s="1" t="s">
        <v>84</v>
      </c>
      <c r="AX342" s="1" t="s">
        <v>84</v>
      </c>
      <c r="AY342" s="1" t="s">
        <v>84</v>
      </c>
      <c r="AZ342" s="1" t="s">
        <v>84</v>
      </c>
      <c r="BA342" s="1" t="s">
        <v>84</v>
      </c>
      <c r="BB342" s="1" t="s">
        <v>7203</v>
      </c>
      <c r="BC342" s="1" t="s">
        <v>7204</v>
      </c>
      <c r="BD342" s="1" t="s">
        <v>205</v>
      </c>
      <c r="BE342" s="1" t="s">
        <v>479</v>
      </c>
      <c r="BF342" s="1" t="s">
        <v>256</v>
      </c>
      <c r="BG342" s="1" t="s">
        <v>116</v>
      </c>
      <c r="BH342" s="1">
        <v>68.6</v>
      </c>
      <c r="BI342" s="1">
        <v>7.61</v>
      </c>
      <c r="BJ342" s="1" t="s">
        <v>84</v>
      </c>
      <c r="BK342" s="1" t="s">
        <v>84</v>
      </c>
      <c r="BL342" s="1" t="s">
        <v>84</v>
      </c>
      <c r="BM342" s="1" t="s">
        <v>84</v>
      </c>
      <c r="BN342" s="1" t="s">
        <v>84</v>
      </c>
      <c r="BO342" s="1" t="s">
        <v>84</v>
      </c>
      <c r="BP342" s="1" t="s">
        <v>84</v>
      </c>
      <c r="BQ342" s="1" t="s">
        <v>84</v>
      </c>
      <c r="BR342" s="1" t="s">
        <v>7205</v>
      </c>
      <c r="BS342" s="1" t="s">
        <v>84</v>
      </c>
      <c r="BT342" s="1"/>
      <c r="BU342" s="1" t="s">
        <v>7206</v>
      </c>
      <c r="BV342" s="1">
        <v>19</v>
      </c>
      <c r="BW342" s="1" t="s">
        <v>7207</v>
      </c>
      <c r="BX342" s="1" t="str">
        <f>HYPERLINK("https://nconnect.nicmar.ac.in/storage/profile/6a8696a4573c8.png","Download")</f>
        <v>0</v>
      </c>
      <c r="BY342" s="1" t="s">
        <v>84</v>
      </c>
    </row>
    <row r="343" spans="1:77">
      <c r="A343" s="1" t="s">
        <v>119</v>
      </c>
      <c r="B343" s="1" t="s">
        <v>78</v>
      </c>
      <c r="C343" s="1" t="s">
        <v>7208</v>
      </c>
      <c r="D343" s="1" t="s">
        <v>7209</v>
      </c>
      <c r="E343" s="1" t="s">
        <v>84</v>
      </c>
      <c r="F343" s="1" t="s">
        <v>265</v>
      </c>
      <c r="G343" s="1" t="s">
        <v>7210</v>
      </c>
      <c r="H343" s="1" t="s">
        <v>84</v>
      </c>
      <c r="I343" s="3"/>
      <c r="J343" s="1" t="s">
        <v>85</v>
      </c>
      <c r="K343" s="1" t="s">
        <v>86</v>
      </c>
      <c r="L343" s="1" t="s">
        <v>7211</v>
      </c>
      <c r="M343" s="1" t="s">
        <v>7212</v>
      </c>
      <c r="N343" s="1">
        <v>9686856686</v>
      </c>
      <c r="O343" s="1" t="s">
        <v>89</v>
      </c>
      <c r="P343" s="1" t="s">
        <v>7213</v>
      </c>
      <c r="Q343" s="1" t="s">
        <v>91</v>
      </c>
      <c r="R343" s="1" t="s">
        <v>7214</v>
      </c>
      <c r="S343" s="1" t="s">
        <v>7215</v>
      </c>
      <c r="T343" s="1" t="s">
        <v>130</v>
      </c>
      <c r="U343" s="1">
        <v>278574419847</v>
      </c>
      <c r="V343" s="1" t="s">
        <v>7216</v>
      </c>
      <c r="W343" s="1">
        <v>9341723578</v>
      </c>
      <c r="X343" s="1" t="s">
        <v>7217</v>
      </c>
      <c r="Y343" s="1" t="s">
        <v>7218</v>
      </c>
      <c r="Z343" s="1">
        <v>9480046599</v>
      </c>
      <c r="AA343" s="1" t="s">
        <v>134</v>
      </c>
      <c r="AB343" s="1" t="s">
        <v>7219</v>
      </c>
      <c r="AC343" s="1" t="s">
        <v>4988</v>
      </c>
      <c r="AD343" s="1" t="s">
        <v>278</v>
      </c>
      <c r="AE343" s="1" t="s">
        <v>7220</v>
      </c>
      <c r="AF343" s="1" t="s">
        <v>4988</v>
      </c>
      <c r="AG343" s="1" t="s">
        <v>278</v>
      </c>
      <c r="AH343" s="1" t="s">
        <v>102</v>
      </c>
      <c r="AI343" s="1" t="s">
        <v>102</v>
      </c>
      <c r="AJ343" s="1" t="s">
        <v>7221</v>
      </c>
      <c r="AK343" s="1" t="s">
        <v>4090</v>
      </c>
      <c r="AL343" s="1" t="s">
        <v>198</v>
      </c>
      <c r="AM343" s="1" t="s">
        <v>105</v>
      </c>
      <c r="AN343" s="1">
        <v>90.24</v>
      </c>
      <c r="AO343" s="1" t="s">
        <v>84</v>
      </c>
      <c r="AP343" s="1" t="s">
        <v>7222</v>
      </c>
      <c r="AQ343" s="1" t="s">
        <v>284</v>
      </c>
      <c r="AR343" s="1" t="s">
        <v>201</v>
      </c>
      <c r="AS343" s="1" t="s">
        <v>315</v>
      </c>
      <c r="AT343" s="1">
        <v>75.5</v>
      </c>
      <c r="AU343" s="1" t="s">
        <v>84</v>
      </c>
      <c r="AV343" s="1" t="s">
        <v>84</v>
      </c>
      <c r="AW343" s="1" t="s">
        <v>84</v>
      </c>
      <c r="AX343" s="1" t="s">
        <v>84</v>
      </c>
      <c r="AY343" s="1" t="s">
        <v>84</v>
      </c>
      <c r="AZ343" s="1" t="s">
        <v>84</v>
      </c>
      <c r="BA343" s="1" t="s">
        <v>84</v>
      </c>
      <c r="BB343" s="1" t="s">
        <v>7223</v>
      </c>
      <c r="BC343" s="1" t="s">
        <v>7224</v>
      </c>
      <c r="BD343" s="1" t="s">
        <v>113</v>
      </c>
      <c r="BE343" s="1" t="s">
        <v>114</v>
      </c>
      <c r="BF343" s="1" t="s">
        <v>231</v>
      </c>
      <c r="BG343" s="1" t="s">
        <v>426</v>
      </c>
      <c r="BH343" s="1">
        <v>72.6</v>
      </c>
      <c r="BI343" s="1">
        <v>8.01</v>
      </c>
      <c r="BJ343" s="1" t="s">
        <v>84</v>
      </c>
      <c r="BK343" s="1" t="s">
        <v>84</v>
      </c>
      <c r="BL343" s="1" t="s">
        <v>84</v>
      </c>
      <c r="BM343" s="1" t="s">
        <v>84</v>
      </c>
      <c r="BN343" s="1" t="s">
        <v>84</v>
      </c>
      <c r="BO343" s="1" t="s">
        <v>84</v>
      </c>
      <c r="BP343" s="1" t="s">
        <v>84</v>
      </c>
      <c r="BQ343" s="1" t="s">
        <v>84</v>
      </c>
      <c r="BR343" s="1" t="s">
        <v>7225</v>
      </c>
      <c r="BS343" s="1" t="s">
        <v>7226</v>
      </c>
      <c r="BT343" s="1">
        <v>22</v>
      </c>
      <c r="BU343" s="1" t="s">
        <v>7227</v>
      </c>
      <c r="BV343" s="1">
        <v>4</v>
      </c>
      <c r="BW343" s="1" t="s">
        <v>84</v>
      </c>
      <c r="BX343" s="1" t="str">
        <f>HYPERLINK("https://nconnect.nicmar.ac.in/storage/profile/6a85dcf5bab79.png","Download")</f>
        <v>0</v>
      </c>
      <c r="BY343" s="1" t="s">
        <v>84</v>
      </c>
    </row>
    <row r="344" spans="1:77">
      <c r="A344" s="1" t="s">
        <v>119</v>
      </c>
      <c r="B344" s="1" t="s">
        <v>78</v>
      </c>
      <c r="C344" s="1" t="s">
        <v>7228</v>
      </c>
      <c r="D344" s="1" t="s">
        <v>7229</v>
      </c>
      <c r="E344" s="1" t="s">
        <v>84</v>
      </c>
      <c r="F344" s="1" t="s">
        <v>7230</v>
      </c>
      <c r="G344" s="1" t="s">
        <v>7231</v>
      </c>
      <c r="H344" s="1" t="s">
        <v>84</v>
      </c>
      <c r="I344" s="3"/>
      <c r="J344" s="1" t="s">
        <v>85</v>
      </c>
      <c r="K344" s="1" t="s">
        <v>86</v>
      </c>
      <c r="L344" s="1" t="s">
        <v>7232</v>
      </c>
      <c r="M344" s="1" t="s">
        <v>7232</v>
      </c>
      <c r="N344" s="1">
        <v>9037012969</v>
      </c>
      <c r="O344" s="1" t="s">
        <v>89</v>
      </c>
      <c r="P344" s="1" t="s">
        <v>7233</v>
      </c>
      <c r="Q344" s="1" t="s">
        <v>91</v>
      </c>
      <c r="R344" s="1" t="s">
        <v>7234</v>
      </c>
      <c r="S344" s="1" t="s">
        <v>7235</v>
      </c>
      <c r="T344" s="1" t="s">
        <v>163</v>
      </c>
      <c r="U344" s="1">
        <v>494451996368</v>
      </c>
      <c r="V344" s="1" t="s">
        <v>7236</v>
      </c>
      <c r="W344" s="1">
        <v>9633022472</v>
      </c>
      <c r="X344" s="1" t="s">
        <v>7237</v>
      </c>
      <c r="Y344" s="1" t="s">
        <v>7238</v>
      </c>
      <c r="Z344" s="1">
        <v>9895232472</v>
      </c>
      <c r="AA344" s="1" t="s">
        <v>1323</v>
      </c>
      <c r="AB344" s="1" t="s">
        <v>7239</v>
      </c>
      <c r="AC344" s="1" t="s">
        <v>810</v>
      </c>
      <c r="AD344" s="1" t="s">
        <v>392</v>
      </c>
      <c r="AE344" s="1" t="s">
        <v>7239</v>
      </c>
      <c r="AF344" s="1" t="s">
        <v>810</v>
      </c>
      <c r="AG344" s="1" t="s">
        <v>392</v>
      </c>
      <c r="AH344" s="1" t="s">
        <v>102</v>
      </c>
      <c r="AI344" s="1" t="s">
        <v>102</v>
      </c>
      <c r="AJ344" s="1" t="s">
        <v>7240</v>
      </c>
      <c r="AK344" s="1" t="s">
        <v>7241</v>
      </c>
      <c r="AL344" s="1" t="s">
        <v>106</v>
      </c>
      <c r="AM344" s="1" t="s">
        <v>368</v>
      </c>
      <c r="AN344" s="1">
        <v>90</v>
      </c>
      <c r="AO344" s="1" t="s">
        <v>84</v>
      </c>
      <c r="AP344" s="1" t="s">
        <v>7240</v>
      </c>
      <c r="AQ344" s="1" t="s">
        <v>7241</v>
      </c>
      <c r="AR344" s="1" t="s">
        <v>769</v>
      </c>
      <c r="AS344" s="1" t="s">
        <v>290</v>
      </c>
      <c r="AT344" s="1">
        <v>82.6</v>
      </c>
      <c r="AU344" s="1" t="s">
        <v>84</v>
      </c>
      <c r="AV344" s="1" t="s">
        <v>84</v>
      </c>
      <c r="AW344" s="1" t="s">
        <v>84</v>
      </c>
      <c r="AX344" s="1" t="s">
        <v>84</v>
      </c>
      <c r="AY344" s="1" t="s">
        <v>84</v>
      </c>
      <c r="AZ344" s="1" t="s">
        <v>84</v>
      </c>
      <c r="BA344" s="1" t="s">
        <v>84</v>
      </c>
      <c r="BB344" s="1" t="s">
        <v>4271</v>
      </c>
      <c r="BC344" s="1" t="s">
        <v>7242</v>
      </c>
      <c r="BD344" s="1" t="s">
        <v>113</v>
      </c>
      <c r="BE344" s="1" t="s">
        <v>114</v>
      </c>
      <c r="BF344" s="1" t="s">
        <v>259</v>
      </c>
      <c r="BG344" s="1" t="s">
        <v>116</v>
      </c>
      <c r="BH344" s="1">
        <v>86.2</v>
      </c>
      <c r="BI344" s="1">
        <v>8.62</v>
      </c>
      <c r="BJ344" s="1" t="s">
        <v>84</v>
      </c>
      <c r="BK344" s="1" t="s">
        <v>84</v>
      </c>
      <c r="BL344" s="1" t="s">
        <v>84</v>
      </c>
      <c r="BM344" s="1" t="s">
        <v>84</v>
      </c>
      <c r="BN344" s="1" t="s">
        <v>84</v>
      </c>
      <c r="BO344" s="1" t="s">
        <v>84</v>
      </c>
      <c r="BP344" s="1" t="s">
        <v>84</v>
      </c>
      <c r="BQ344" s="1" t="s">
        <v>84</v>
      </c>
      <c r="BR344" s="1" t="s">
        <v>7243</v>
      </c>
      <c r="BS344" s="1" t="s">
        <v>84</v>
      </c>
      <c r="BT344" s="1"/>
      <c r="BU344" s="1" t="s">
        <v>7244</v>
      </c>
      <c r="BV344" s="1">
        <v>24</v>
      </c>
      <c r="BW344" s="1" t="s">
        <v>7245</v>
      </c>
      <c r="BX344" s="1" t="str">
        <f>HYPERLINK("https://nconnect.nicmar.ac.in/storage/profile/6a84343b5dc5e.png","Download")</f>
        <v>0</v>
      </c>
      <c r="BY344" s="1" t="s">
        <v>84</v>
      </c>
    </row>
    <row r="345" spans="1:77">
      <c r="A345" s="1" t="s">
        <v>119</v>
      </c>
      <c r="B345" s="1" t="s">
        <v>78</v>
      </c>
      <c r="C345" s="1" t="s">
        <v>7246</v>
      </c>
      <c r="D345" s="1" t="s">
        <v>7247</v>
      </c>
      <c r="E345" s="1" t="s">
        <v>7248</v>
      </c>
      <c r="F345" s="1" t="s">
        <v>5062</v>
      </c>
      <c r="G345" s="1" t="s">
        <v>7249</v>
      </c>
      <c r="H345" s="1" t="s">
        <v>84</v>
      </c>
      <c r="I345" s="3"/>
      <c r="J345" s="1" t="s">
        <v>85</v>
      </c>
      <c r="K345" s="1" t="s">
        <v>86</v>
      </c>
      <c r="L345" s="1" t="s">
        <v>7250</v>
      </c>
      <c r="M345" s="1" t="s">
        <v>7251</v>
      </c>
      <c r="N345" s="1">
        <v>7304780269</v>
      </c>
      <c r="O345" s="1" t="s">
        <v>89</v>
      </c>
      <c r="P345" s="1" t="s">
        <v>7252</v>
      </c>
      <c r="Q345" s="1" t="s">
        <v>91</v>
      </c>
      <c r="R345" s="1" t="s">
        <v>248</v>
      </c>
      <c r="S345" s="1" t="s">
        <v>7253</v>
      </c>
      <c r="T345" s="1" t="s">
        <v>190</v>
      </c>
      <c r="U345" s="1">
        <v>255091202392</v>
      </c>
      <c r="V345" s="1" t="s">
        <v>7254</v>
      </c>
      <c r="W345" s="1" t="s">
        <v>470</v>
      </c>
      <c r="X345" s="1" t="s">
        <v>7255</v>
      </c>
      <c r="Y345" s="1" t="s">
        <v>7256</v>
      </c>
      <c r="Z345" s="1">
        <v>9819158007</v>
      </c>
      <c r="AA345" s="1" t="s">
        <v>7257</v>
      </c>
      <c r="AB345" s="1" t="s">
        <v>7258</v>
      </c>
      <c r="AC345" s="1" t="s">
        <v>1434</v>
      </c>
      <c r="AD345" s="1" t="s">
        <v>101</v>
      </c>
      <c r="AE345" s="1" t="s">
        <v>7258</v>
      </c>
      <c r="AF345" s="1" t="s">
        <v>1434</v>
      </c>
      <c r="AG345" s="1" t="s">
        <v>101</v>
      </c>
      <c r="AH345" s="1" t="s">
        <v>102</v>
      </c>
      <c r="AI345" s="1" t="s">
        <v>102</v>
      </c>
      <c r="AJ345" s="1" t="s">
        <v>7259</v>
      </c>
      <c r="AK345" s="1" t="s">
        <v>7260</v>
      </c>
      <c r="AL345" s="1" t="s">
        <v>198</v>
      </c>
      <c r="AM345" s="1" t="s">
        <v>598</v>
      </c>
      <c r="AN345" s="1">
        <v>86.8</v>
      </c>
      <c r="AO345" s="1" t="s">
        <v>84</v>
      </c>
      <c r="AP345" s="1" t="s">
        <v>7259</v>
      </c>
      <c r="AQ345" s="1" t="s">
        <v>7261</v>
      </c>
      <c r="AR345" s="1" t="s">
        <v>201</v>
      </c>
      <c r="AS345" s="1" t="s">
        <v>368</v>
      </c>
      <c r="AT345" s="1">
        <v>83</v>
      </c>
      <c r="AU345" s="1" t="s">
        <v>84</v>
      </c>
      <c r="AV345" s="1" t="s">
        <v>84</v>
      </c>
      <c r="AW345" s="1" t="s">
        <v>84</v>
      </c>
      <c r="AX345" s="1" t="s">
        <v>84</v>
      </c>
      <c r="AY345" s="1" t="s">
        <v>84</v>
      </c>
      <c r="AZ345" s="1" t="s">
        <v>84</v>
      </c>
      <c r="BA345" s="1" t="s">
        <v>84</v>
      </c>
      <c r="BB345" s="1" t="s">
        <v>6120</v>
      </c>
      <c r="BC345" s="1" t="s">
        <v>7262</v>
      </c>
      <c r="BD345" s="1" t="s">
        <v>205</v>
      </c>
      <c r="BE345" s="1" t="s">
        <v>479</v>
      </c>
      <c r="BF345" s="1" t="s">
        <v>1307</v>
      </c>
      <c r="BG345" s="1" t="s">
        <v>553</v>
      </c>
      <c r="BH345" s="1">
        <v>70.46</v>
      </c>
      <c r="BI345" s="1">
        <v>7.9</v>
      </c>
      <c r="BJ345" s="1" t="s">
        <v>84</v>
      </c>
      <c r="BK345" s="1" t="s">
        <v>84</v>
      </c>
      <c r="BL345" s="1" t="s">
        <v>84</v>
      </c>
      <c r="BM345" s="1" t="s">
        <v>84</v>
      </c>
      <c r="BN345" s="1" t="s">
        <v>84</v>
      </c>
      <c r="BO345" s="1" t="s">
        <v>84</v>
      </c>
      <c r="BP345" s="1" t="s">
        <v>84</v>
      </c>
      <c r="BQ345" s="1" t="s">
        <v>84</v>
      </c>
      <c r="BR345" s="1" t="s">
        <v>7263</v>
      </c>
      <c r="BS345" s="1" t="s">
        <v>84</v>
      </c>
      <c r="BT345" s="1"/>
      <c r="BU345" s="1" t="s">
        <v>7264</v>
      </c>
      <c r="BV345" s="1">
        <v>22</v>
      </c>
      <c r="BW345" s="1" t="s">
        <v>84</v>
      </c>
      <c r="BX345" s="1" t="str">
        <f>HYPERLINK("https://nconnect.nicmar.ac.in/storage/profile/6a8b35d6bc8c8.png","Download")</f>
        <v>0</v>
      </c>
      <c r="BY345" s="1" t="s">
        <v>84</v>
      </c>
    </row>
    <row r="346" spans="1:77">
      <c r="A346" s="1" t="s">
        <v>119</v>
      </c>
      <c r="B346" s="1" t="s">
        <v>78</v>
      </c>
      <c r="C346" s="1" t="s">
        <v>7265</v>
      </c>
      <c r="D346" s="1" t="s">
        <v>7266</v>
      </c>
      <c r="E346" s="1" t="s">
        <v>84</v>
      </c>
      <c r="F346" s="1" t="s">
        <v>7267</v>
      </c>
      <c r="G346" s="1" t="s">
        <v>7268</v>
      </c>
      <c r="H346" s="1" t="s">
        <v>84</v>
      </c>
      <c r="I346" s="3"/>
      <c r="J346" s="1" t="s">
        <v>85</v>
      </c>
      <c r="K346" s="1" t="s">
        <v>86</v>
      </c>
      <c r="L346" s="1" t="s">
        <v>7269</v>
      </c>
      <c r="M346" s="1" t="s">
        <v>7270</v>
      </c>
      <c r="N346" s="1">
        <v>9247906999</v>
      </c>
      <c r="O346" s="1" t="s">
        <v>89</v>
      </c>
      <c r="P346" s="1" t="s">
        <v>7271</v>
      </c>
      <c r="Q346" s="1" t="s">
        <v>91</v>
      </c>
      <c r="R346" s="1" t="s">
        <v>7272</v>
      </c>
      <c r="S346" s="1" t="s">
        <v>7273</v>
      </c>
      <c r="T346" s="1" t="s">
        <v>130</v>
      </c>
      <c r="U346" s="1">
        <v>221503765908</v>
      </c>
      <c r="V346" s="1" t="s">
        <v>7274</v>
      </c>
      <c r="W346" s="1">
        <v>9248834444</v>
      </c>
      <c r="X346" s="1" t="s">
        <v>6686</v>
      </c>
      <c r="Y346" s="1" t="s">
        <v>7275</v>
      </c>
      <c r="Z346" s="1">
        <v>9542167066</v>
      </c>
      <c r="AA346" s="1" t="s">
        <v>1260</v>
      </c>
      <c r="AB346" s="1" t="s">
        <v>7276</v>
      </c>
      <c r="AC346" s="1" t="s">
        <v>7277</v>
      </c>
      <c r="AD346" s="1" t="s">
        <v>594</v>
      </c>
      <c r="AE346" s="1" t="s">
        <v>7276</v>
      </c>
      <c r="AF346" s="1" t="s">
        <v>7277</v>
      </c>
      <c r="AG346" s="1" t="s">
        <v>594</v>
      </c>
      <c r="AH346" s="1" t="s">
        <v>102</v>
      </c>
      <c r="AI346" s="1" t="s">
        <v>102</v>
      </c>
      <c r="AJ346" s="1" t="s">
        <v>7278</v>
      </c>
      <c r="AK346" s="1" t="s">
        <v>4575</v>
      </c>
      <c r="AL346" s="1" t="s">
        <v>597</v>
      </c>
      <c r="AM346" s="1" t="s">
        <v>105</v>
      </c>
      <c r="AN346" s="1">
        <v>97</v>
      </c>
      <c r="AO346" s="1">
        <v>9.7</v>
      </c>
      <c r="AP346" s="1" t="s">
        <v>7279</v>
      </c>
      <c r="AQ346" s="1" t="s">
        <v>7280</v>
      </c>
      <c r="AR346" s="1" t="s">
        <v>199</v>
      </c>
      <c r="AS346" s="1" t="s">
        <v>315</v>
      </c>
      <c r="AT346" s="1">
        <v>89</v>
      </c>
      <c r="AU346" s="1">
        <v>9.29</v>
      </c>
      <c r="AV346" s="1" t="s">
        <v>84</v>
      </c>
      <c r="AW346" s="1" t="s">
        <v>84</v>
      </c>
      <c r="AX346" s="1" t="s">
        <v>84</v>
      </c>
      <c r="AY346" s="1" t="s">
        <v>84</v>
      </c>
      <c r="AZ346" s="1" t="s">
        <v>84</v>
      </c>
      <c r="BA346" s="1" t="s">
        <v>84</v>
      </c>
      <c r="BB346" s="1" t="s">
        <v>5424</v>
      </c>
      <c r="BC346" s="1" t="s">
        <v>7281</v>
      </c>
      <c r="BD346" s="1" t="s">
        <v>113</v>
      </c>
      <c r="BE346" s="1" t="s">
        <v>114</v>
      </c>
      <c r="BF346" s="1" t="s">
        <v>231</v>
      </c>
      <c r="BG346" s="1" t="s">
        <v>912</v>
      </c>
      <c r="BH346" s="1">
        <v>73.4</v>
      </c>
      <c r="BI346" s="1">
        <v>8.09</v>
      </c>
      <c r="BJ346" s="1" t="s">
        <v>84</v>
      </c>
      <c r="BK346" s="1" t="s">
        <v>84</v>
      </c>
      <c r="BL346" s="1" t="s">
        <v>84</v>
      </c>
      <c r="BM346" s="1" t="s">
        <v>84</v>
      </c>
      <c r="BN346" s="1" t="s">
        <v>84</v>
      </c>
      <c r="BO346" s="1" t="s">
        <v>84</v>
      </c>
      <c r="BP346" s="1" t="s">
        <v>84</v>
      </c>
      <c r="BQ346" s="1" t="s">
        <v>84</v>
      </c>
      <c r="BR346" s="1" t="s">
        <v>7282</v>
      </c>
      <c r="BS346" s="1" t="s">
        <v>7283</v>
      </c>
      <c r="BT346" s="1">
        <v>25</v>
      </c>
      <c r="BU346" s="1" t="s">
        <v>7284</v>
      </c>
      <c r="BV346" s="1">
        <v>16</v>
      </c>
      <c r="BW346" s="1" t="s">
        <v>7285</v>
      </c>
      <c r="BX346" s="1" t="str">
        <f>HYPERLINK("https://nconnect.nicmar.ac.in/storage/profile/6a8747451a584.png","Download")</f>
        <v>0</v>
      </c>
      <c r="BY346" s="1" t="s">
        <v>84</v>
      </c>
    </row>
    <row r="347" spans="1:77">
      <c r="A347" s="1" t="s">
        <v>119</v>
      </c>
      <c r="B347" s="1" t="s">
        <v>78</v>
      </c>
      <c r="C347" s="1" t="s">
        <v>7286</v>
      </c>
      <c r="D347" s="1" t="s">
        <v>7287</v>
      </c>
      <c r="E347" s="1" t="s">
        <v>7288</v>
      </c>
      <c r="F347" s="1" t="s">
        <v>155</v>
      </c>
      <c r="G347" s="1" t="s">
        <v>7289</v>
      </c>
      <c r="H347" s="1" t="s">
        <v>84</v>
      </c>
      <c r="I347" s="3"/>
      <c r="J347" s="1" t="s">
        <v>85</v>
      </c>
      <c r="K347" s="1" t="s">
        <v>86</v>
      </c>
      <c r="L347" s="1" t="s">
        <v>7290</v>
      </c>
      <c r="M347" s="1" t="s">
        <v>7291</v>
      </c>
      <c r="N347" s="1">
        <v>8080859036</v>
      </c>
      <c r="O347" s="1" t="s">
        <v>159</v>
      </c>
      <c r="P347" s="1" t="s">
        <v>1783</v>
      </c>
      <c r="Q347" s="1" t="s">
        <v>91</v>
      </c>
      <c r="R347" s="1" t="s">
        <v>7292</v>
      </c>
      <c r="S347" s="1" t="s">
        <v>7293</v>
      </c>
      <c r="T347" s="1" t="s">
        <v>163</v>
      </c>
      <c r="U347" s="1">
        <v>915798203584</v>
      </c>
      <c r="V347" s="1" t="s">
        <v>7288</v>
      </c>
      <c r="W347" s="1">
        <v>9356775645</v>
      </c>
      <c r="X347" s="1" t="s">
        <v>856</v>
      </c>
      <c r="Y347" s="1" t="s">
        <v>1786</v>
      </c>
      <c r="Z347" s="1">
        <v>8999462075</v>
      </c>
      <c r="AA347" s="1" t="s">
        <v>167</v>
      </c>
      <c r="AB347" s="1" t="s">
        <v>7294</v>
      </c>
      <c r="AC347" s="1" t="s">
        <v>169</v>
      </c>
      <c r="AD347" s="1" t="s">
        <v>101</v>
      </c>
      <c r="AE347" s="1" t="s">
        <v>7294</v>
      </c>
      <c r="AF347" s="1" t="s">
        <v>169</v>
      </c>
      <c r="AG347" s="1" t="s">
        <v>101</v>
      </c>
      <c r="AH347" s="1" t="s">
        <v>102</v>
      </c>
      <c r="AI347" s="1" t="s">
        <v>102</v>
      </c>
      <c r="AJ347" s="1" t="s">
        <v>7295</v>
      </c>
      <c r="AK347" s="1" t="s">
        <v>7296</v>
      </c>
      <c r="AL347" s="1" t="s">
        <v>199</v>
      </c>
      <c r="AM347" s="1" t="s">
        <v>395</v>
      </c>
      <c r="AN347" s="1">
        <v>65.2</v>
      </c>
      <c r="AO347" s="1" t="s">
        <v>7297</v>
      </c>
      <c r="AP347" s="1" t="s">
        <v>7298</v>
      </c>
      <c r="AQ347" s="1" t="s">
        <v>7299</v>
      </c>
      <c r="AR347" s="1" t="s">
        <v>368</v>
      </c>
      <c r="AS347" s="1" t="s">
        <v>672</v>
      </c>
      <c r="AT347" s="1">
        <v>82</v>
      </c>
      <c r="AU347" s="1">
        <v>8.63</v>
      </c>
      <c r="AV347" s="1" t="s">
        <v>84</v>
      </c>
      <c r="AW347" s="1" t="s">
        <v>84</v>
      </c>
      <c r="AX347" s="1" t="s">
        <v>84</v>
      </c>
      <c r="AY347" s="1" t="s">
        <v>84</v>
      </c>
      <c r="AZ347" s="1" t="s">
        <v>84</v>
      </c>
      <c r="BA347" s="1" t="s">
        <v>84</v>
      </c>
      <c r="BB347" s="1" t="s">
        <v>7300</v>
      </c>
      <c r="BC347" s="1" t="s">
        <v>7301</v>
      </c>
      <c r="BD347" s="1" t="s">
        <v>113</v>
      </c>
      <c r="BE347" s="1" t="s">
        <v>114</v>
      </c>
      <c r="BF347" s="1" t="s">
        <v>672</v>
      </c>
      <c r="BG347" s="1" t="s">
        <v>1051</v>
      </c>
      <c r="BH347" s="1">
        <v>69.1</v>
      </c>
      <c r="BI347" s="1">
        <v>6.91</v>
      </c>
      <c r="BJ347" s="1" t="s">
        <v>84</v>
      </c>
      <c r="BK347" s="1" t="s">
        <v>84</v>
      </c>
      <c r="BL347" s="1" t="s">
        <v>84</v>
      </c>
      <c r="BM347" s="1" t="s">
        <v>84</v>
      </c>
      <c r="BN347" s="1" t="s">
        <v>84</v>
      </c>
      <c r="BO347" s="1" t="s">
        <v>84</v>
      </c>
      <c r="BP347" s="1" t="s">
        <v>84</v>
      </c>
      <c r="BQ347" s="1" t="s">
        <v>84</v>
      </c>
      <c r="BR347" s="1" t="s">
        <v>7302</v>
      </c>
      <c r="BS347" s="1" t="s">
        <v>84</v>
      </c>
      <c r="BT347" s="1"/>
      <c r="BU347" s="1" t="s">
        <v>7303</v>
      </c>
      <c r="BV347" s="1">
        <v>1</v>
      </c>
      <c r="BW347" s="1" t="s">
        <v>84</v>
      </c>
      <c r="BX347" s="1" t="str">
        <f>HYPERLINK("https://nconnect.nicmar.ac.in/storage/profile/6aa98b22f1c5f.png","Download")</f>
        <v>0</v>
      </c>
      <c r="BY347" s="1" t="s">
        <v>84</v>
      </c>
    </row>
    <row r="348" spans="1:77">
      <c r="A348" s="1" t="s">
        <v>119</v>
      </c>
      <c r="B348" s="1" t="s">
        <v>78</v>
      </c>
      <c r="C348" s="1" t="s">
        <v>7304</v>
      </c>
      <c r="D348" s="1" t="s">
        <v>7305</v>
      </c>
      <c r="E348" s="1" t="s">
        <v>84</v>
      </c>
      <c r="F348" s="1" t="s">
        <v>7306</v>
      </c>
      <c r="G348" s="1" t="s">
        <v>7307</v>
      </c>
      <c r="H348" s="1" t="s">
        <v>84</v>
      </c>
      <c r="I348" s="3"/>
      <c r="J348" s="1" t="s">
        <v>85</v>
      </c>
      <c r="K348" s="1" t="s">
        <v>86</v>
      </c>
      <c r="L348" s="1" t="s">
        <v>7308</v>
      </c>
      <c r="M348" s="1" t="s">
        <v>7309</v>
      </c>
      <c r="N348" s="1">
        <v>9442503737</v>
      </c>
      <c r="O348" s="1" t="s">
        <v>89</v>
      </c>
      <c r="P348" s="1" t="s">
        <v>1428</v>
      </c>
      <c r="Q348" s="1" t="s">
        <v>91</v>
      </c>
      <c r="R348" s="1" t="s">
        <v>5786</v>
      </c>
      <c r="S348" s="1" t="s">
        <v>7310</v>
      </c>
      <c r="T348" s="1" t="s">
        <v>190</v>
      </c>
      <c r="U348" s="1">
        <v>347812029286</v>
      </c>
      <c r="V348" s="1" t="s">
        <v>7311</v>
      </c>
      <c r="W348" s="1">
        <v>9443337037</v>
      </c>
      <c r="X348" s="1" t="s">
        <v>7312</v>
      </c>
      <c r="Y348" s="1" t="s">
        <v>7313</v>
      </c>
      <c r="Z348" s="1">
        <v>9443986495</v>
      </c>
      <c r="AA348" s="1" t="s">
        <v>2872</v>
      </c>
      <c r="AB348" s="1" t="s">
        <v>7314</v>
      </c>
      <c r="AC348" s="1" t="s">
        <v>4786</v>
      </c>
      <c r="AD348" s="1" t="s">
        <v>644</v>
      </c>
      <c r="AE348" s="1" t="s">
        <v>7314</v>
      </c>
      <c r="AF348" s="1" t="s">
        <v>4786</v>
      </c>
      <c r="AG348" s="1" t="s">
        <v>644</v>
      </c>
      <c r="AH348" s="1" t="s">
        <v>102</v>
      </c>
      <c r="AI348" s="1" t="s">
        <v>102</v>
      </c>
      <c r="AJ348" s="1" t="s">
        <v>7315</v>
      </c>
      <c r="AK348" s="1" t="s">
        <v>314</v>
      </c>
      <c r="AL348" s="1" t="s">
        <v>172</v>
      </c>
      <c r="AM348" s="1" t="s">
        <v>549</v>
      </c>
      <c r="AN348" s="1">
        <v>79.6</v>
      </c>
      <c r="AO348" s="1" t="s">
        <v>84</v>
      </c>
      <c r="AP348" s="1" t="s">
        <v>7315</v>
      </c>
      <c r="AQ348" s="1" t="s">
        <v>314</v>
      </c>
      <c r="AR348" s="1" t="s">
        <v>256</v>
      </c>
      <c r="AS348" s="1" t="s">
        <v>290</v>
      </c>
      <c r="AT348" s="1">
        <v>79.8</v>
      </c>
      <c r="AU348" s="1" t="s">
        <v>84</v>
      </c>
      <c r="AV348" s="1" t="s">
        <v>84</v>
      </c>
      <c r="AW348" s="1" t="s">
        <v>84</v>
      </c>
      <c r="AX348" s="1" t="s">
        <v>84</v>
      </c>
      <c r="AY348" s="1" t="s">
        <v>84</v>
      </c>
      <c r="AZ348" s="1" t="s">
        <v>84</v>
      </c>
      <c r="BA348" s="1" t="s">
        <v>84</v>
      </c>
      <c r="BB348" s="1" t="s">
        <v>7316</v>
      </c>
      <c r="BC348" s="1" t="s">
        <v>7317</v>
      </c>
      <c r="BD348" s="1" t="s">
        <v>146</v>
      </c>
      <c r="BE348" s="1" t="s">
        <v>114</v>
      </c>
      <c r="BF348" s="1" t="s">
        <v>259</v>
      </c>
      <c r="BG348" s="1" t="s">
        <v>236</v>
      </c>
      <c r="BH348" s="1">
        <v>74.5</v>
      </c>
      <c r="BI348" s="1">
        <v>7.45</v>
      </c>
      <c r="BJ348" s="1" t="s">
        <v>84</v>
      </c>
      <c r="BK348" s="1" t="s">
        <v>84</v>
      </c>
      <c r="BL348" s="1" t="s">
        <v>84</v>
      </c>
      <c r="BM348" s="1" t="s">
        <v>84</v>
      </c>
      <c r="BN348" s="1" t="s">
        <v>84</v>
      </c>
      <c r="BO348" s="1" t="s">
        <v>84</v>
      </c>
      <c r="BP348" s="1" t="s">
        <v>84</v>
      </c>
      <c r="BQ348" s="1" t="s">
        <v>84</v>
      </c>
      <c r="BR348" s="1" t="s">
        <v>7318</v>
      </c>
      <c r="BS348" s="1" t="s">
        <v>84</v>
      </c>
      <c r="BT348" s="1"/>
      <c r="BU348" s="1" t="s">
        <v>7319</v>
      </c>
      <c r="BV348" s="1">
        <v>4</v>
      </c>
      <c r="BW348" s="1" t="s">
        <v>84</v>
      </c>
      <c r="BX348" s="1" t="str">
        <f>HYPERLINK("https://nconnect.nicmar.ac.in/storage/profile/6a87430b16f4d.png","Download")</f>
        <v>0</v>
      </c>
      <c r="BY348" s="1" t="s">
        <v>84</v>
      </c>
    </row>
    <row r="349" spans="1:77">
      <c r="A349" s="1" t="s">
        <v>151</v>
      </c>
      <c r="B349" s="1" t="s">
        <v>78</v>
      </c>
      <c r="C349" s="1" t="s">
        <v>7320</v>
      </c>
      <c r="D349" s="1" t="s">
        <v>7321</v>
      </c>
      <c r="E349" s="1" t="s">
        <v>7322</v>
      </c>
      <c r="F349" s="1" t="s">
        <v>7323</v>
      </c>
      <c r="G349" s="1" t="s">
        <v>7324</v>
      </c>
      <c r="H349" s="1" t="s">
        <v>84</v>
      </c>
      <c r="I349" s="3"/>
      <c r="J349" s="1" t="s">
        <v>85</v>
      </c>
      <c r="K349" s="1" t="s">
        <v>86</v>
      </c>
      <c r="L349" s="1" t="s">
        <v>7325</v>
      </c>
      <c r="M349" s="1" t="s">
        <v>7326</v>
      </c>
      <c r="N349" s="1">
        <v>7506007025</v>
      </c>
      <c r="O349" s="1" t="s">
        <v>159</v>
      </c>
      <c r="P349" s="1" t="s">
        <v>7327</v>
      </c>
      <c r="Q349" s="1" t="s">
        <v>91</v>
      </c>
      <c r="R349" s="1" t="s">
        <v>614</v>
      </c>
      <c r="S349" s="1" t="s">
        <v>7328</v>
      </c>
      <c r="T349" s="1" t="s">
        <v>163</v>
      </c>
      <c r="U349" s="1">
        <v>225684217522</v>
      </c>
      <c r="V349" s="1" t="s">
        <v>7322</v>
      </c>
      <c r="W349" s="1">
        <v>9221479363</v>
      </c>
      <c r="X349" s="1" t="s">
        <v>7329</v>
      </c>
      <c r="Y349" s="1" t="s">
        <v>1208</v>
      </c>
      <c r="Z349" s="1">
        <v>8591423881</v>
      </c>
      <c r="AA349" s="1" t="s">
        <v>1787</v>
      </c>
      <c r="AB349" s="1" t="s">
        <v>7330</v>
      </c>
      <c r="AC349" s="1" t="s">
        <v>472</v>
      </c>
      <c r="AD349" s="1" t="s">
        <v>101</v>
      </c>
      <c r="AE349" s="1" t="s">
        <v>7330</v>
      </c>
      <c r="AF349" s="1" t="s">
        <v>472</v>
      </c>
      <c r="AG349" s="1" t="s">
        <v>101</v>
      </c>
      <c r="AH349" s="1" t="s">
        <v>102</v>
      </c>
      <c r="AI349" s="1" t="s">
        <v>102</v>
      </c>
      <c r="AJ349" s="1" t="s">
        <v>7331</v>
      </c>
      <c r="AK349" s="1" t="s">
        <v>1834</v>
      </c>
      <c r="AL349" s="1" t="s">
        <v>738</v>
      </c>
      <c r="AM349" s="1" t="s">
        <v>281</v>
      </c>
      <c r="AN349" s="1">
        <v>81.0</v>
      </c>
      <c r="AO349" s="1" t="s">
        <v>84</v>
      </c>
      <c r="AP349" s="1" t="s">
        <v>84</v>
      </c>
      <c r="AQ349" s="1" t="s">
        <v>84</v>
      </c>
      <c r="AR349" s="1" t="s">
        <v>84</v>
      </c>
      <c r="AS349" s="1" t="s">
        <v>84</v>
      </c>
      <c r="AT349" s="1" t="s">
        <v>84</v>
      </c>
      <c r="AU349" s="1" t="s">
        <v>84</v>
      </c>
      <c r="AV349" s="1" t="s">
        <v>1369</v>
      </c>
      <c r="AW349" s="1" t="s">
        <v>7332</v>
      </c>
      <c r="AX349" s="1" t="s">
        <v>740</v>
      </c>
      <c r="AY349" s="1" t="s">
        <v>447</v>
      </c>
      <c r="AZ349" s="1">
        <v>81.88</v>
      </c>
      <c r="BA349" s="1" t="s">
        <v>84</v>
      </c>
      <c r="BB349" s="1" t="s">
        <v>203</v>
      </c>
      <c r="BC349" s="1" t="s">
        <v>7333</v>
      </c>
      <c r="BD349" s="1" t="s">
        <v>146</v>
      </c>
      <c r="BE349" s="1" t="s">
        <v>114</v>
      </c>
      <c r="BF349" s="1" t="s">
        <v>198</v>
      </c>
      <c r="BG349" s="1" t="s">
        <v>2107</v>
      </c>
      <c r="BH349" s="1">
        <v>70</v>
      </c>
      <c r="BI349" s="1">
        <v>7.92</v>
      </c>
      <c r="BJ349" s="1" t="s">
        <v>84</v>
      </c>
      <c r="BK349" s="1" t="s">
        <v>84</v>
      </c>
      <c r="BL349" s="1" t="s">
        <v>84</v>
      </c>
      <c r="BM349" s="1" t="s">
        <v>84</v>
      </c>
      <c r="BN349" s="1" t="s">
        <v>84</v>
      </c>
      <c r="BO349" s="1" t="s">
        <v>84</v>
      </c>
      <c r="BP349" s="1" t="s">
        <v>84</v>
      </c>
      <c r="BQ349" s="1" t="s">
        <v>84</v>
      </c>
      <c r="BR349" s="1" t="s">
        <v>7334</v>
      </c>
      <c r="BS349" s="1" t="s">
        <v>7335</v>
      </c>
      <c r="BT349" s="1">
        <v>36</v>
      </c>
      <c r="BU349" s="1" t="s">
        <v>84</v>
      </c>
      <c r="BV349" s="1"/>
      <c r="BW349" s="1" t="s">
        <v>84</v>
      </c>
      <c r="BX349" s="1" t="str">
        <f>HYPERLINK("https://nconnect.nicmar.ac.in/storage/profile/6a9be13e9f275.png","Download")</f>
        <v>0</v>
      </c>
      <c r="BY349" s="1" t="s">
        <v>84</v>
      </c>
    </row>
    <row r="350" spans="1:77">
      <c r="A350" s="1" t="s">
        <v>119</v>
      </c>
      <c r="B350" s="1" t="s">
        <v>78</v>
      </c>
      <c r="C350" s="1" t="s">
        <v>7336</v>
      </c>
      <c r="D350" s="1" t="s">
        <v>7337</v>
      </c>
      <c r="E350" s="1" t="s">
        <v>7338</v>
      </c>
      <c r="F350" s="1" t="s">
        <v>7339</v>
      </c>
      <c r="G350" s="1" t="s">
        <v>7340</v>
      </c>
      <c r="H350" s="1" t="s">
        <v>84</v>
      </c>
      <c r="I350" s="3"/>
      <c r="J350" s="1" t="s">
        <v>85</v>
      </c>
      <c r="K350" s="1" t="s">
        <v>86</v>
      </c>
      <c r="L350" s="1" t="s">
        <v>7341</v>
      </c>
      <c r="M350" s="1" t="s">
        <v>7342</v>
      </c>
      <c r="N350" s="1">
        <v>8055266630</v>
      </c>
      <c r="O350" s="1" t="s">
        <v>89</v>
      </c>
      <c r="P350" s="1" t="s">
        <v>7343</v>
      </c>
      <c r="Q350" s="1" t="s">
        <v>91</v>
      </c>
      <c r="R350" s="1" t="s">
        <v>2569</v>
      </c>
      <c r="S350" s="1" t="s">
        <v>7344</v>
      </c>
      <c r="T350" s="1" t="s">
        <v>163</v>
      </c>
      <c r="U350" s="1">
        <v>730421538560</v>
      </c>
      <c r="V350" s="1" t="s">
        <v>7345</v>
      </c>
      <c r="W350" s="1">
        <v>9673368148</v>
      </c>
      <c r="X350" s="1" t="s">
        <v>7346</v>
      </c>
      <c r="Y350" s="1" t="s">
        <v>7347</v>
      </c>
      <c r="Z350" s="1">
        <v>9673368189</v>
      </c>
      <c r="AA350" s="1" t="s">
        <v>98</v>
      </c>
      <c r="AB350" s="1" t="s">
        <v>7348</v>
      </c>
      <c r="AC350" s="1" t="s">
        <v>169</v>
      </c>
      <c r="AD350" s="1" t="s">
        <v>101</v>
      </c>
      <c r="AE350" s="1" t="s">
        <v>7348</v>
      </c>
      <c r="AF350" s="1" t="s">
        <v>169</v>
      </c>
      <c r="AG350" s="1" t="s">
        <v>101</v>
      </c>
      <c r="AH350" s="1" t="s">
        <v>102</v>
      </c>
      <c r="AI350" s="1" t="s">
        <v>102</v>
      </c>
      <c r="AJ350" s="1" t="s">
        <v>7349</v>
      </c>
      <c r="AK350" s="1" t="s">
        <v>7350</v>
      </c>
      <c r="AL350" s="1" t="s">
        <v>420</v>
      </c>
      <c r="AM350" s="1" t="s">
        <v>286</v>
      </c>
      <c r="AN350" s="1">
        <v>79.4</v>
      </c>
      <c r="AO350" s="1" t="s">
        <v>84</v>
      </c>
      <c r="AP350" s="1" t="s">
        <v>7349</v>
      </c>
      <c r="AQ350" s="1" t="s">
        <v>7350</v>
      </c>
      <c r="AR350" s="1" t="s">
        <v>199</v>
      </c>
      <c r="AS350" s="1" t="s">
        <v>477</v>
      </c>
      <c r="AT350" s="1">
        <v>71.23</v>
      </c>
      <c r="AU350" s="1" t="s">
        <v>84</v>
      </c>
      <c r="AV350" s="1" t="s">
        <v>84</v>
      </c>
      <c r="AW350" s="1" t="s">
        <v>84</v>
      </c>
      <c r="AX350" s="1" t="s">
        <v>84</v>
      </c>
      <c r="AY350" s="1" t="s">
        <v>84</v>
      </c>
      <c r="AZ350" s="1" t="s">
        <v>84</v>
      </c>
      <c r="BA350" s="1" t="s">
        <v>84</v>
      </c>
      <c r="BB350" s="1" t="s">
        <v>7351</v>
      </c>
      <c r="BC350" s="1" t="s">
        <v>7352</v>
      </c>
      <c r="BD350" s="1" t="s">
        <v>113</v>
      </c>
      <c r="BE350" s="1" t="s">
        <v>114</v>
      </c>
      <c r="BF350" s="1" t="s">
        <v>172</v>
      </c>
      <c r="BG350" s="1" t="s">
        <v>232</v>
      </c>
      <c r="BH350" s="1">
        <v>83.7</v>
      </c>
      <c r="BI350" s="1">
        <v>8.37</v>
      </c>
      <c r="BJ350" s="1" t="s">
        <v>84</v>
      </c>
      <c r="BK350" s="1" t="s">
        <v>84</v>
      </c>
      <c r="BL350" s="1" t="s">
        <v>84</v>
      </c>
      <c r="BM350" s="1" t="s">
        <v>84</v>
      </c>
      <c r="BN350" s="1" t="s">
        <v>84</v>
      </c>
      <c r="BO350" s="1" t="s">
        <v>84</v>
      </c>
      <c r="BP350" s="1" t="s">
        <v>84</v>
      </c>
      <c r="BQ350" s="1" t="s">
        <v>84</v>
      </c>
      <c r="BR350" s="1" t="s">
        <v>7353</v>
      </c>
      <c r="BS350" s="1" t="s">
        <v>7354</v>
      </c>
      <c r="BT350" s="1">
        <v>26</v>
      </c>
      <c r="BU350" s="1" t="s">
        <v>84</v>
      </c>
      <c r="BV350" s="1"/>
      <c r="BW350" s="1" t="s">
        <v>7355</v>
      </c>
      <c r="BX350" s="1" t="str">
        <f>HYPERLINK("https://nconnect.nicmar.ac.in/storage/profile/6a88177318b69.png","Download")</f>
        <v>0</v>
      </c>
      <c r="BY350" s="1" t="s">
        <v>84</v>
      </c>
    </row>
    <row r="351" spans="1:77">
      <c r="A351" s="1" t="s">
        <v>119</v>
      </c>
      <c r="B351" s="1" t="s">
        <v>78</v>
      </c>
      <c r="C351" s="1" t="s">
        <v>7356</v>
      </c>
      <c r="D351" s="1" t="s">
        <v>7357</v>
      </c>
      <c r="E351" s="1" t="s">
        <v>7358</v>
      </c>
      <c r="F351" s="1" t="s">
        <v>7359</v>
      </c>
      <c r="G351" s="1" t="s">
        <v>7360</v>
      </c>
      <c r="H351" s="1" t="s">
        <v>84</v>
      </c>
      <c r="I351" s="3"/>
      <c r="J351" s="1" t="s">
        <v>85</v>
      </c>
      <c r="K351" s="1" t="s">
        <v>86</v>
      </c>
      <c r="L351" s="1" t="s">
        <v>7361</v>
      </c>
      <c r="M351" s="1" t="s">
        <v>7362</v>
      </c>
      <c r="N351" s="1">
        <v>8421109353</v>
      </c>
      <c r="O351" s="1" t="s">
        <v>89</v>
      </c>
      <c r="P351" s="1" t="s">
        <v>7363</v>
      </c>
      <c r="Q351" s="1" t="s">
        <v>91</v>
      </c>
      <c r="R351" s="1" t="s">
        <v>7364</v>
      </c>
      <c r="S351" s="1" t="s">
        <v>7365</v>
      </c>
      <c r="T351" s="1" t="s">
        <v>130</v>
      </c>
      <c r="U351" s="1">
        <v>469063973193</v>
      </c>
      <c r="V351" s="1" t="s">
        <v>7366</v>
      </c>
      <c r="W351" s="1">
        <v>9823054353</v>
      </c>
      <c r="X351" s="1" t="s">
        <v>785</v>
      </c>
      <c r="Y351" s="1" t="s">
        <v>7367</v>
      </c>
      <c r="Z351" s="1">
        <v>9823258353</v>
      </c>
      <c r="AA351" s="1" t="s">
        <v>7368</v>
      </c>
      <c r="AB351" s="1" t="s">
        <v>7369</v>
      </c>
      <c r="AC351" s="1" t="s">
        <v>169</v>
      </c>
      <c r="AD351" s="1" t="s">
        <v>101</v>
      </c>
      <c r="AE351" s="1" t="s">
        <v>7369</v>
      </c>
      <c r="AF351" s="1" t="s">
        <v>169</v>
      </c>
      <c r="AG351" s="1" t="s">
        <v>101</v>
      </c>
      <c r="AH351" s="1" t="s">
        <v>102</v>
      </c>
      <c r="AI351" s="1" t="s">
        <v>102</v>
      </c>
      <c r="AJ351" s="1" t="s">
        <v>7370</v>
      </c>
      <c r="AK351" s="1" t="s">
        <v>7371</v>
      </c>
      <c r="AL351" s="1" t="s">
        <v>172</v>
      </c>
      <c r="AM351" s="1" t="s">
        <v>368</v>
      </c>
      <c r="AN351" s="1">
        <v>86.2</v>
      </c>
      <c r="AO351" s="1" t="s">
        <v>84</v>
      </c>
      <c r="AP351" s="1" t="s">
        <v>7370</v>
      </c>
      <c r="AQ351" s="1" t="s">
        <v>7371</v>
      </c>
      <c r="AR351" s="1" t="s">
        <v>368</v>
      </c>
      <c r="AS351" s="1" t="s">
        <v>290</v>
      </c>
      <c r="AT351" s="1">
        <v>67.2</v>
      </c>
      <c r="AU351" s="1" t="s">
        <v>84</v>
      </c>
      <c r="AV351" s="1" t="s">
        <v>84</v>
      </c>
      <c r="AW351" s="1" t="s">
        <v>84</v>
      </c>
      <c r="AX351" s="1" t="s">
        <v>84</v>
      </c>
      <c r="AY351" s="1" t="s">
        <v>84</v>
      </c>
      <c r="AZ351" s="1" t="s">
        <v>84</v>
      </c>
      <c r="BA351" s="1" t="s">
        <v>84</v>
      </c>
      <c r="BB351" s="1" t="s">
        <v>3290</v>
      </c>
      <c r="BC351" s="1" t="s">
        <v>7372</v>
      </c>
      <c r="BD351" s="1" t="s">
        <v>113</v>
      </c>
      <c r="BE351" s="1" t="s">
        <v>114</v>
      </c>
      <c r="BF351" s="1" t="s">
        <v>290</v>
      </c>
      <c r="BG351" s="1" t="s">
        <v>236</v>
      </c>
      <c r="BH351" s="1">
        <v>66.11</v>
      </c>
      <c r="BI351" s="1">
        <v>7.36</v>
      </c>
      <c r="BJ351" s="1" t="s">
        <v>84</v>
      </c>
      <c r="BK351" s="1" t="s">
        <v>84</v>
      </c>
      <c r="BL351" s="1" t="s">
        <v>84</v>
      </c>
      <c r="BM351" s="1" t="s">
        <v>84</v>
      </c>
      <c r="BN351" s="1" t="s">
        <v>84</v>
      </c>
      <c r="BO351" s="1" t="s">
        <v>84</v>
      </c>
      <c r="BP351" s="1" t="s">
        <v>84</v>
      </c>
      <c r="BQ351" s="1" t="s">
        <v>84</v>
      </c>
      <c r="BR351" s="1" t="s">
        <v>7373</v>
      </c>
      <c r="BS351" s="1" t="s">
        <v>84</v>
      </c>
      <c r="BT351" s="1"/>
      <c r="BU351" s="1" t="s">
        <v>7374</v>
      </c>
      <c r="BV351" s="1">
        <v>17</v>
      </c>
      <c r="BW351" s="1" t="s">
        <v>84</v>
      </c>
      <c r="BX351" s="1" t="str">
        <f>HYPERLINK("https://nconnect.nicmar.ac.in/storage/profile/6a86b905da0ac.png","Download")</f>
        <v>0</v>
      </c>
      <c r="BY351" s="1" t="s">
        <v>84</v>
      </c>
    </row>
    <row r="352" spans="1:77">
      <c r="A352" s="1" t="s">
        <v>119</v>
      </c>
      <c r="B352" s="1" t="s">
        <v>78</v>
      </c>
      <c r="C352" s="1" t="s">
        <v>7375</v>
      </c>
      <c r="D352" s="1" t="s">
        <v>7376</v>
      </c>
      <c r="E352" s="1" t="s">
        <v>2247</v>
      </c>
      <c r="F352" s="1" t="s">
        <v>7377</v>
      </c>
      <c r="G352" s="1" t="s">
        <v>7378</v>
      </c>
      <c r="H352" s="1" t="s">
        <v>84</v>
      </c>
      <c r="I352" s="3"/>
      <c r="J352" s="1" t="s">
        <v>85</v>
      </c>
      <c r="K352" s="1" t="s">
        <v>86</v>
      </c>
      <c r="L352" s="1" t="s">
        <v>7379</v>
      </c>
      <c r="M352" s="1" t="s">
        <v>7380</v>
      </c>
      <c r="N352" s="1">
        <v>7406544856</v>
      </c>
      <c r="O352" s="1" t="s">
        <v>89</v>
      </c>
      <c r="P352" s="1" t="s">
        <v>7381</v>
      </c>
      <c r="Q352" s="1" t="s">
        <v>91</v>
      </c>
      <c r="R352" s="1" t="s">
        <v>7382</v>
      </c>
      <c r="S352" s="1" t="s">
        <v>7383</v>
      </c>
      <c r="T352" s="1" t="s">
        <v>163</v>
      </c>
      <c r="U352" s="1">
        <v>976691243235</v>
      </c>
      <c r="V352" s="1" t="s">
        <v>7384</v>
      </c>
      <c r="W352" s="1">
        <v>9663946210</v>
      </c>
      <c r="X352" s="1" t="s">
        <v>223</v>
      </c>
      <c r="Y352" s="1" t="s">
        <v>7385</v>
      </c>
      <c r="Z352" s="1">
        <v>6362384223</v>
      </c>
      <c r="AA352" s="1" t="s">
        <v>134</v>
      </c>
      <c r="AB352" s="1" t="s">
        <v>7386</v>
      </c>
      <c r="AC352" s="1" t="s">
        <v>7387</v>
      </c>
      <c r="AD352" s="1" t="s">
        <v>278</v>
      </c>
      <c r="AE352" s="1" t="s">
        <v>7388</v>
      </c>
      <c r="AF352" s="1" t="s">
        <v>138</v>
      </c>
      <c r="AG352" s="1" t="s">
        <v>101</v>
      </c>
      <c r="AH352" s="1" t="s">
        <v>102</v>
      </c>
      <c r="AI352" s="1" t="s">
        <v>102</v>
      </c>
      <c r="AJ352" s="1" t="s">
        <v>7389</v>
      </c>
      <c r="AK352" s="1" t="s">
        <v>7390</v>
      </c>
      <c r="AL352" s="1" t="s">
        <v>395</v>
      </c>
      <c r="AM352" s="1" t="s">
        <v>368</v>
      </c>
      <c r="AN352" s="1">
        <v>93.12</v>
      </c>
      <c r="AO352" s="1" t="s">
        <v>84</v>
      </c>
      <c r="AP352" s="1" t="s">
        <v>7391</v>
      </c>
      <c r="AQ352" s="1" t="s">
        <v>7392</v>
      </c>
      <c r="AR352" s="1" t="s">
        <v>316</v>
      </c>
      <c r="AS352" s="1" t="s">
        <v>1090</v>
      </c>
      <c r="AT352" s="1">
        <v>87.17</v>
      </c>
      <c r="AU352" s="1" t="s">
        <v>84</v>
      </c>
      <c r="AV352" s="1" t="s">
        <v>84</v>
      </c>
      <c r="AW352" s="1" t="s">
        <v>84</v>
      </c>
      <c r="AX352" s="1" t="s">
        <v>84</v>
      </c>
      <c r="AY352" s="1" t="s">
        <v>84</v>
      </c>
      <c r="AZ352" s="1" t="s">
        <v>84</v>
      </c>
      <c r="BA352" s="1" t="s">
        <v>84</v>
      </c>
      <c r="BB352" s="1" t="s">
        <v>287</v>
      </c>
      <c r="BC352" s="1" t="s">
        <v>7393</v>
      </c>
      <c r="BD352" s="1" t="s">
        <v>146</v>
      </c>
      <c r="BE352" s="1" t="s">
        <v>114</v>
      </c>
      <c r="BF352" s="1" t="s">
        <v>1226</v>
      </c>
      <c r="BG352" s="1" t="s">
        <v>236</v>
      </c>
      <c r="BH352" s="1">
        <v>73.1</v>
      </c>
      <c r="BI352" s="1">
        <v>7.31</v>
      </c>
      <c r="BJ352" s="1" t="s">
        <v>84</v>
      </c>
      <c r="BK352" s="1" t="s">
        <v>84</v>
      </c>
      <c r="BL352" s="1" t="s">
        <v>84</v>
      </c>
      <c r="BM352" s="1" t="s">
        <v>84</v>
      </c>
      <c r="BN352" s="1" t="s">
        <v>84</v>
      </c>
      <c r="BO352" s="1" t="s">
        <v>84</v>
      </c>
      <c r="BP352" s="1" t="s">
        <v>84</v>
      </c>
      <c r="BQ352" s="1" t="s">
        <v>84</v>
      </c>
      <c r="BR352" s="1" t="s">
        <v>7394</v>
      </c>
      <c r="BS352" s="1" t="s">
        <v>84</v>
      </c>
      <c r="BT352" s="1"/>
      <c r="BU352" s="1" t="s">
        <v>7395</v>
      </c>
      <c r="BV352" s="1">
        <v>12</v>
      </c>
      <c r="BW352" s="1" t="s">
        <v>7396</v>
      </c>
      <c r="BX352" s="1" t="str">
        <f>HYPERLINK("https://nconnect.nicmar.ac.in/storage/profile/6a85ea1e69878.png","Download")</f>
        <v>0</v>
      </c>
      <c r="BY352" s="1" t="s">
        <v>84</v>
      </c>
    </row>
    <row r="353" spans="1:77">
      <c r="A353" s="1" t="s">
        <v>119</v>
      </c>
      <c r="B353" s="1" t="s">
        <v>78</v>
      </c>
      <c r="C353" s="1" t="s">
        <v>7397</v>
      </c>
      <c r="D353" s="1" t="s">
        <v>7398</v>
      </c>
      <c r="E353" s="1" t="s">
        <v>84</v>
      </c>
      <c r="F353" s="1" t="s">
        <v>3734</v>
      </c>
      <c r="G353" s="1" t="s">
        <v>7399</v>
      </c>
      <c r="H353" s="1" t="s">
        <v>84</v>
      </c>
      <c r="I353" s="3"/>
      <c r="J353" s="1" t="s">
        <v>85</v>
      </c>
      <c r="K353" s="1" t="s">
        <v>86</v>
      </c>
      <c r="L353" s="1" t="s">
        <v>7400</v>
      </c>
      <c r="M353" s="1" t="s">
        <v>7401</v>
      </c>
      <c r="N353" s="1">
        <v>8126432430</v>
      </c>
      <c r="O353" s="1" t="s">
        <v>89</v>
      </c>
      <c r="P353" s="1" t="s">
        <v>7402</v>
      </c>
      <c r="Q353" s="1" t="s">
        <v>91</v>
      </c>
      <c r="R353" s="1" t="s">
        <v>7403</v>
      </c>
      <c r="S353" s="1" t="s">
        <v>7404</v>
      </c>
      <c r="T353" s="1" t="s">
        <v>190</v>
      </c>
      <c r="U353" s="1">
        <v>210283008641</v>
      </c>
      <c r="V353" s="1" t="s">
        <v>7405</v>
      </c>
      <c r="W353" s="1">
        <v>9258706811</v>
      </c>
      <c r="X353" s="1" t="s">
        <v>7406</v>
      </c>
      <c r="Y353" s="1" t="s">
        <v>7407</v>
      </c>
      <c r="Z353" s="1">
        <v>7300579168</v>
      </c>
      <c r="AA353" s="1" t="s">
        <v>3617</v>
      </c>
      <c r="AB353" s="1" t="s">
        <v>7408</v>
      </c>
      <c r="AC353" s="1" t="s">
        <v>7116</v>
      </c>
      <c r="AD353" s="1" t="s">
        <v>1127</v>
      </c>
      <c r="AE353" s="1" t="s">
        <v>7408</v>
      </c>
      <c r="AF353" s="1" t="s">
        <v>7116</v>
      </c>
      <c r="AG353" s="1" t="s">
        <v>1127</v>
      </c>
      <c r="AH353" s="1" t="s">
        <v>102</v>
      </c>
      <c r="AI353" s="1" t="s">
        <v>102</v>
      </c>
      <c r="AJ353" s="1" t="s">
        <v>7409</v>
      </c>
      <c r="AK353" s="1" t="s">
        <v>7410</v>
      </c>
      <c r="AL353" s="1" t="s">
        <v>597</v>
      </c>
      <c r="AM353" s="1" t="s">
        <v>598</v>
      </c>
      <c r="AN353" s="1">
        <v>90.0</v>
      </c>
      <c r="AO353" s="1">
        <v>9.47</v>
      </c>
      <c r="AP353" s="1" t="s">
        <v>7411</v>
      </c>
      <c r="AQ353" s="1" t="s">
        <v>7412</v>
      </c>
      <c r="AR353" s="1" t="s">
        <v>141</v>
      </c>
      <c r="AS353" s="1" t="s">
        <v>368</v>
      </c>
      <c r="AT353" s="1">
        <v>72.6</v>
      </c>
      <c r="AU353" s="1">
        <v>7.64</v>
      </c>
      <c r="AV353" s="1" t="s">
        <v>84</v>
      </c>
      <c r="AW353" s="1" t="s">
        <v>84</v>
      </c>
      <c r="AX353" s="1" t="s">
        <v>84</v>
      </c>
      <c r="AY353" s="1" t="s">
        <v>84</v>
      </c>
      <c r="AZ353" s="1" t="s">
        <v>84</v>
      </c>
      <c r="BA353" s="1" t="s">
        <v>84</v>
      </c>
      <c r="BB353" s="1" t="s">
        <v>7413</v>
      </c>
      <c r="BC353" s="1" t="s">
        <v>7414</v>
      </c>
      <c r="BD353" s="1" t="s">
        <v>113</v>
      </c>
      <c r="BE353" s="1" t="s">
        <v>114</v>
      </c>
      <c r="BF353" s="1" t="s">
        <v>931</v>
      </c>
      <c r="BG353" s="1" t="s">
        <v>426</v>
      </c>
      <c r="BH353" s="1">
        <v>73.6</v>
      </c>
      <c r="BI353" s="1">
        <v>7.36</v>
      </c>
      <c r="BJ353" s="1" t="s">
        <v>84</v>
      </c>
      <c r="BK353" s="1" t="s">
        <v>84</v>
      </c>
      <c r="BL353" s="1" t="s">
        <v>84</v>
      </c>
      <c r="BM353" s="1" t="s">
        <v>84</v>
      </c>
      <c r="BN353" s="1" t="s">
        <v>84</v>
      </c>
      <c r="BO353" s="1" t="s">
        <v>84</v>
      </c>
      <c r="BP353" s="1" t="s">
        <v>84</v>
      </c>
      <c r="BQ353" s="1" t="s">
        <v>84</v>
      </c>
      <c r="BR353" s="1" t="s">
        <v>7415</v>
      </c>
      <c r="BS353" s="1" t="s">
        <v>84</v>
      </c>
      <c r="BT353" s="1"/>
      <c r="BU353" s="1" t="s">
        <v>7416</v>
      </c>
      <c r="BV353" s="1">
        <v>17</v>
      </c>
      <c r="BW353" s="1" t="s">
        <v>7417</v>
      </c>
      <c r="BX353" s="1" t="str">
        <f>HYPERLINK("https://nconnect.nicmar.ac.in/storage/profile/6a85dc8a02d12.png","Download")</f>
        <v>0</v>
      </c>
      <c r="BY353" s="1" t="s">
        <v>84</v>
      </c>
    </row>
    <row r="354" spans="1:77">
      <c r="A354" s="1" t="s">
        <v>151</v>
      </c>
      <c r="B354" s="1" t="s">
        <v>78</v>
      </c>
      <c r="C354" s="1" t="s">
        <v>7418</v>
      </c>
      <c r="D354" s="1" t="s">
        <v>4854</v>
      </c>
      <c r="E354" s="1" t="s">
        <v>81</v>
      </c>
      <c r="F354" s="1" t="s">
        <v>7419</v>
      </c>
      <c r="G354" s="1" t="s">
        <v>7420</v>
      </c>
      <c r="H354" s="1" t="s">
        <v>84</v>
      </c>
      <c r="I354" s="3"/>
      <c r="J354" s="1" t="s">
        <v>85</v>
      </c>
      <c r="K354" s="1" t="s">
        <v>86</v>
      </c>
      <c r="L354" s="1" t="s">
        <v>7421</v>
      </c>
      <c r="M354" s="1" t="s">
        <v>7422</v>
      </c>
      <c r="N354" s="1">
        <v>7977680408</v>
      </c>
      <c r="O354" s="1" t="s">
        <v>89</v>
      </c>
      <c r="P354" s="1" t="s">
        <v>7423</v>
      </c>
      <c r="Q354" s="1" t="s">
        <v>91</v>
      </c>
      <c r="R354" s="1" t="s">
        <v>7194</v>
      </c>
      <c r="S354" s="1" t="s">
        <v>7424</v>
      </c>
      <c r="T354" s="1" t="s">
        <v>6228</v>
      </c>
      <c r="U354" s="1">
        <v>281086652142</v>
      </c>
      <c r="V354" s="1" t="s">
        <v>7425</v>
      </c>
      <c r="W354" s="1">
        <v>7977683656</v>
      </c>
      <c r="X354" s="1" t="s">
        <v>7426</v>
      </c>
      <c r="Y354" s="1" t="s">
        <v>7427</v>
      </c>
      <c r="Z354" s="1">
        <v>9867593656</v>
      </c>
      <c r="AA354" s="1" t="s">
        <v>134</v>
      </c>
      <c r="AB354" s="1" t="s">
        <v>7428</v>
      </c>
      <c r="AC354" s="1" t="s">
        <v>444</v>
      </c>
      <c r="AD354" s="1" t="s">
        <v>101</v>
      </c>
      <c r="AE354" s="1" t="s">
        <v>7428</v>
      </c>
      <c r="AF354" s="1" t="s">
        <v>444</v>
      </c>
      <c r="AG354" s="1" t="s">
        <v>101</v>
      </c>
      <c r="AH354" s="1" t="s">
        <v>102</v>
      </c>
      <c r="AI354" s="1" t="s">
        <v>102</v>
      </c>
      <c r="AJ354" s="1" t="s">
        <v>7429</v>
      </c>
      <c r="AK354" s="1" t="s">
        <v>7430</v>
      </c>
      <c r="AL354" s="1" t="s">
        <v>6391</v>
      </c>
      <c r="AM354" s="1" t="s">
        <v>198</v>
      </c>
      <c r="AN354" s="1">
        <v>87.2</v>
      </c>
      <c r="AO354" s="1" t="s">
        <v>84</v>
      </c>
      <c r="AP354" s="1" t="s">
        <v>84</v>
      </c>
      <c r="AQ354" s="1" t="s">
        <v>84</v>
      </c>
      <c r="AR354" s="1" t="s">
        <v>84</v>
      </c>
      <c r="AS354" s="1" t="s">
        <v>84</v>
      </c>
      <c r="AT354" s="1" t="s">
        <v>84</v>
      </c>
      <c r="AU354" s="1" t="s">
        <v>84</v>
      </c>
      <c r="AV354" s="1" t="s">
        <v>1369</v>
      </c>
      <c r="AW354" s="1" t="s">
        <v>7431</v>
      </c>
      <c r="AX354" s="1" t="s">
        <v>958</v>
      </c>
      <c r="AY354" s="1" t="s">
        <v>931</v>
      </c>
      <c r="AZ354" s="1">
        <v>88.41</v>
      </c>
      <c r="BA354" s="1" t="s">
        <v>84</v>
      </c>
      <c r="BB354" s="1" t="s">
        <v>203</v>
      </c>
      <c r="BC354" s="1" t="s">
        <v>7432</v>
      </c>
      <c r="BD354" s="1" t="s">
        <v>146</v>
      </c>
      <c r="BE354" s="1" t="s">
        <v>114</v>
      </c>
      <c r="BF354" s="1" t="s">
        <v>1307</v>
      </c>
      <c r="BG354" s="1" t="s">
        <v>320</v>
      </c>
      <c r="BH354" s="1">
        <v>82.7</v>
      </c>
      <c r="BI354" s="1">
        <v>9.35</v>
      </c>
      <c r="BJ354" s="1" t="s">
        <v>84</v>
      </c>
      <c r="BK354" s="1" t="s">
        <v>84</v>
      </c>
      <c r="BL354" s="1" t="s">
        <v>84</v>
      </c>
      <c r="BM354" s="1" t="s">
        <v>84</v>
      </c>
      <c r="BN354" s="1" t="s">
        <v>84</v>
      </c>
      <c r="BO354" s="1" t="s">
        <v>84</v>
      </c>
      <c r="BP354" s="1" t="s">
        <v>84</v>
      </c>
      <c r="BQ354" s="1" t="s">
        <v>84</v>
      </c>
      <c r="BR354" s="1" t="s">
        <v>7433</v>
      </c>
      <c r="BS354" s="1" t="s">
        <v>7434</v>
      </c>
      <c r="BT354" s="1">
        <v>35</v>
      </c>
      <c r="BU354" s="1" t="s">
        <v>84</v>
      </c>
      <c r="BV354" s="1"/>
      <c r="BW354" s="1" t="s">
        <v>7435</v>
      </c>
      <c r="BX354" s="1" t="str">
        <f>HYPERLINK("https://nconnect.nicmar.ac.in/storage/profile/6a84adc7c021f.png","Download")</f>
        <v>0</v>
      </c>
      <c r="BY354" s="1" t="s">
        <v>84</v>
      </c>
    </row>
    <row r="355" spans="1:77">
      <c r="A355" s="1" t="s">
        <v>119</v>
      </c>
      <c r="B355" s="1" t="s">
        <v>78</v>
      </c>
      <c r="C355" s="1" t="s">
        <v>7436</v>
      </c>
      <c r="D355" s="1" t="s">
        <v>7437</v>
      </c>
      <c r="E355" s="1" t="s">
        <v>84</v>
      </c>
      <c r="F355" s="1" t="s">
        <v>776</v>
      </c>
      <c r="G355" s="1" t="s">
        <v>7438</v>
      </c>
      <c r="H355" s="1" t="s">
        <v>84</v>
      </c>
      <c r="I355" s="3"/>
      <c r="J355" s="1" t="s">
        <v>85</v>
      </c>
      <c r="K355" s="1" t="s">
        <v>86</v>
      </c>
      <c r="L355" s="1" t="s">
        <v>7439</v>
      </c>
      <c r="M355" s="1" t="s">
        <v>7440</v>
      </c>
      <c r="N355" s="1">
        <v>8138952704</v>
      </c>
      <c r="O355" s="1" t="s">
        <v>159</v>
      </c>
      <c r="P355" s="1" t="s">
        <v>7441</v>
      </c>
      <c r="Q355" s="1" t="s">
        <v>91</v>
      </c>
      <c r="R355" s="1" t="s">
        <v>686</v>
      </c>
      <c r="S355" s="1" t="s">
        <v>7442</v>
      </c>
      <c r="T355" s="1" t="s">
        <v>163</v>
      </c>
      <c r="U355" s="1">
        <v>404982597762</v>
      </c>
      <c r="V355" s="1" t="s">
        <v>7443</v>
      </c>
      <c r="W355" s="1">
        <v>9496269061</v>
      </c>
      <c r="X355" s="1" t="s">
        <v>7444</v>
      </c>
      <c r="Y355" s="1" t="s">
        <v>7445</v>
      </c>
      <c r="Z355" s="1">
        <v>9496219340</v>
      </c>
      <c r="AA355" s="1" t="s">
        <v>7446</v>
      </c>
      <c r="AB355" s="1" t="s">
        <v>7447</v>
      </c>
      <c r="AC355" s="1" t="s">
        <v>693</v>
      </c>
      <c r="AD355" s="1" t="s">
        <v>392</v>
      </c>
      <c r="AE355" s="1" t="s">
        <v>7447</v>
      </c>
      <c r="AF355" s="1" t="s">
        <v>693</v>
      </c>
      <c r="AG355" s="1" t="s">
        <v>392</v>
      </c>
      <c r="AH355" s="1" t="s">
        <v>102</v>
      </c>
      <c r="AI355" s="1" t="s">
        <v>102</v>
      </c>
      <c r="AJ355" s="1" t="s">
        <v>7448</v>
      </c>
      <c r="AK355" s="1" t="s">
        <v>7449</v>
      </c>
      <c r="AL355" s="1" t="s">
        <v>201</v>
      </c>
      <c r="AM355" s="1" t="s">
        <v>109</v>
      </c>
      <c r="AN355" s="1">
        <v>90</v>
      </c>
      <c r="AO355" s="1" t="s">
        <v>84</v>
      </c>
      <c r="AP355" s="1" t="s">
        <v>7450</v>
      </c>
      <c r="AQ355" s="1" t="s">
        <v>7451</v>
      </c>
      <c r="AR355" s="1" t="s">
        <v>256</v>
      </c>
      <c r="AS355" s="1" t="s">
        <v>144</v>
      </c>
      <c r="AT355" s="1">
        <v>92.83</v>
      </c>
      <c r="AU355" s="1" t="s">
        <v>84</v>
      </c>
      <c r="AV355" s="1" t="s">
        <v>84</v>
      </c>
      <c r="AW355" s="1" t="s">
        <v>84</v>
      </c>
      <c r="AX355" s="1" t="s">
        <v>84</v>
      </c>
      <c r="AY355" s="1" t="s">
        <v>84</v>
      </c>
      <c r="AZ355" s="1" t="s">
        <v>84</v>
      </c>
      <c r="BA355" s="1" t="s">
        <v>84</v>
      </c>
      <c r="BB355" s="1" t="s">
        <v>7452</v>
      </c>
      <c r="BC355" s="1" t="s">
        <v>5386</v>
      </c>
      <c r="BD355" s="1" t="s">
        <v>113</v>
      </c>
      <c r="BE355" s="1" t="s">
        <v>114</v>
      </c>
      <c r="BF355" s="1" t="s">
        <v>177</v>
      </c>
      <c r="BG355" s="1" t="s">
        <v>1268</v>
      </c>
      <c r="BH355" s="1">
        <v>80.4</v>
      </c>
      <c r="BI355" s="1">
        <v>8.04</v>
      </c>
      <c r="BJ355" s="1" t="s">
        <v>84</v>
      </c>
      <c r="BK355" s="1" t="s">
        <v>84</v>
      </c>
      <c r="BL355" s="1" t="s">
        <v>84</v>
      </c>
      <c r="BM355" s="1" t="s">
        <v>84</v>
      </c>
      <c r="BN355" s="1" t="s">
        <v>84</v>
      </c>
      <c r="BO355" s="1" t="s">
        <v>84</v>
      </c>
      <c r="BP355" s="1" t="s">
        <v>84</v>
      </c>
      <c r="BQ355" s="1" t="s">
        <v>84</v>
      </c>
      <c r="BR355" s="1" t="s">
        <v>7453</v>
      </c>
      <c r="BS355" s="1" t="s">
        <v>84</v>
      </c>
      <c r="BT355" s="1"/>
      <c r="BU355" s="1" t="s">
        <v>7454</v>
      </c>
      <c r="BV355" s="1">
        <v>1</v>
      </c>
      <c r="BW355" s="1" t="s">
        <v>84</v>
      </c>
      <c r="BX355" s="1" t="str">
        <f>HYPERLINK("https://nconnect.nicmar.ac.in/storage/profile/6a85fd9071230.png","Download")</f>
        <v>0</v>
      </c>
      <c r="BY355" s="1" t="s">
        <v>84</v>
      </c>
    </row>
    <row r="356" spans="1:77">
      <c r="A356" s="1" t="s">
        <v>119</v>
      </c>
      <c r="B356" s="1" t="s">
        <v>78</v>
      </c>
      <c r="C356" s="1" t="s">
        <v>7455</v>
      </c>
      <c r="D356" s="1" t="s">
        <v>7456</v>
      </c>
      <c r="E356" s="1" t="s">
        <v>84</v>
      </c>
      <c r="F356" s="1" t="s">
        <v>265</v>
      </c>
      <c r="G356" s="1" t="s">
        <v>7457</v>
      </c>
      <c r="H356" s="1" t="s">
        <v>84</v>
      </c>
      <c r="I356" s="3"/>
      <c r="J356" s="1" t="s">
        <v>85</v>
      </c>
      <c r="K356" s="1" t="s">
        <v>86</v>
      </c>
      <c r="L356" s="1" t="s">
        <v>7458</v>
      </c>
      <c r="M356" s="1" t="s">
        <v>7459</v>
      </c>
      <c r="N356" s="1">
        <v>7204644072</v>
      </c>
      <c r="O356" s="1" t="s">
        <v>89</v>
      </c>
      <c r="P356" s="1" t="s">
        <v>2972</v>
      </c>
      <c r="Q356" s="1" t="s">
        <v>91</v>
      </c>
      <c r="R356" s="1" t="s">
        <v>7460</v>
      </c>
      <c r="S356" s="1" t="s">
        <v>7461</v>
      </c>
      <c r="T356" s="1" t="s">
        <v>130</v>
      </c>
      <c r="U356" s="1">
        <v>789187617705</v>
      </c>
      <c r="V356" s="1" t="s">
        <v>7462</v>
      </c>
      <c r="W356" s="1">
        <v>9902368990</v>
      </c>
      <c r="X356" s="1" t="s">
        <v>7463</v>
      </c>
      <c r="Y356" s="1" t="s">
        <v>7464</v>
      </c>
      <c r="Z356" s="1">
        <v>9731760036</v>
      </c>
      <c r="AA356" s="1" t="s">
        <v>1323</v>
      </c>
      <c r="AB356" s="1" t="s">
        <v>7465</v>
      </c>
      <c r="AC356" s="1" t="s">
        <v>7466</v>
      </c>
      <c r="AD356" s="1" t="s">
        <v>278</v>
      </c>
      <c r="AE356" s="1" t="s">
        <v>7465</v>
      </c>
      <c r="AF356" s="1" t="s">
        <v>7466</v>
      </c>
      <c r="AG356" s="1" t="s">
        <v>278</v>
      </c>
      <c r="AH356" s="1" t="s">
        <v>102</v>
      </c>
      <c r="AI356" s="1" t="s">
        <v>102</v>
      </c>
      <c r="AJ356" s="1" t="s">
        <v>7467</v>
      </c>
      <c r="AK356" s="1" t="s">
        <v>2554</v>
      </c>
      <c r="AL356" s="1" t="s">
        <v>198</v>
      </c>
      <c r="AM356" s="1" t="s">
        <v>598</v>
      </c>
      <c r="AN356" s="1">
        <v>83.04</v>
      </c>
      <c r="AO356" s="1" t="s">
        <v>84</v>
      </c>
      <c r="AP356" s="1" t="s">
        <v>7468</v>
      </c>
      <c r="AQ356" s="1" t="s">
        <v>7469</v>
      </c>
      <c r="AR356" s="1" t="s">
        <v>201</v>
      </c>
      <c r="AS356" s="1" t="s">
        <v>368</v>
      </c>
      <c r="AT356" s="1">
        <v>66.33</v>
      </c>
      <c r="AU356" s="1" t="s">
        <v>84</v>
      </c>
      <c r="AV356" s="1" t="s">
        <v>84</v>
      </c>
      <c r="AW356" s="1" t="s">
        <v>84</v>
      </c>
      <c r="AX356" s="1" t="s">
        <v>84</v>
      </c>
      <c r="AY356" s="1" t="s">
        <v>84</v>
      </c>
      <c r="AZ356" s="1" t="s">
        <v>84</v>
      </c>
      <c r="BA356" s="1" t="s">
        <v>84</v>
      </c>
      <c r="BB356" s="1" t="s">
        <v>7470</v>
      </c>
      <c r="BC356" s="1" t="s">
        <v>7471</v>
      </c>
      <c r="BD356" s="1" t="s">
        <v>113</v>
      </c>
      <c r="BE356" s="1" t="s">
        <v>114</v>
      </c>
      <c r="BF356" s="1" t="s">
        <v>552</v>
      </c>
      <c r="BG356" s="1" t="s">
        <v>1051</v>
      </c>
      <c r="BH356" s="1">
        <v>69.09</v>
      </c>
      <c r="BI356" s="1">
        <v>6.91</v>
      </c>
      <c r="BJ356" s="1" t="s">
        <v>84</v>
      </c>
      <c r="BK356" s="1" t="s">
        <v>84</v>
      </c>
      <c r="BL356" s="1" t="s">
        <v>84</v>
      </c>
      <c r="BM356" s="1" t="s">
        <v>84</v>
      </c>
      <c r="BN356" s="1" t="s">
        <v>84</v>
      </c>
      <c r="BO356" s="1" t="s">
        <v>84</v>
      </c>
      <c r="BP356" s="1" t="s">
        <v>84</v>
      </c>
      <c r="BQ356" s="1" t="s">
        <v>84</v>
      </c>
      <c r="BR356" s="1" t="s">
        <v>7472</v>
      </c>
      <c r="BS356" s="1" t="s">
        <v>84</v>
      </c>
      <c r="BT356" s="1"/>
      <c r="BU356" s="1" t="s">
        <v>7473</v>
      </c>
      <c r="BV356" s="1">
        <v>4</v>
      </c>
      <c r="BW356" s="1" t="s">
        <v>84</v>
      </c>
      <c r="BX356" s="1" t="str">
        <f>HYPERLINK("https://nconnect.nicmar.ac.in/storage/profile/6a85f625acc67.png","Download")</f>
        <v>0</v>
      </c>
      <c r="BY356" s="1" t="s">
        <v>84</v>
      </c>
    </row>
    <row r="357" spans="1:77">
      <c r="A357" s="1" t="s">
        <v>119</v>
      </c>
      <c r="B357" s="1" t="s">
        <v>78</v>
      </c>
      <c r="C357" s="1" t="s">
        <v>7474</v>
      </c>
      <c r="D357" s="1" t="s">
        <v>7475</v>
      </c>
      <c r="E357" s="1" t="s">
        <v>84</v>
      </c>
      <c r="F357" s="1" t="s">
        <v>3986</v>
      </c>
      <c r="G357" s="1" t="s">
        <v>7476</v>
      </c>
      <c r="H357" s="1" t="s">
        <v>84</v>
      </c>
      <c r="I357" s="3"/>
      <c r="J357" s="1" t="s">
        <v>85</v>
      </c>
      <c r="K357" s="1" t="s">
        <v>86</v>
      </c>
      <c r="L357" s="1" t="s">
        <v>7477</v>
      </c>
      <c r="M357" s="1" t="s">
        <v>7478</v>
      </c>
      <c r="N357" s="1">
        <v>9555871804</v>
      </c>
      <c r="O357" s="1" t="s">
        <v>89</v>
      </c>
      <c r="P357" s="1" t="s">
        <v>7479</v>
      </c>
      <c r="Q357" s="1" t="s">
        <v>91</v>
      </c>
      <c r="R357" s="1" t="s">
        <v>516</v>
      </c>
      <c r="S357" s="1" t="s">
        <v>7480</v>
      </c>
      <c r="T357" s="1" t="s">
        <v>190</v>
      </c>
      <c r="U357" s="1">
        <v>714375073358</v>
      </c>
      <c r="V357" s="1" t="s">
        <v>7481</v>
      </c>
      <c r="W357" s="1">
        <v>9889287112</v>
      </c>
      <c r="X357" s="1" t="s">
        <v>7482</v>
      </c>
      <c r="Y357" s="1" t="s">
        <v>7483</v>
      </c>
      <c r="Z357" s="1">
        <v>8299199316</v>
      </c>
      <c r="AA357" s="1" t="s">
        <v>7484</v>
      </c>
      <c r="AB357" s="1" t="s">
        <v>7485</v>
      </c>
      <c r="AC357" s="1" t="s">
        <v>1728</v>
      </c>
      <c r="AD357" s="1" t="s">
        <v>1127</v>
      </c>
      <c r="AE357" s="1" t="s">
        <v>7485</v>
      </c>
      <c r="AF357" s="1" t="s">
        <v>1728</v>
      </c>
      <c r="AG357" s="1" t="s">
        <v>1127</v>
      </c>
      <c r="AH357" s="1" t="s">
        <v>102</v>
      </c>
      <c r="AI357" s="1" t="s">
        <v>102</v>
      </c>
      <c r="AJ357" s="1" t="s">
        <v>7486</v>
      </c>
      <c r="AK357" s="1" t="s">
        <v>7487</v>
      </c>
      <c r="AL357" s="1" t="s">
        <v>597</v>
      </c>
      <c r="AM357" s="1" t="s">
        <v>199</v>
      </c>
      <c r="AN357" s="1">
        <v>90.0</v>
      </c>
      <c r="AO357" s="1" t="s">
        <v>84</v>
      </c>
      <c r="AP357" s="1" t="s">
        <v>7488</v>
      </c>
      <c r="AQ357" s="1" t="s">
        <v>7489</v>
      </c>
      <c r="AR357" s="1" t="s">
        <v>141</v>
      </c>
      <c r="AS357" s="1" t="s">
        <v>109</v>
      </c>
      <c r="AT357" s="1">
        <v>78.2</v>
      </c>
      <c r="AU357" s="1" t="s">
        <v>84</v>
      </c>
      <c r="AV357" s="1" t="s">
        <v>84</v>
      </c>
      <c r="AW357" s="1" t="s">
        <v>84</v>
      </c>
      <c r="AX357" s="1" t="s">
        <v>84</v>
      </c>
      <c r="AY357" s="1" t="s">
        <v>84</v>
      </c>
      <c r="AZ357" s="1" t="s">
        <v>84</v>
      </c>
      <c r="BA357" s="1" t="s">
        <v>84</v>
      </c>
      <c r="BB357" s="1" t="s">
        <v>7490</v>
      </c>
      <c r="BC357" s="1" t="s">
        <v>7491</v>
      </c>
      <c r="BD357" s="1" t="s">
        <v>113</v>
      </c>
      <c r="BE357" s="1" t="s">
        <v>114</v>
      </c>
      <c r="BF357" s="1" t="s">
        <v>552</v>
      </c>
      <c r="BG357" s="1" t="s">
        <v>1051</v>
      </c>
      <c r="BH357" s="1">
        <v>70.8</v>
      </c>
      <c r="BI357" s="1">
        <v>7.08</v>
      </c>
      <c r="BJ357" s="1" t="s">
        <v>84</v>
      </c>
      <c r="BK357" s="1" t="s">
        <v>84</v>
      </c>
      <c r="BL357" s="1" t="s">
        <v>84</v>
      </c>
      <c r="BM357" s="1" t="s">
        <v>84</v>
      </c>
      <c r="BN357" s="1" t="s">
        <v>84</v>
      </c>
      <c r="BO357" s="1" t="s">
        <v>84</v>
      </c>
      <c r="BP357" s="1" t="s">
        <v>84</v>
      </c>
      <c r="BQ357" s="1" t="s">
        <v>84</v>
      </c>
      <c r="BR357" s="1" t="s">
        <v>1353</v>
      </c>
      <c r="BS357" s="1" t="s">
        <v>84</v>
      </c>
      <c r="BT357" s="1"/>
      <c r="BU357" s="1" t="s">
        <v>84</v>
      </c>
      <c r="BV357" s="1"/>
      <c r="BW357" s="1" t="s">
        <v>7492</v>
      </c>
      <c r="BX357" s="1" t="str">
        <f>HYPERLINK("https://nconnect.nicmar.ac.in/storage/profile/6a84a677772bd.png","Download")</f>
        <v>0</v>
      </c>
      <c r="BY357" s="1" t="s">
        <v>84</v>
      </c>
    </row>
    <row r="358" spans="1:77">
      <c r="A358" s="1" t="s">
        <v>119</v>
      </c>
      <c r="B358" s="1" t="s">
        <v>78</v>
      </c>
      <c r="C358" s="1" t="s">
        <v>7493</v>
      </c>
      <c r="D358" s="1" t="s">
        <v>7494</v>
      </c>
      <c r="E358" s="1" t="s">
        <v>84</v>
      </c>
      <c r="F358" s="1" t="s">
        <v>7495</v>
      </c>
      <c r="G358" s="1" t="s">
        <v>7496</v>
      </c>
      <c r="H358" s="1" t="s">
        <v>84</v>
      </c>
      <c r="I358" s="3"/>
      <c r="J358" s="1" t="s">
        <v>85</v>
      </c>
      <c r="K358" s="1" t="s">
        <v>86</v>
      </c>
      <c r="L358" s="1" t="s">
        <v>7497</v>
      </c>
      <c r="M358" s="1" t="s">
        <v>7498</v>
      </c>
      <c r="N358" s="1">
        <v>9363256488</v>
      </c>
      <c r="O358" s="1" t="s">
        <v>89</v>
      </c>
      <c r="P358" s="1" t="s">
        <v>7499</v>
      </c>
      <c r="Q358" s="1" t="s">
        <v>91</v>
      </c>
      <c r="R358" s="1" t="s">
        <v>7500</v>
      </c>
      <c r="S358" s="1" t="s">
        <v>7501</v>
      </c>
      <c r="T358" s="1" t="s">
        <v>190</v>
      </c>
      <c r="U358" s="1" t="s">
        <v>7502</v>
      </c>
      <c r="V358" s="1" t="s">
        <v>7503</v>
      </c>
      <c r="W358" s="1">
        <v>9543737927</v>
      </c>
      <c r="X358" s="1" t="s">
        <v>7504</v>
      </c>
      <c r="Y358" s="1" t="s">
        <v>7505</v>
      </c>
      <c r="Z358" s="1">
        <v>8778652324</v>
      </c>
      <c r="AA358" s="1" t="s">
        <v>711</v>
      </c>
      <c r="AB358" s="1" t="s">
        <v>7506</v>
      </c>
      <c r="AC358" s="1" t="s">
        <v>7507</v>
      </c>
      <c r="AD358" s="1" t="s">
        <v>644</v>
      </c>
      <c r="AE358" s="1" t="s">
        <v>7506</v>
      </c>
      <c r="AF358" s="1" t="s">
        <v>7507</v>
      </c>
      <c r="AG358" s="1" t="s">
        <v>644</v>
      </c>
      <c r="AH358" s="1" t="s">
        <v>102</v>
      </c>
      <c r="AI358" s="1" t="s">
        <v>102</v>
      </c>
      <c r="AJ358" s="1" t="s">
        <v>7508</v>
      </c>
      <c r="AK358" s="1" t="s">
        <v>7509</v>
      </c>
      <c r="AL358" s="1" t="s">
        <v>199</v>
      </c>
      <c r="AM358" s="1" t="s">
        <v>106</v>
      </c>
      <c r="AN358" s="1">
        <v>93.4</v>
      </c>
      <c r="AO358" s="1" t="s">
        <v>84</v>
      </c>
      <c r="AP358" s="1" t="s">
        <v>7508</v>
      </c>
      <c r="AQ358" s="1" t="s">
        <v>7509</v>
      </c>
      <c r="AR358" s="1" t="s">
        <v>109</v>
      </c>
      <c r="AS358" s="1" t="s">
        <v>672</v>
      </c>
      <c r="AT358" s="1">
        <v>91.95</v>
      </c>
      <c r="AU358" s="1" t="s">
        <v>84</v>
      </c>
      <c r="AV358" s="1" t="s">
        <v>84</v>
      </c>
      <c r="AW358" s="1" t="s">
        <v>84</v>
      </c>
      <c r="AX358" s="1" t="s">
        <v>84</v>
      </c>
      <c r="AY358" s="1" t="s">
        <v>84</v>
      </c>
      <c r="AZ358" s="1" t="s">
        <v>84</v>
      </c>
      <c r="BA358" s="1" t="s">
        <v>84</v>
      </c>
      <c r="BB358" s="1" t="s">
        <v>649</v>
      </c>
      <c r="BC358" s="1" t="s">
        <v>7510</v>
      </c>
      <c r="BD358" s="1" t="s">
        <v>146</v>
      </c>
      <c r="BE358" s="1" t="s">
        <v>114</v>
      </c>
      <c r="BF358" s="1" t="s">
        <v>2130</v>
      </c>
      <c r="BG358" s="1" t="s">
        <v>1051</v>
      </c>
      <c r="BH358" s="1">
        <v>74.9</v>
      </c>
      <c r="BI358" s="1">
        <v>7.49</v>
      </c>
      <c r="BJ358" s="1" t="s">
        <v>84</v>
      </c>
      <c r="BK358" s="1" t="s">
        <v>84</v>
      </c>
      <c r="BL358" s="1" t="s">
        <v>84</v>
      </c>
      <c r="BM358" s="1" t="s">
        <v>84</v>
      </c>
      <c r="BN358" s="1" t="s">
        <v>84</v>
      </c>
      <c r="BO358" s="1" t="s">
        <v>84</v>
      </c>
      <c r="BP358" s="1" t="s">
        <v>84</v>
      </c>
      <c r="BQ358" s="1" t="s">
        <v>84</v>
      </c>
      <c r="BR358" s="1" t="s">
        <v>7511</v>
      </c>
      <c r="BS358" s="1" t="s">
        <v>84</v>
      </c>
      <c r="BT358" s="1"/>
      <c r="BU358" s="1" t="s">
        <v>7512</v>
      </c>
      <c r="BV358" s="1">
        <v>4</v>
      </c>
      <c r="BW358" s="1" t="s">
        <v>7513</v>
      </c>
      <c r="BX358" s="1" t="str">
        <f>HYPERLINK("https://nconnect.nicmar.ac.in/storage/profile/6a86996ed6d74.png","Download")</f>
        <v>0</v>
      </c>
      <c r="BY358" s="1" t="s">
        <v>84</v>
      </c>
    </row>
    <row r="359" spans="1:77">
      <c r="A359" s="1" t="s">
        <v>119</v>
      </c>
      <c r="B359" s="1" t="s">
        <v>78</v>
      </c>
      <c r="C359" s="1" t="s">
        <v>7514</v>
      </c>
      <c r="D359" s="1" t="s">
        <v>7515</v>
      </c>
      <c r="E359" s="1" t="s">
        <v>7516</v>
      </c>
      <c r="F359" s="1" t="s">
        <v>1357</v>
      </c>
      <c r="G359" s="1" t="s">
        <v>7517</v>
      </c>
      <c r="H359" s="1" t="s">
        <v>84</v>
      </c>
      <c r="I359" s="3"/>
      <c r="J359" s="1" t="s">
        <v>85</v>
      </c>
      <c r="K359" s="1" t="s">
        <v>86</v>
      </c>
      <c r="L359" s="1" t="s">
        <v>7518</v>
      </c>
      <c r="M359" s="1" t="s">
        <v>7519</v>
      </c>
      <c r="N359" s="1">
        <v>9922244974</v>
      </c>
      <c r="O359" s="1" t="s">
        <v>89</v>
      </c>
      <c r="P359" s="1" t="s">
        <v>7520</v>
      </c>
      <c r="Q359" s="1" t="s">
        <v>91</v>
      </c>
      <c r="R359" s="1" t="s">
        <v>305</v>
      </c>
      <c r="S359" s="1" t="s">
        <v>7521</v>
      </c>
      <c r="T359" s="1" t="s">
        <v>94</v>
      </c>
      <c r="U359" s="1">
        <v>202956898509</v>
      </c>
      <c r="V359" s="1" t="s">
        <v>7516</v>
      </c>
      <c r="W359" s="1">
        <v>9922426186</v>
      </c>
      <c r="X359" s="1" t="s">
        <v>441</v>
      </c>
      <c r="Y359" s="1" t="s">
        <v>7522</v>
      </c>
      <c r="Z359" s="1">
        <v>9922172241</v>
      </c>
      <c r="AA359" s="1" t="s">
        <v>1001</v>
      </c>
      <c r="AB359" s="1" t="s">
        <v>7523</v>
      </c>
      <c r="AC359" s="1" t="s">
        <v>138</v>
      </c>
      <c r="AD359" s="1" t="s">
        <v>101</v>
      </c>
      <c r="AE359" s="1" t="s">
        <v>7523</v>
      </c>
      <c r="AF359" s="1" t="s">
        <v>138</v>
      </c>
      <c r="AG359" s="1" t="s">
        <v>101</v>
      </c>
      <c r="AH359" s="1" t="s">
        <v>102</v>
      </c>
      <c r="AI359" s="1" t="s">
        <v>102</v>
      </c>
      <c r="AJ359" s="1" t="s">
        <v>7524</v>
      </c>
      <c r="AK359" s="1" t="s">
        <v>6118</v>
      </c>
      <c r="AL359" s="1" t="s">
        <v>199</v>
      </c>
      <c r="AM359" s="1" t="s">
        <v>201</v>
      </c>
      <c r="AN359" s="1">
        <v>75.4</v>
      </c>
      <c r="AO359" s="1" t="s">
        <v>84</v>
      </c>
      <c r="AP359" s="1" t="s">
        <v>84</v>
      </c>
      <c r="AQ359" s="1" t="s">
        <v>84</v>
      </c>
      <c r="AR359" s="1" t="s">
        <v>84</v>
      </c>
      <c r="AS359" s="1" t="s">
        <v>84</v>
      </c>
      <c r="AT359" s="1" t="s">
        <v>84</v>
      </c>
      <c r="AU359" s="1" t="s">
        <v>84</v>
      </c>
      <c r="AV359" s="1" t="s">
        <v>114</v>
      </c>
      <c r="AW359" s="1" t="s">
        <v>7525</v>
      </c>
      <c r="AX359" s="1" t="s">
        <v>201</v>
      </c>
      <c r="AY359" s="1" t="s">
        <v>347</v>
      </c>
      <c r="AZ359" s="1">
        <v>87.42</v>
      </c>
      <c r="BA359" s="1" t="s">
        <v>84</v>
      </c>
      <c r="BB359" s="1" t="s">
        <v>7526</v>
      </c>
      <c r="BC359" s="1" t="s">
        <v>7527</v>
      </c>
      <c r="BD359" s="1" t="s">
        <v>146</v>
      </c>
      <c r="BE359" s="1" t="s">
        <v>114</v>
      </c>
      <c r="BF359" s="1" t="s">
        <v>347</v>
      </c>
      <c r="BG359" s="1" t="s">
        <v>1051</v>
      </c>
      <c r="BH359" s="1">
        <v>75.44</v>
      </c>
      <c r="BI359" s="1">
        <v>8.37</v>
      </c>
      <c r="BJ359" s="1" t="s">
        <v>84</v>
      </c>
      <c r="BK359" s="1" t="s">
        <v>84</v>
      </c>
      <c r="BL359" s="1" t="s">
        <v>84</v>
      </c>
      <c r="BM359" s="1" t="s">
        <v>84</v>
      </c>
      <c r="BN359" s="1" t="s">
        <v>84</v>
      </c>
      <c r="BO359" s="1" t="s">
        <v>84</v>
      </c>
      <c r="BP359" s="1" t="s">
        <v>84</v>
      </c>
      <c r="BQ359" s="1" t="s">
        <v>84</v>
      </c>
      <c r="BR359" s="1" t="s">
        <v>7528</v>
      </c>
      <c r="BS359" s="1" t="s">
        <v>7529</v>
      </c>
      <c r="BT359" s="1">
        <v>12</v>
      </c>
      <c r="BU359" s="1" t="s">
        <v>7530</v>
      </c>
      <c r="BV359" s="1">
        <v>4</v>
      </c>
      <c r="BW359" s="1" t="s">
        <v>84</v>
      </c>
      <c r="BX359" s="1" t="str">
        <f>HYPERLINK("https://nconnect.nicmar.ac.in/storage/profile/6a871bac429a3.png","Download")</f>
        <v>0</v>
      </c>
      <c r="BY359" s="1" t="s">
        <v>84</v>
      </c>
    </row>
    <row r="360" spans="1:77">
      <c r="A360" s="1" t="s">
        <v>119</v>
      </c>
      <c r="B360" s="1" t="s">
        <v>78</v>
      </c>
      <c r="C360" s="1" t="s">
        <v>7531</v>
      </c>
      <c r="D360" s="1" t="s">
        <v>7532</v>
      </c>
      <c r="E360" s="1" t="s">
        <v>726</v>
      </c>
      <c r="F360" s="1" t="s">
        <v>7533</v>
      </c>
      <c r="G360" s="1" t="s">
        <v>7534</v>
      </c>
      <c r="H360" s="1" t="s">
        <v>84</v>
      </c>
      <c r="I360" s="3"/>
      <c r="J360" s="1" t="s">
        <v>85</v>
      </c>
      <c r="K360" s="1" t="s">
        <v>86</v>
      </c>
      <c r="L360" s="1" t="s">
        <v>7535</v>
      </c>
      <c r="M360" s="1" t="s">
        <v>7536</v>
      </c>
      <c r="N360" s="1">
        <v>9146401209</v>
      </c>
      <c r="O360" s="1" t="s">
        <v>89</v>
      </c>
      <c r="P360" s="1" t="s">
        <v>6510</v>
      </c>
      <c r="Q360" s="1" t="s">
        <v>91</v>
      </c>
      <c r="R360" s="1" t="s">
        <v>7537</v>
      </c>
      <c r="S360" s="1" t="s">
        <v>7538</v>
      </c>
      <c r="T360" s="1" t="s">
        <v>163</v>
      </c>
      <c r="U360" s="1">
        <v>967464377149</v>
      </c>
      <c r="V360" s="1" t="s">
        <v>7539</v>
      </c>
      <c r="W360" s="1">
        <v>9730334448</v>
      </c>
      <c r="X360" s="1" t="s">
        <v>7540</v>
      </c>
      <c r="Y360" s="1" t="s">
        <v>7541</v>
      </c>
      <c r="Z360" s="1">
        <v>9503775057</v>
      </c>
      <c r="AA360" s="1" t="s">
        <v>134</v>
      </c>
      <c r="AB360" s="1" t="s">
        <v>7542</v>
      </c>
      <c r="AC360" s="1" t="s">
        <v>169</v>
      </c>
      <c r="AD360" s="1" t="s">
        <v>101</v>
      </c>
      <c r="AE360" s="1" t="s">
        <v>7542</v>
      </c>
      <c r="AF360" s="1" t="s">
        <v>169</v>
      </c>
      <c r="AG360" s="1" t="s">
        <v>101</v>
      </c>
      <c r="AH360" s="1" t="s">
        <v>102</v>
      </c>
      <c r="AI360" s="1" t="s">
        <v>102</v>
      </c>
      <c r="AJ360" s="1" t="s">
        <v>7543</v>
      </c>
      <c r="AK360" s="1" t="s">
        <v>1834</v>
      </c>
      <c r="AL360" s="1" t="s">
        <v>199</v>
      </c>
      <c r="AM360" s="1" t="s">
        <v>201</v>
      </c>
      <c r="AN360" s="1">
        <v>79.57</v>
      </c>
      <c r="AO360" s="1" t="s">
        <v>84</v>
      </c>
      <c r="AP360" s="1" t="s">
        <v>84</v>
      </c>
      <c r="AQ360" s="1" t="s">
        <v>84</v>
      </c>
      <c r="AR360" s="1" t="s">
        <v>84</v>
      </c>
      <c r="AS360" s="1" t="s">
        <v>84</v>
      </c>
      <c r="AT360" s="1" t="s">
        <v>84</v>
      </c>
      <c r="AU360" s="1" t="s">
        <v>84</v>
      </c>
      <c r="AV360" s="1" t="s">
        <v>1369</v>
      </c>
      <c r="AW360" s="1" t="s">
        <v>7544</v>
      </c>
      <c r="AX360" s="1" t="s">
        <v>425</v>
      </c>
      <c r="AY360" s="1" t="s">
        <v>290</v>
      </c>
      <c r="AZ360" s="1">
        <v>87.35</v>
      </c>
      <c r="BA360" s="1" t="s">
        <v>84</v>
      </c>
      <c r="BB360" s="1" t="s">
        <v>7545</v>
      </c>
      <c r="BC360" s="1" t="s">
        <v>7546</v>
      </c>
      <c r="BD360" s="1" t="s">
        <v>113</v>
      </c>
      <c r="BE360" s="1" t="s">
        <v>114</v>
      </c>
      <c r="BF360" s="1" t="s">
        <v>177</v>
      </c>
      <c r="BG360" s="1" t="s">
        <v>962</v>
      </c>
      <c r="BH360" s="1">
        <v>85.8</v>
      </c>
      <c r="BI360" s="1">
        <v>9.33</v>
      </c>
      <c r="BJ360" s="1" t="s">
        <v>84</v>
      </c>
      <c r="BK360" s="1" t="s">
        <v>84</v>
      </c>
      <c r="BL360" s="1" t="s">
        <v>84</v>
      </c>
      <c r="BM360" s="1" t="s">
        <v>84</v>
      </c>
      <c r="BN360" s="1" t="s">
        <v>84</v>
      </c>
      <c r="BO360" s="1" t="s">
        <v>84</v>
      </c>
      <c r="BP360" s="1" t="s">
        <v>84</v>
      </c>
      <c r="BQ360" s="1" t="s">
        <v>84</v>
      </c>
      <c r="BR360" s="1" t="s">
        <v>7547</v>
      </c>
      <c r="BS360" s="1" t="s">
        <v>7548</v>
      </c>
      <c r="BT360" s="1">
        <v>11</v>
      </c>
      <c r="BU360" s="1" t="s">
        <v>7549</v>
      </c>
      <c r="BV360" s="1">
        <v>16</v>
      </c>
      <c r="BW360" s="1" t="s">
        <v>7550</v>
      </c>
      <c r="BX360" s="1" t="str">
        <f>HYPERLINK("https://nconnect.nicmar.ac.in/storage/profile/6a873b3c03bec.png","Download")</f>
        <v>0</v>
      </c>
      <c r="BY360" s="1" t="s">
        <v>84</v>
      </c>
    </row>
    <row r="361" spans="1:77">
      <c r="A361" s="1" t="s">
        <v>295</v>
      </c>
      <c r="B361" s="1" t="s">
        <v>296</v>
      </c>
      <c r="C361" s="1" t="s">
        <v>7551</v>
      </c>
      <c r="D361" s="1" t="s">
        <v>7552</v>
      </c>
      <c r="E361" s="1" t="s">
        <v>84</v>
      </c>
      <c r="F361" s="1" t="s">
        <v>7553</v>
      </c>
      <c r="G361" s="1" t="s">
        <v>7554</v>
      </c>
      <c r="H361" s="1" t="s">
        <v>84</v>
      </c>
      <c r="I361" s="3"/>
      <c r="J361" s="1" t="s">
        <v>85</v>
      </c>
      <c r="K361" s="1" t="s">
        <v>86</v>
      </c>
      <c r="L361" s="1" t="s">
        <v>7555</v>
      </c>
      <c r="M361" s="1" t="s">
        <v>7556</v>
      </c>
      <c r="N361" s="1">
        <v>8240041676</v>
      </c>
      <c r="O361" s="1" t="s">
        <v>159</v>
      </c>
      <c r="P361" s="1" t="s">
        <v>7557</v>
      </c>
      <c r="Q361" s="1" t="s">
        <v>91</v>
      </c>
      <c r="R361" s="1" t="s">
        <v>7558</v>
      </c>
      <c r="S361" s="1" t="s">
        <v>84</v>
      </c>
      <c r="T361" s="1" t="s">
        <v>6275</v>
      </c>
      <c r="U361" s="1" t="s">
        <v>7559</v>
      </c>
      <c r="V361" s="1" t="s">
        <v>7560</v>
      </c>
      <c r="W361" s="1">
        <v>9674956451</v>
      </c>
      <c r="X361" s="1" t="s">
        <v>309</v>
      </c>
      <c r="Y361" s="1" t="s">
        <v>7561</v>
      </c>
      <c r="Z361" s="1">
        <v>7003380613</v>
      </c>
      <c r="AA361" s="1" t="s">
        <v>2759</v>
      </c>
      <c r="AB361" s="1" t="s">
        <v>7562</v>
      </c>
      <c r="AC361" s="1" t="s">
        <v>7563</v>
      </c>
      <c r="AD361" s="1" t="s">
        <v>2055</v>
      </c>
      <c r="AE361" s="1" t="s">
        <v>7564</v>
      </c>
      <c r="AF361" s="1" t="s">
        <v>138</v>
      </c>
      <c r="AG361" s="1" t="s">
        <v>101</v>
      </c>
      <c r="AH361" s="1">
        <v>8.76</v>
      </c>
      <c r="AI361" s="1" t="s">
        <v>102</v>
      </c>
      <c r="AJ361" s="1" t="s">
        <v>7565</v>
      </c>
      <c r="AK361" s="1" t="s">
        <v>7566</v>
      </c>
      <c r="AL361" s="1" t="s">
        <v>315</v>
      </c>
      <c r="AM361" s="1" t="s">
        <v>110</v>
      </c>
      <c r="AN361" s="1">
        <v>94.8</v>
      </c>
      <c r="AO361" s="1" t="s">
        <v>84</v>
      </c>
      <c r="AP361" s="1" t="s">
        <v>7565</v>
      </c>
      <c r="AQ361" s="1" t="s">
        <v>7567</v>
      </c>
      <c r="AR361" s="1" t="s">
        <v>319</v>
      </c>
      <c r="AS361" s="1" t="s">
        <v>320</v>
      </c>
      <c r="AT361" s="1">
        <v>80</v>
      </c>
      <c r="AU361" s="1" t="s">
        <v>84</v>
      </c>
      <c r="AV361" s="1" t="s">
        <v>84</v>
      </c>
      <c r="AW361" s="1" t="s">
        <v>84</v>
      </c>
      <c r="AX361" s="1" t="s">
        <v>84</v>
      </c>
      <c r="AY361" s="1" t="s">
        <v>84</v>
      </c>
      <c r="AZ361" s="1" t="s">
        <v>84</v>
      </c>
      <c r="BA361" s="1" t="s">
        <v>84</v>
      </c>
      <c r="BB361" s="1" t="s">
        <v>84</v>
      </c>
      <c r="BC361" s="1" t="s">
        <v>84</v>
      </c>
      <c r="BD361" s="1" t="s">
        <v>84</v>
      </c>
      <c r="BE361" s="1" t="s">
        <v>84</v>
      </c>
      <c r="BF361" s="1" t="s">
        <v>84</v>
      </c>
      <c r="BG361" s="1" t="s">
        <v>84</v>
      </c>
      <c r="BH361" s="1" t="s">
        <v>84</v>
      </c>
      <c r="BI361" s="1" t="s">
        <v>84</v>
      </c>
      <c r="BJ361" s="1" t="s">
        <v>84</v>
      </c>
      <c r="BK361" s="1" t="s">
        <v>84</v>
      </c>
      <c r="BL361" s="1" t="s">
        <v>84</v>
      </c>
      <c r="BM361" s="1" t="s">
        <v>84</v>
      </c>
      <c r="BN361" s="1" t="s">
        <v>84</v>
      </c>
      <c r="BO361" s="1" t="s">
        <v>84</v>
      </c>
      <c r="BP361" s="1" t="s">
        <v>84</v>
      </c>
      <c r="BQ361" s="1" t="s">
        <v>84</v>
      </c>
      <c r="BR361" s="1" t="s">
        <v>7568</v>
      </c>
      <c r="BS361" s="1" t="s">
        <v>84</v>
      </c>
      <c r="BT361" s="1"/>
      <c r="BU361" s="1" t="s">
        <v>7569</v>
      </c>
      <c r="BV361" s="1">
        <v>20</v>
      </c>
      <c r="BW361" s="1" t="s">
        <v>7570</v>
      </c>
      <c r="BX361" s="1" t="str">
        <f>HYPERLINK("https://nconnect.nicmar.ac.in/storage/profile/ProfilePhoto_P2367013_643791.jpg","Download")</f>
        <v>0</v>
      </c>
      <c r="BY361" s="1" t="s">
        <v>84</v>
      </c>
    </row>
    <row r="362" spans="1:77">
      <c r="A362" s="1" t="s">
        <v>119</v>
      </c>
      <c r="B362" s="1" t="s">
        <v>78</v>
      </c>
      <c r="C362" s="1" t="s">
        <v>7571</v>
      </c>
      <c r="D362" s="1" t="s">
        <v>7572</v>
      </c>
      <c r="E362" s="1" t="s">
        <v>84</v>
      </c>
      <c r="F362" s="1" t="s">
        <v>2247</v>
      </c>
      <c r="G362" s="1" t="s">
        <v>7573</v>
      </c>
      <c r="H362" s="1" t="s">
        <v>84</v>
      </c>
      <c r="I362" s="3"/>
      <c r="J362" s="1" t="s">
        <v>85</v>
      </c>
      <c r="K362" s="1" t="s">
        <v>86</v>
      </c>
      <c r="L362" s="1" t="s">
        <v>7574</v>
      </c>
      <c r="M362" s="1" t="s">
        <v>7575</v>
      </c>
      <c r="N362" s="1">
        <v>8157917268</v>
      </c>
      <c r="O362" s="1" t="s">
        <v>89</v>
      </c>
      <c r="P362" s="1" t="s">
        <v>7576</v>
      </c>
      <c r="Q362" s="1" t="s">
        <v>91</v>
      </c>
      <c r="R362" s="1" t="s">
        <v>4203</v>
      </c>
      <c r="S362" s="1" t="s">
        <v>7577</v>
      </c>
      <c r="T362" s="1" t="s">
        <v>190</v>
      </c>
      <c r="U362" s="1">
        <v>336796793987</v>
      </c>
      <c r="V362" s="1" t="s">
        <v>7578</v>
      </c>
      <c r="W362" s="1">
        <v>9447503409</v>
      </c>
      <c r="X362" s="1" t="s">
        <v>7579</v>
      </c>
      <c r="Y362" s="1" t="s">
        <v>7580</v>
      </c>
      <c r="Z362" s="1">
        <v>9400674932</v>
      </c>
      <c r="AA362" s="1" t="s">
        <v>6049</v>
      </c>
      <c r="AB362" s="1" t="s">
        <v>7581</v>
      </c>
      <c r="AC362" s="1" t="s">
        <v>693</v>
      </c>
      <c r="AD362" s="1" t="s">
        <v>392</v>
      </c>
      <c r="AE362" s="1" t="s">
        <v>7581</v>
      </c>
      <c r="AF362" s="1" t="s">
        <v>693</v>
      </c>
      <c r="AG362" s="1" t="s">
        <v>392</v>
      </c>
      <c r="AH362" s="1" t="s">
        <v>102</v>
      </c>
      <c r="AI362" s="1" t="s">
        <v>102</v>
      </c>
      <c r="AJ362" s="1" t="s">
        <v>7582</v>
      </c>
      <c r="AK362" s="1" t="s">
        <v>7583</v>
      </c>
      <c r="AL362" s="1" t="s">
        <v>420</v>
      </c>
      <c r="AM362" s="1" t="s">
        <v>198</v>
      </c>
      <c r="AN362" s="1">
        <v>91.2</v>
      </c>
      <c r="AO362" s="1">
        <v>9.6</v>
      </c>
      <c r="AP362" s="1" t="s">
        <v>7584</v>
      </c>
      <c r="AQ362" s="1" t="s">
        <v>7585</v>
      </c>
      <c r="AR362" s="1" t="s">
        <v>527</v>
      </c>
      <c r="AS362" s="1" t="s">
        <v>395</v>
      </c>
      <c r="AT362" s="1">
        <v>86</v>
      </c>
      <c r="AU362" s="1">
        <v>8.6</v>
      </c>
      <c r="AV362" s="1" t="s">
        <v>84</v>
      </c>
      <c r="AW362" s="1" t="s">
        <v>84</v>
      </c>
      <c r="AX362" s="1" t="s">
        <v>84</v>
      </c>
      <c r="AY362" s="1" t="s">
        <v>84</v>
      </c>
      <c r="AZ362" s="1" t="s">
        <v>84</v>
      </c>
      <c r="BA362" s="1" t="s">
        <v>84</v>
      </c>
      <c r="BB362" s="1" t="s">
        <v>7586</v>
      </c>
      <c r="BC362" s="1" t="s">
        <v>7587</v>
      </c>
      <c r="BD362" s="1" t="s">
        <v>113</v>
      </c>
      <c r="BE362" s="1" t="s">
        <v>114</v>
      </c>
      <c r="BF362" s="1" t="s">
        <v>172</v>
      </c>
      <c r="BG362" s="1" t="s">
        <v>232</v>
      </c>
      <c r="BH362" s="1">
        <v>75.5</v>
      </c>
      <c r="BI362" s="1">
        <v>7.55</v>
      </c>
      <c r="BJ362" s="1" t="s">
        <v>7588</v>
      </c>
      <c r="BK362" s="1" t="s">
        <v>7589</v>
      </c>
      <c r="BL362" s="1" t="s">
        <v>745</v>
      </c>
      <c r="BM362" s="1" t="s">
        <v>961</v>
      </c>
      <c r="BN362" s="1" t="s">
        <v>7165</v>
      </c>
      <c r="BO362" s="1" t="s">
        <v>236</v>
      </c>
      <c r="BP362" s="1">
        <v>86.5</v>
      </c>
      <c r="BQ362" s="1">
        <v>8.65</v>
      </c>
      <c r="BR362" s="1" t="s">
        <v>7590</v>
      </c>
      <c r="BS362" s="1" t="s">
        <v>84</v>
      </c>
      <c r="BT362" s="1"/>
      <c r="BU362" s="1" t="s">
        <v>7591</v>
      </c>
      <c r="BV362" s="1">
        <v>7</v>
      </c>
      <c r="BW362" s="1" t="s">
        <v>7592</v>
      </c>
      <c r="BX362" s="1" t="str">
        <f>HYPERLINK("https://nconnect.nicmar.ac.in/storage/profile/6a8690e4bd991.png","Download")</f>
        <v>0</v>
      </c>
      <c r="BY362" s="1" t="s">
        <v>84</v>
      </c>
    </row>
    <row r="363" spans="1:77">
      <c r="A363" s="1" t="s">
        <v>119</v>
      </c>
      <c r="B363" s="1" t="s">
        <v>78</v>
      </c>
      <c r="C363" s="1" t="s">
        <v>7593</v>
      </c>
      <c r="D363" s="1" t="s">
        <v>752</v>
      </c>
      <c r="E363" s="1" t="s">
        <v>7594</v>
      </c>
      <c r="F363" s="1" t="s">
        <v>7595</v>
      </c>
      <c r="G363" s="1" t="s">
        <v>7596</v>
      </c>
      <c r="H363" s="1" t="s">
        <v>84</v>
      </c>
      <c r="I363" s="3"/>
      <c r="J363" s="1" t="s">
        <v>85</v>
      </c>
      <c r="K363" s="1" t="s">
        <v>86</v>
      </c>
      <c r="L363" s="1" t="s">
        <v>7597</v>
      </c>
      <c r="M363" s="1" t="s">
        <v>7598</v>
      </c>
      <c r="N363" s="1">
        <v>9322938809</v>
      </c>
      <c r="O363" s="1" t="s">
        <v>89</v>
      </c>
      <c r="P363" s="1" t="s">
        <v>7599</v>
      </c>
      <c r="Q363" s="1" t="s">
        <v>91</v>
      </c>
      <c r="R363" s="1" t="s">
        <v>7600</v>
      </c>
      <c r="S363" s="1" t="s">
        <v>7601</v>
      </c>
      <c r="T363" s="1" t="s">
        <v>130</v>
      </c>
      <c r="U363" s="1">
        <v>775636114898</v>
      </c>
      <c r="V363" s="1" t="s">
        <v>7602</v>
      </c>
      <c r="W363" s="1">
        <v>9763207011</v>
      </c>
      <c r="X363" s="1" t="s">
        <v>7603</v>
      </c>
      <c r="Y363" s="1" t="s">
        <v>7604</v>
      </c>
      <c r="Z363" s="1">
        <v>8380857902</v>
      </c>
      <c r="AA363" s="1" t="s">
        <v>134</v>
      </c>
      <c r="AB363" s="1" t="s">
        <v>7605</v>
      </c>
      <c r="AC363" s="1" t="s">
        <v>169</v>
      </c>
      <c r="AD363" s="1" t="s">
        <v>101</v>
      </c>
      <c r="AE363" s="1" t="s">
        <v>7605</v>
      </c>
      <c r="AF363" s="1" t="s">
        <v>169</v>
      </c>
      <c r="AG363" s="1" t="s">
        <v>101</v>
      </c>
      <c r="AH363" s="1" t="s">
        <v>102</v>
      </c>
      <c r="AI363" s="1" t="s">
        <v>102</v>
      </c>
      <c r="AJ363" s="1" t="s">
        <v>7606</v>
      </c>
      <c r="AK363" s="1" t="s">
        <v>7607</v>
      </c>
      <c r="AL363" s="1" t="s">
        <v>201</v>
      </c>
      <c r="AM363" s="1" t="s">
        <v>109</v>
      </c>
      <c r="AN363" s="1">
        <v>82</v>
      </c>
      <c r="AO363" s="1" t="s">
        <v>84</v>
      </c>
      <c r="AP363" s="1" t="s">
        <v>7608</v>
      </c>
      <c r="AQ363" s="1" t="s">
        <v>7607</v>
      </c>
      <c r="AR363" s="1" t="s">
        <v>256</v>
      </c>
      <c r="AS363" s="1" t="s">
        <v>144</v>
      </c>
      <c r="AT363" s="1">
        <v>68.83</v>
      </c>
      <c r="AU363" s="1" t="s">
        <v>84</v>
      </c>
      <c r="AV363" s="1" t="s">
        <v>84</v>
      </c>
      <c r="AW363" s="1" t="s">
        <v>84</v>
      </c>
      <c r="AX363" s="1" t="s">
        <v>84</v>
      </c>
      <c r="AY363" s="1" t="s">
        <v>84</v>
      </c>
      <c r="AZ363" s="1" t="s">
        <v>84</v>
      </c>
      <c r="BA363" s="1" t="s">
        <v>84</v>
      </c>
      <c r="BB363" s="1" t="s">
        <v>7609</v>
      </c>
      <c r="BC363" s="1" t="s">
        <v>7610</v>
      </c>
      <c r="BD363" s="1" t="s">
        <v>113</v>
      </c>
      <c r="BE363" s="1" t="s">
        <v>114</v>
      </c>
      <c r="BF363" s="1" t="s">
        <v>290</v>
      </c>
      <c r="BG363" s="1" t="s">
        <v>675</v>
      </c>
      <c r="BH363" s="1">
        <v>65.2</v>
      </c>
      <c r="BI363" s="1">
        <v>7.27</v>
      </c>
      <c r="BJ363" s="1" t="s">
        <v>84</v>
      </c>
      <c r="BK363" s="1" t="s">
        <v>84</v>
      </c>
      <c r="BL363" s="1" t="s">
        <v>84</v>
      </c>
      <c r="BM363" s="1" t="s">
        <v>84</v>
      </c>
      <c r="BN363" s="1" t="s">
        <v>84</v>
      </c>
      <c r="BO363" s="1" t="s">
        <v>84</v>
      </c>
      <c r="BP363" s="1" t="s">
        <v>84</v>
      </c>
      <c r="BQ363" s="1" t="s">
        <v>84</v>
      </c>
      <c r="BR363" s="1" t="s">
        <v>7611</v>
      </c>
      <c r="BS363" s="1" t="s">
        <v>84</v>
      </c>
      <c r="BT363" s="1"/>
      <c r="BU363" s="1" t="s">
        <v>7612</v>
      </c>
      <c r="BV363" s="1">
        <v>25</v>
      </c>
      <c r="BW363" s="1" t="s">
        <v>7613</v>
      </c>
      <c r="BX363" s="1" t="str">
        <f>HYPERLINK("https://nconnect.nicmar.ac.in/storage/profile/6a80502fa1f06.png","Download")</f>
        <v>0</v>
      </c>
      <c r="BY363" s="1" t="s">
        <v>84</v>
      </c>
    </row>
    <row r="364" spans="1:77">
      <c r="A364" s="1" t="s">
        <v>119</v>
      </c>
      <c r="B364" s="1" t="s">
        <v>78</v>
      </c>
      <c r="C364" s="1" t="s">
        <v>7614</v>
      </c>
      <c r="D364" s="1" t="s">
        <v>727</v>
      </c>
      <c r="E364" s="1" t="s">
        <v>7615</v>
      </c>
      <c r="F364" s="1" t="s">
        <v>608</v>
      </c>
      <c r="G364" s="1" t="s">
        <v>7616</v>
      </c>
      <c r="H364" s="1" t="s">
        <v>84</v>
      </c>
      <c r="I364" s="3"/>
      <c r="J364" s="1" t="s">
        <v>85</v>
      </c>
      <c r="K364" s="1" t="s">
        <v>86</v>
      </c>
      <c r="L364" s="1" t="s">
        <v>7617</v>
      </c>
      <c r="M364" s="1" t="s">
        <v>7618</v>
      </c>
      <c r="N364" s="1">
        <v>8421027356</v>
      </c>
      <c r="O364" s="1" t="s">
        <v>89</v>
      </c>
      <c r="P364" s="1" t="s">
        <v>7619</v>
      </c>
      <c r="Q364" s="1" t="s">
        <v>91</v>
      </c>
      <c r="R364" s="1" t="s">
        <v>5103</v>
      </c>
      <c r="S364" s="1" t="s">
        <v>7620</v>
      </c>
      <c r="T364" s="1" t="s">
        <v>190</v>
      </c>
      <c r="U364" s="1">
        <v>547336228313</v>
      </c>
      <c r="V364" s="1" t="s">
        <v>7621</v>
      </c>
      <c r="W364" s="1">
        <v>9923111078</v>
      </c>
      <c r="X364" s="1" t="s">
        <v>7622</v>
      </c>
      <c r="Y364" s="1" t="s">
        <v>7623</v>
      </c>
      <c r="Z364" s="1">
        <v>8007474306</v>
      </c>
      <c r="AA364" s="1" t="s">
        <v>1001</v>
      </c>
      <c r="AB364" s="1" t="s">
        <v>7624</v>
      </c>
      <c r="AC364" s="1" t="s">
        <v>6515</v>
      </c>
      <c r="AD364" s="1" t="s">
        <v>101</v>
      </c>
      <c r="AE364" s="1" t="s">
        <v>7624</v>
      </c>
      <c r="AF364" s="1" t="s">
        <v>6515</v>
      </c>
      <c r="AG364" s="1" t="s">
        <v>101</v>
      </c>
      <c r="AH364" s="1" t="s">
        <v>102</v>
      </c>
      <c r="AI364" s="1" t="s">
        <v>102</v>
      </c>
      <c r="AJ364" s="1" t="s">
        <v>7625</v>
      </c>
      <c r="AK364" s="1" t="s">
        <v>7626</v>
      </c>
      <c r="AL364" s="1" t="s">
        <v>201</v>
      </c>
      <c r="AM364" s="1" t="s">
        <v>109</v>
      </c>
      <c r="AN364" s="1">
        <v>70.8</v>
      </c>
      <c r="AO364" s="1" t="s">
        <v>84</v>
      </c>
      <c r="AP364" s="1" t="s">
        <v>84</v>
      </c>
      <c r="AQ364" s="1" t="s">
        <v>84</v>
      </c>
      <c r="AR364" s="1" t="s">
        <v>84</v>
      </c>
      <c r="AS364" s="1" t="s">
        <v>84</v>
      </c>
      <c r="AT364" s="1" t="s">
        <v>84</v>
      </c>
      <c r="AU364" s="1" t="s">
        <v>84</v>
      </c>
      <c r="AV364" s="1" t="s">
        <v>7627</v>
      </c>
      <c r="AW364" s="1" t="s">
        <v>7628</v>
      </c>
      <c r="AX364" s="1" t="s">
        <v>368</v>
      </c>
      <c r="AY364" s="1" t="s">
        <v>720</v>
      </c>
      <c r="AZ364" s="1">
        <v>78.63</v>
      </c>
      <c r="BA364" s="1" t="s">
        <v>84</v>
      </c>
      <c r="BB364" s="1" t="s">
        <v>1071</v>
      </c>
      <c r="BC364" s="1" t="s">
        <v>7629</v>
      </c>
      <c r="BD364" s="1" t="s">
        <v>146</v>
      </c>
      <c r="BE364" s="1" t="s">
        <v>114</v>
      </c>
      <c r="BF364" s="1" t="s">
        <v>232</v>
      </c>
      <c r="BG364" s="1" t="s">
        <v>675</v>
      </c>
      <c r="BH364" s="1">
        <v>74.1</v>
      </c>
      <c r="BI364" s="1">
        <v>8.16</v>
      </c>
      <c r="BJ364" s="1" t="s">
        <v>84</v>
      </c>
      <c r="BK364" s="1" t="s">
        <v>84</v>
      </c>
      <c r="BL364" s="1" t="s">
        <v>84</v>
      </c>
      <c r="BM364" s="1" t="s">
        <v>84</v>
      </c>
      <c r="BN364" s="1" t="s">
        <v>84</v>
      </c>
      <c r="BO364" s="1" t="s">
        <v>84</v>
      </c>
      <c r="BP364" s="1" t="s">
        <v>84</v>
      </c>
      <c r="BQ364" s="1" t="s">
        <v>84</v>
      </c>
      <c r="BR364" s="1" t="s">
        <v>7630</v>
      </c>
      <c r="BS364" s="1" t="s">
        <v>84</v>
      </c>
      <c r="BT364" s="1"/>
      <c r="BU364" s="1" t="s">
        <v>7631</v>
      </c>
      <c r="BV364" s="1">
        <v>18</v>
      </c>
      <c r="BW364" s="1" t="s">
        <v>7632</v>
      </c>
      <c r="BX364" s="1" t="str">
        <f>HYPERLINK("https://nconnect.nicmar.ac.in/storage/profile/6a8d6926779a8.png","Download")</f>
        <v>0</v>
      </c>
      <c r="BY364" s="1" t="s">
        <v>84</v>
      </c>
    </row>
    <row r="365" spans="1:77">
      <c r="A365" s="1" t="s">
        <v>119</v>
      </c>
      <c r="B365" s="1" t="s">
        <v>78</v>
      </c>
      <c r="C365" s="1" t="s">
        <v>7633</v>
      </c>
      <c r="D365" s="1" t="s">
        <v>7634</v>
      </c>
      <c r="E365" s="1" t="s">
        <v>7635</v>
      </c>
      <c r="F365" s="1" t="s">
        <v>7636</v>
      </c>
      <c r="G365" s="1" t="s">
        <v>7637</v>
      </c>
      <c r="H365" s="1" t="s">
        <v>84</v>
      </c>
      <c r="I365" s="3"/>
      <c r="J365" s="1" t="s">
        <v>85</v>
      </c>
      <c r="K365" s="1" t="s">
        <v>86</v>
      </c>
      <c r="L365" s="1" t="s">
        <v>7638</v>
      </c>
      <c r="M365" s="1" t="s">
        <v>7639</v>
      </c>
      <c r="N365" s="1">
        <v>9373227823</v>
      </c>
      <c r="O365" s="1" t="s">
        <v>89</v>
      </c>
      <c r="P365" s="1" t="s">
        <v>7640</v>
      </c>
      <c r="Q365" s="1" t="s">
        <v>91</v>
      </c>
      <c r="R365" s="1" t="s">
        <v>7641</v>
      </c>
      <c r="S365" s="1" t="s">
        <v>7642</v>
      </c>
      <c r="T365" s="1" t="s">
        <v>163</v>
      </c>
      <c r="U365" s="1">
        <v>212311834644</v>
      </c>
      <c r="V365" s="1" t="s">
        <v>7643</v>
      </c>
      <c r="W365" s="1">
        <v>8308656060</v>
      </c>
      <c r="X365" s="1" t="s">
        <v>3950</v>
      </c>
      <c r="Y365" s="1" t="s">
        <v>7644</v>
      </c>
      <c r="Z365" s="1">
        <v>8308656060</v>
      </c>
      <c r="AA365" s="1" t="s">
        <v>7645</v>
      </c>
      <c r="AB365" s="1" t="s">
        <v>7646</v>
      </c>
      <c r="AC365" s="1" t="s">
        <v>138</v>
      </c>
      <c r="AD365" s="1" t="s">
        <v>101</v>
      </c>
      <c r="AE365" s="1" t="s">
        <v>7646</v>
      </c>
      <c r="AF365" s="1" t="s">
        <v>138</v>
      </c>
      <c r="AG365" s="1" t="s">
        <v>101</v>
      </c>
      <c r="AH365" s="1" t="s">
        <v>102</v>
      </c>
      <c r="AI365" s="1" t="s">
        <v>102</v>
      </c>
      <c r="AJ365" s="1" t="s">
        <v>7647</v>
      </c>
      <c r="AK365" s="1" t="s">
        <v>7648</v>
      </c>
      <c r="AL365" s="1" t="s">
        <v>420</v>
      </c>
      <c r="AM365" s="1" t="s">
        <v>286</v>
      </c>
      <c r="AN365" s="1">
        <v>78.8</v>
      </c>
      <c r="AO365" s="1" t="s">
        <v>84</v>
      </c>
      <c r="AP365" s="1" t="s">
        <v>7649</v>
      </c>
      <c r="AQ365" s="1" t="s">
        <v>7648</v>
      </c>
      <c r="AR365" s="1" t="s">
        <v>199</v>
      </c>
      <c r="AS365" s="1" t="s">
        <v>477</v>
      </c>
      <c r="AT365" s="1">
        <v>74.92</v>
      </c>
      <c r="AU365" s="1" t="s">
        <v>84</v>
      </c>
      <c r="AV365" s="1" t="s">
        <v>84</v>
      </c>
      <c r="AW365" s="1" t="s">
        <v>84</v>
      </c>
      <c r="AX365" s="1" t="s">
        <v>84</v>
      </c>
      <c r="AY365" s="1" t="s">
        <v>84</v>
      </c>
      <c r="AZ365" s="1" t="s">
        <v>84</v>
      </c>
      <c r="BA365" s="1" t="s">
        <v>84</v>
      </c>
      <c r="BB365" s="1" t="s">
        <v>7650</v>
      </c>
      <c r="BC365" s="1" t="s">
        <v>7651</v>
      </c>
      <c r="BD365" s="1" t="s">
        <v>146</v>
      </c>
      <c r="BE365" s="1" t="s">
        <v>114</v>
      </c>
      <c r="BF365" s="1" t="s">
        <v>425</v>
      </c>
      <c r="BG365" s="1" t="s">
        <v>932</v>
      </c>
      <c r="BH365" s="1">
        <v>68.7</v>
      </c>
      <c r="BI365" s="1">
        <v>7.62</v>
      </c>
      <c r="BJ365" s="1" t="s">
        <v>84</v>
      </c>
      <c r="BK365" s="1" t="s">
        <v>84</v>
      </c>
      <c r="BL365" s="1" t="s">
        <v>84</v>
      </c>
      <c r="BM365" s="1" t="s">
        <v>84</v>
      </c>
      <c r="BN365" s="1" t="s">
        <v>84</v>
      </c>
      <c r="BO365" s="1" t="s">
        <v>84</v>
      </c>
      <c r="BP365" s="1" t="s">
        <v>84</v>
      </c>
      <c r="BQ365" s="1" t="s">
        <v>84</v>
      </c>
      <c r="BR365" s="1" t="s">
        <v>7652</v>
      </c>
      <c r="BS365" s="1" t="s">
        <v>7653</v>
      </c>
      <c r="BT365" s="1">
        <v>33</v>
      </c>
      <c r="BU365" s="1" t="s">
        <v>84</v>
      </c>
      <c r="BV365" s="1"/>
      <c r="BW365" s="1" t="s">
        <v>84</v>
      </c>
      <c r="BX365" s="1" t="str">
        <f>HYPERLINK("https://nconnect.nicmar.ac.in/storage/profile/6a85eabea61a3.png","Download")</f>
        <v>0</v>
      </c>
      <c r="BY365" s="1" t="s">
        <v>84</v>
      </c>
    </row>
    <row r="366" spans="1:77">
      <c r="A366" s="1" t="s">
        <v>119</v>
      </c>
      <c r="B366" s="1" t="s">
        <v>78</v>
      </c>
      <c r="C366" s="1" t="s">
        <v>7654</v>
      </c>
      <c r="D366" s="1" t="s">
        <v>7655</v>
      </c>
      <c r="E366" s="1" t="s">
        <v>7656</v>
      </c>
      <c r="F366" s="1" t="s">
        <v>7657</v>
      </c>
      <c r="G366" s="1" t="s">
        <v>7658</v>
      </c>
      <c r="H366" s="1" t="s">
        <v>84</v>
      </c>
      <c r="I366" s="3"/>
      <c r="J366" s="1" t="s">
        <v>85</v>
      </c>
      <c r="K366" s="1" t="s">
        <v>86</v>
      </c>
      <c r="L366" s="1" t="s">
        <v>7659</v>
      </c>
      <c r="M366" s="1" t="s">
        <v>7660</v>
      </c>
      <c r="N366" s="1">
        <v>9309514458</v>
      </c>
      <c r="O366" s="1" t="s">
        <v>159</v>
      </c>
      <c r="P366" s="1" t="s">
        <v>7661</v>
      </c>
      <c r="Q366" s="1" t="s">
        <v>91</v>
      </c>
      <c r="R366" s="1" t="s">
        <v>7662</v>
      </c>
      <c r="S366" s="1" t="s">
        <v>7663</v>
      </c>
      <c r="T366" s="1" t="s">
        <v>190</v>
      </c>
      <c r="U366" s="1">
        <v>488278991894</v>
      </c>
      <c r="V366" s="1" t="s">
        <v>7664</v>
      </c>
      <c r="W366" s="1">
        <v>8855065892</v>
      </c>
      <c r="X366" s="1" t="s">
        <v>566</v>
      </c>
      <c r="Y366" s="1" t="s">
        <v>2635</v>
      </c>
      <c r="Z366" s="1">
        <v>7028598708</v>
      </c>
      <c r="AA366" s="1" t="s">
        <v>167</v>
      </c>
      <c r="AB366" s="1" t="s">
        <v>7665</v>
      </c>
      <c r="AC366" s="1" t="s">
        <v>1067</v>
      </c>
      <c r="AD366" s="1" t="s">
        <v>101</v>
      </c>
      <c r="AE366" s="1" t="s">
        <v>7665</v>
      </c>
      <c r="AF366" s="1" t="s">
        <v>1067</v>
      </c>
      <c r="AG366" s="1" t="s">
        <v>101</v>
      </c>
      <c r="AH366" s="1" t="s">
        <v>102</v>
      </c>
      <c r="AI366" s="1" t="s">
        <v>102</v>
      </c>
      <c r="AJ366" s="1" t="s">
        <v>7666</v>
      </c>
      <c r="AK366" s="1" t="s">
        <v>2896</v>
      </c>
      <c r="AL366" s="1" t="s">
        <v>281</v>
      </c>
      <c r="AM366" s="1" t="s">
        <v>622</v>
      </c>
      <c r="AN366" s="1">
        <v>88.0</v>
      </c>
      <c r="AO366" s="1">
        <v>8.8</v>
      </c>
      <c r="AP366" s="1" t="s">
        <v>7667</v>
      </c>
      <c r="AQ366" s="1" t="s">
        <v>2896</v>
      </c>
      <c r="AR366" s="1" t="s">
        <v>420</v>
      </c>
      <c r="AS366" s="1" t="s">
        <v>624</v>
      </c>
      <c r="AT366" s="1">
        <v>76.77</v>
      </c>
      <c r="AU366" s="1">
        <v>8.17</v>
      </c>
      <c r="AV366" s="1" t="s">
        <v>84</v>
      </c>
      <c r="AW366" s="1" t="s">
        <v>84</v>
      </c>
      <c r="AX366" s="1" t="s">
        <v>84</v>
      </c>
      <c r="AY366" s="1" t="s">
        <v>84</v>
      </c>
      <c r="AZ366" s="1" t="s">
        <v>84</v>
      </c>
      <c r="BA366" s="1" t="s">
        <v>84</v>
      </c>
      <c r="BB366" s="1" t="s">
        <v>1071</v>
      </c>
      <c r="BC366" s="1" t="s">
        <v>7668</v>
      </c>
      <c r="BD366" s="1" t="s">
        <v>146</v>
      </c>
      <c r="BE366" s="1" t="s">
        <v>114</v>
      </c>
      <c r="BF366" s="1" t="s">
        <v>198</v>
      </c>
      <c r="BG366" s="1" t="s">
        <v>1090</v>
      </c>
      <c r="BH366" s="1">
        <v>76.67</v>
      </c>
      <c r="BI366" s="1">
        <v>8.07</v>
      </c>
      <c r="BJ366" s="1" t="s">
        <v>175</v>
      </c>
      <c r="BK366" s="1" t="s">
        <v>2896</v>
      </c>
      <c r="BL366" s="1" t="s">
        <v>7669</v>
      </c>
      <c r="BM366" s="1" t="s">
        <v>114</v>
      </c>
      <c r="BN366" s="1" t="s">
        <v>198</v>
      </c>
      <c r="BO366" s="1" t="s">
        <v>1090</v>
      </c>
      <c r="BP366" s="1">
        <v>76.67</v>
      </c>
      <c r="BQ366" s="1">
        <v>8.07</v>
      </c>
      <c r="BR366" s="1" t="s">
        <v>7670</v>
      </c>
      <c r="BS366" s="1" t="s">
        <v>84</v>
      </c>
      <c r="BT366" s="1"/>
      <c r="BU366" s="1" t="s">
        <v>84</v>
      </c>
      <c r="BV366" s="1"/>
      <c r="BW366" s="1" t="s">
        <v>84</v>
      </c>
      <c r="BX366" s="1" t="str">
        <f>HYPERLINK("https://nconnect.nicmar.ac.in/storage/profile/6a868e283581c.png","Download")</f>
        <v>0</v>
      </c>
      <c r="BY366" s="1" t="s">
        <v>84</v>
      </c>
    </row>
    <row r="367" spans="1:77">
      <c r="A367" s="1" t="s">
        <v>119</v>
      </c>
      <c r="B367" s="1" t="s">
        <v>78</v>
      </c>
      <c r="C367" s="1" t="s">
        <v>7671</v>
      </c>
      <c r="D367" s="1" t="s">
        <v>7672</v>
      </c>
      <c r="E367" s="1" t="s">
        <v>84</v>
      </c>
      <c r="F367" s="1" t="s">
        <v>1183</v>
      </c>
      <c r="G367" s="1" t="s">
        <v>7673</v>
      </c>
      <c r="H367" s="1" t="s">
        <v>84</v>
      </c>
      <c r="I367" s="3"/>
      <c r="J367" s="1" t="s">
        <v>85</v>
      </c>
      <c r="K367" s="1" t="s">
        <v>86</v>
      </c>
      <c r="L367" s="1" t="s">
        <v>7674</v>
      </c>
      <c r="M367" s="1" t="s">
        <v>7675</v>
      </c>
      <c r="N367" s="1">
        <v>7075096959</v>
      </c>
      <c r="O367" s="1" t="s">
        <v>89</v>
      </c>
      <c r="P367" s="1" t="s">
        <v>7676</v>
      </c>
      <c r="Q367" s="1" t="s">
        <v>91</v>
      </c>
      <c r="R367" s="1" t="s">
        <v>1763</v>
      </c>
      <c r="S367" s="1" t="s">
        <v>7677</v>
      </c>
      <c r="T367" s="1" t="s">
        <v>2713</v>
      </c>
      <c r="U367" s="1">
        <v>205739737036</v>
      </c>
      <c r="V367" s="1" t="s">
        <v>7678</v>
      </c>
      <c r="W367" s="1">
        <v>9948511556</v>
      </c>
      <c r="X367" s="1" t="s">
        <v>7679</v>
      </c>
      <c r="Y367" s="1" t="s">
        <v>7680</v>
      </c>
      <c r="Z367" s="1">
        <v>8985232665</v>
      </c>
      <c r="AA367" s="1" t="s">
        <v>98</v>
      </c>
      <c r="AB367" s="1" t="s">
        <v>7681</v>
      </c>
      <c r="AC367" s="1" t="s">
        <v>905</v>
      </c>
      <c r="AD367" s="1" t="s">
        <v>594</v>
      </c>
      <c r="AE367" s="1" t="s">
        <v>7682</v>
      </c>
      <c r="AF367" s="1" t="s">
        <v>593</v>
      </c>
      <c r="AG367" s="1" t="s">
        <v>594</v>
      </c>
      <c r="AH367" s="1" t="s">
        <v>102</v>
      </c>
      <c r="AI367" s="1" t="s">
        <v>102</v>
      </c>
      <c r="AJ367" s="1" t="s">
        <v>7683</v>
      </c>
      <c r="AK367" s="1" t="s">
        <v>7684</v>
      </c>
      <c r="AL367" s="1" t="s">
        <v>198</v>
      </c>
      <c r="AM367" s="1" t="s">
        <v>501</v>
      </c>
      <c r="AN367" s="1">
        <v>93.0</v>
      </c>
      <c r="AO367" s="1">
        <v>9.3</v>
      </c>
      <c r="AP367" s="1" t="s">
        <v>599</v>
      </c>
      <c r="AQ367" s="1" t="s">
        <v>7685</v>
      </c>
      <c r="AR367" s="1" t="s">
        <v>199</v>
      </c>
      <c r="AS367" s="1" t="s">
        <v>315</v>
      </c>
      <c r="AT367" s="1">
        <v>88.9</v>
      </c>
      <c r="AU367" s="1">
        <v>9.17</v>
      </c>
      <c r="AV367" s="1" t="s">
        <v>84</v>
      </c>
      <c r="AW367" s="1" t="s">
        <v>84</v>
      </c>
      <c r="AX367" s="1" t="s">
        <v>84</v>
      </c>
      <c r="AY367" s="1" t="s">
        <v>84</v>
      </c>
      <c r="AZ367" s="1" t="s">
        <v>84</v>
      </c>
      <c r="BA367" s="1" t="s">
        <v>84</v>
      </c>
      <c r="BB367" s="1" t="s">
        <v>7686</v>
      </c>
      <c r="BC367" s="1" t="s">
        <v>7687</v>
      </c>
      <c r="BD367" s="1" t="s">
        <v>113</v>
      </c>
      <c r="BE367" s="1" t="s">
        <v>114</v>
      </c>
      <c r="BF367" s="1" t="s">
        <v>207</v>
      </c>
      <c r="BG367" s="1" t="s">
        <v>912</v>
      </c>
      <c r="BH367" s="1">
        <v>80.6</v>
      </c>
      <c r="BI367" s="1">
        <v>8.81</v>
      </c>
      <c r="BJ367" s="1" t="s">
        <v>84</v>
      </c>
      <c r="BK367" s="1" t="s">
        <v>84</v>
      </c>
      <c r="BL367" s="1" t="s">
        <v>84</v>
      </c>
      <c r="BM367" s="1" t="s">
        <v>84</v>
      </c>
      <c r="BN367" s="1" t="s">
        <v>84</v>
      </c>
      <c r="BO367" s="1" t="s">
        <v>84</v>
      </c>
      <c r="BP367" s="1" t="s">
        <v>84</v>
      </c>
      <c r="BQ367" s="1" t="s">
        <v>84</v>
      </c>
      <c r="BR367" s="1" t="s">
        <v>7688</v>
      </c>
      <c r="BS367" s="1" t="s">
        <v>7689</v>
      </c>
      <c r="BT367" s="1">
        <v>12</v>
      </c>
      <c r="BU367" s="1" t="s">
        <v>7690</v>
      </c>
      <c r="BV367" s="1">
        <v>36</v>
      </c>
      <c r="BW367" s="1" t="s">
        <v>84</v>
      </c>
      <c r="BX367" s="1" t="str">
        <f>HYPERLINK("https://nconnect.nicmar.ac.in/storage/profile/6a87019fcfa53.png","Download")</f>
        <v>0</v>
      </c>
      <c r="BY367" s="1" t="s">
        <v>84</v>
      </c>
    </row>
    <row r="368" spans="1:77">
      <c r="A368" s="1" t="s">
        <v>151</v>
      </c>
      <c r="B368" s="1" t="s">
        <v>78</v>
      </c>
      <c r="C368" s="1" t="s">
        <v>7691</v>
      </c>
      <c r="D368" s="1" t="s">
        <v>7692</v>
      </c>
      <c r="E368" s="1" t="s">
        <v>7693</v>
      </c>
      <c r="F368" s="1" t="s">
        <v>2383</v>
      </c>
      <c r="G368" s="1" t="s">
        <v>7694</v>
      </c>
      <c r="H368" s="1" t="s">
        <v>84</v>
      </c>
      <c r="I368" s="3"/>
      <c r="J368" s="1" t="s">
        <v>85</v>
      </c>
      <c r="K368" s="1" t="s">
        <v>86</v>
      </c>
      <c r="L368" s="1" t="s">
        <v>7695</v>
      </c>
      <c r="M368" s="1" t="s">
        <v>7696</v>
      </c>
      <c r="N368" s="1">
        <v>8432050040</v>
      </c>
      <c r="O368" s="1" t="s">
        <v>89</v>
      </c>
      <c r="P368" s="1" t="s">
        <v>7697</v>
      </c>
      <c r="Q368" s="1" t="s">
        <v>91</v>
      </c>
      <c r="R368" s="1" t="s">
        <v>248</v>
      </c>
      <c r="S368" s="1" t="s">
        <v>7698</v>
      </c>
      <c r="T368" s="1" t="s">
        <v>163</v>
      </c>
      <c r="U368" s="1">
        <v>511733376728</v>
      </c>
      <c r="V368" s="1" t="s">
        <v>7693</v>
      </c>
      <c r="W368" s="1">
        <v>8956861303</v>
      </c>
      <c r="X368" s="1" t="s">
        <v>7699</v>
      </c>
      <c r="Y368" s="1" t="s">
        <v>7700</v>
      </c>
      <c r="Z368" s="1">
        <v>9096786356</v>
      </c>
      <c r="AA368" s="1" t="s">
        <v>134</v>
      </c>
      <c r="AB368" s="1" t="s">
        <v>7701</v>
      </c>
      <c r="AC368" s="1" t="s">
        <v>1348</v>
      </c>
      <c r="AD368" s="1" t="s">
        <v>101</v>
      </c>
      <c r="AE368" s="1" t="s">
        <v>7701</v>
      </c>
      <c r="AF368" s="1" t="s">
        <v>1348</v>
      </c>
      <c r="AG368" s="1" t="s">
        <v>101</v>
      </c>
      <c r="AH368" s="1" t="s">
        <v>102</v>
      </c>
      <c r="AI368" s="1" t="s">
        <v>102</v>
      </c>
      <c r="AJ368" s="1" t="s">
        <v>7702</v>
      </c>
      <c r="AK368" s="1" t="s">
        <v>7703</v>
      </c>
      <c r="AL368" s="1" t="s">
        <v>105</v>
      </c>
      <c r="AM368" s="1" t="s">
        <v>106</v>
      </c>
      <c r="AN368" s="1">
        <v>89.6</v>
      </c>
      <c r="AO368" s="1" t="s">
        <v>84</v>
      </c>
      <c r="AP368" s="1" t="s">
        <v>7704</v>
      </c>
      <c r="AQ368" s="1" t="s">
        <v>7705</v>
      </c>
      <c r="AR368" s="1" t="s">
        <v>106</v>
      </c>
      <c r="AS368" s="1" t="s">
        <v>769</v>
      </c>
      <c r="AT368" s="1">
        <v>91.67</v>
      </c>
      <c r="AU368" s="1" t="s">
        <v>84</v>
      </c>
      <c r="AV368" s="1" t="s">
        <v>84</v>
      </c>
      <c r="AW368" s="1" t="s">
        <v>84</v>
      </c>
      <c r="AX368" s="1" t="s">
        <v>84</v>
      </c>
      <c r="AY368" s="1" t="s">
        <v>84</v>
      </c>
      <c r="AZ368" s="1" t="s">
        <v>84</v>
      </c>
      <c r="BA368" s="1" t="s">
        <v>84</v>
      </c>
      <c r="BB368" s="1" t="s">
        <v>2015</v>
      </c>
      <c r="BC368" s="1" t="s">
        <v>7706</v>
      </c>
      <c r="BD368" s="1" t="s">
        <v>146</v>
      </c>
      <c r="BE368" s="1" t="s">
        <v>114</v>
      </c>
      <c r="BF368" s="1" t="s">
        <v>769</v>
      </c>
      <c r="BG368" s="1" t="s">
        <v>1051</v>
      </c>
      <c r="BH368" s="1">
        <v>75.6</v>
      </c>
      <c r="BI368" s="1">
        <v>8.31</v>
      </c>
      <c r="BJ368" s="1" t="s">
        <v>84</v>
      </c>
      <c r="BK368" s="1" t="s">
        <v>84</v>
      </c>
      <c r="BL368" s="1" t="s">
        <v>84</v>
      </c>
      <c r="BM368" s="1" t="s">
        <v>84</v>
      </c>
      <c r="BN368" s="1" t="s">
        <v>84</v>
      </c>
      <c r="BO368" s="1" t="s">
        <v>84</v>
      </c>
      <c r="BP368" s="1" t="s">
        <v>84</v>
      </c>
      <c r="BQ368" s="1" t="s">
        <v>84</v>
      </c>
      <c r="BR368" s="1" t="s">
        <v>7707</v>
      </c>
      <c r="BS368" s="1" t="s">
        <v>7708</v>
      </c>
      <c r="BT368" s="1">
        <v>9</v>
      </c>
      <c r="BU368" s="1" t="s">
        <v>7709</v>
      </c>
      <c r="BV368" s="1">
        <v>36</v>
      </c>
      <c r="BW368" s="1" t="s">
        <v>7710</v>
      </c>
      <c r="BX368" s="1" t="str">
        <f>HYPERLINK("https://nconnect.nicmar.ac.in/storage/profile/6a8ebaa0b0d03.png","Download")</f>
        <v>0</v>
      </c>
      <c r="BY368" s="1" t="s">
        <v>84</v>
      </c>
    </row>
    <row r="369" spans="1:77">
      <c r="A369" s="1" t="s">
        <v>77</v>
      </c>
      <c r="B369" s="1" t="s">
        <v>78</v>
      </c>
      <c r="C369" s="1" t="s">
        <v>7711</v>
      </c>
      <c r="D369" s="1" t="s">
        <v>7712</v>
      </c>
      <c r="E369" s="1" t="s">
        <v>5507</v>
      </c>
      <c r="F369" s="1" t="s">
        <v>2668</v>
      </c>
      <c r="G369" s="1" t="s">
        <v>7713</v>
      </c>
      <c r="H369" s="1" t="s">
        <v>84</v>
      </c>
      <c r="I369" s="3"/>
      <c r="J369" s="1" t="s">
        <v>85</v>
      </c>
      <c r="K369" s="1" t="s">
        <v>86</v>
      </c>
      <c r="L369" s="1" t="s">
        <v>7714</v>
      </c>
      <c r="M369" s="1" t="s">
        <v>7715</v>
      </c>
      <c r="N369" s="1">
        <v>8433982888</v>
      </c>
      <c r="O369" s="1" t="s">
        <v>159</v>
      </c>
      <c r="P369" s="1" t="s">
        <v>7716</v>
      </c>
      <c r="Q369" s="1" t="s">
        <v>91</v>
      </c>
      <c r="R369" s="1" t="s">
        <v>128</v>
      </c>
      <c r="S369" s="1" t="s">
        <v>7717</v>
      </c>
      <c r="T369" s="1" t="s">
        <v>94</v>
      </c>
      <c r="U369" s="1">
        <v>505151030856</v>
      </c>
      <c r="V369" s="1" t="s">
        <v>7718</v>
      </c>
      <c r="W369" s="1">
        <v>7738045020</v>
      </c>
      <c r="X369" s="1" t="s">
        <v>1475</v>
      </c>
      <c r="Y369" s="1" t="s">
        <v>7719</v>
      </c>
      <c r="Z369" s="1">
        <v>9820117252</v>
      </c>
      <c r="AA369" s="1" t="s">
        <v>98</v>
      </c>
      <c r="AB369" s="1" t="s">
        <v>7720</v>
      </c>
      <c r="AC369" s="1" t="s">
        <v>472</v>
      </c>
      <c r="AD369" s="1" t="s">
        <v>101</v>
      </c>
      <c r="AE369" s="1" t="s">
        <v>7720</v>
      </c>
      <c r="AF369" s="1" t="s">
        <v>472</v>
      </c>
      <c r="AG369" s="1" t="s">
        <v>101</v>
      </c>
      <c r="AH369" s="1" t="s">
        <v>102</v>
      </c>
      <c r="AI369" s="1" t="s">
        <v>102</v>
      </c>
      <c r="AJ369" s="1" t="s">
        <v>7721</v>
      </c>
      <c r="AK369" s="1" t="s">
        <v>474</v>
      </c>
      <c r="AL369" s="1" t="s">
        <v>420</v>
      </c>
      <c r="AM369" s="1" t="s">
        <v>286</v>
      </c>
      <c r="AN369" s="1">
        <v>89.2</v>
      </c>
      <c r="AO369" s="1" t="s">
        <v>84</v>
      </c>
      <c r="AP369" s="1" t="s">
        <v>7722</v>
      </c>
      <c r="AQ369" s="1" t="s">
        <v>474</v>
      </c>
      <c r="AR369" s="1" t="s">
        <v>199</v>
      </c>
      <c r="AS369" s="1" t="s">
        <v>477</v>
      </c>
      <c r="AT369" s="1">
        <v>78.92</v>
      </c>
      <c r="AU369" s="1" t="s">
        <v>84</v>
      </c>
      <c r="AV369" s="1" t="s">
        <v>84</v>
      </c>
      <c r="AW369" s="1" t="s">
        <v>84</v>
      </c>
      <c r="AX369" s="1" t="s">
        <v>84</v>
      </c>
      <c r="AY369" s="1" t="s">
        <v>84</v>
      </c>
      <c r="AZ369" s="1" t="s">
        <v>84</v>
      </c>
      <c r="BA369" s="1" t="s">
        <v>84</v>
      </c>
      <c r="BB369" s="1" t="s">
        <v>203</v>
      </c>
      <c r="BC369" s="1" t="s">
        <v>7723</v>
      </c>
      <c r="BD369" s="1" t="s">
        <v>205</v>
      </c>
      <c r="BE369" s="1" t="s">
        <v>479</v>
      </c>
      <c r="BF369" s="1" t="s">
        <v>425</v>
      </c>
      <c r="BG369" s="1" t="s">
        <v>480</v>
      </c>
      <c r="BH369" s="1">
        <v>78.08</v>
      </c>
      <c r="BI369" s="1">
        <v>8.93</v>
      </c>
      <c r="BJ369" s="1" t="s">
        <v>84</v>
      </c>
      <c r="BK369" s="1" t="s">
        <v>84</v>
      </c>
      <c r="BL369" s="1" t="s">
        <v>84</v>
      </c>
      <c r="BM369" s="1" t="s">
        <v>84</v>
      </c>
      <c r="BN369" s="1" t="s">
        <v>84</v>
      </c>
      <c r="BO369" s="1" t="s">
        <v>84</v>
      </c>
      <c r="BP369" s="1" t="s">
        <v>84</v>
      </c>
      <c r="BQ369" s="1" t="s">
        <v>84</v>
      </c>
      <c r="BR369" s="1" t="s">
        <v>7724</v>
      </c>
      <c r="BS369" s="1" t="s">
        <v>7725</v>
      </c>
      <c r="BT369" s="1">
        <v>21</v>
      </c>
      <c r="BU369" s="1" t="s">
        <v>7726</v>
      </c>
      <c r="BV369" s="1">
        <v>38</v>
      </c>
      <c r="BW369" s="1" t="s">
        <v>7727</v>
      </c>
      <c r="BX369" s="1" t="str">
        <f>HYPERLINK("https://nconnect.nicmar.ac.in/storage/profile/6aaa602e6a1c4.png","Download")</f>
        <v>0</v>
      </c>
      <c r="BY369" s="1" t="s">
        <v>84</v>
      </c>
    </row>
    <row r="370" spans="1:77">
      <c r="A370" s="1" t="s">
        <v>351</v>
      </c>
      <c r="B370" s="1" t="s">
        <v>78</v>
      </c>
      <c r="C370" s="1" t="s">
        <v>7728</v>
      </c>
      <c r="D370" s="1" t="s">
        <v>7729</v>
      </c>
      <c r="E370" s="1" t="s">
        <v>7730</v>
      </c>
      <c r="F370" s="1" t="s">
        <v>7731</v>
      </c>
      <c r="G370" s="1" t="s">
        <v>7732</v>
      </c>
      <c r="H370" s="1" t="s">
        <v>84</v>
      </c>
      <c r="I370" s="3"/>
      <c r="J370" s="1" t="s">
        <v>85</v>
      </c>
      <c r="K370" s="1" t="s">
        <v>86</v>
      </c>
      <c r="L370" s="1" t="s">
        <v>7733</v>
      </c>
      <c r="M370" s="1" t="s">
        <v>7734</v>
      </c>
      <c r="N370" s="1">
        <v>9545464779</v>
      </c>
      <c r="O370" s="1" t="s">
        <v>89</v>
      </c>
      <c r="P370" s="1" t="s">
        <v>873</v>
      </c>
      <c r="Q370" s="1" t="s">
        <v>91</v>
      </c>
      <c r="R370" s="1" t="s">
        <v>5923</v>
      </c>
      <c r="S370" s="1" t="s">
        <v>7735</v>
      </c>
      <c r="T370" s="1" t="s">
        <v>130</v>
      </c>
      <c r="U370" s="1">
        <v>670785786736</v>
      </c>
      <c r="V370" s="1" t="s">
        <v>7736</v>
      </c>
      <c r="W370" s="1">
        <v>9763612042</v>
      </c>
      <c r="X370" s="1" t="s">
        <v>948</v>
      </c>
      <c r="Y370" s="1" t="s">
        <v>7737</v>
      </c>
      <c r="Z370" s="1">
        <v>9673752842</v>
      </c>
      <c r="AA370" s="1" t="s">
        <v>7738</v>
      </c>
      <c r="AB370" s="1" t="s">
        <v>7739</v>
      </c>
      <c r="AC370" s="1" t="s">
        <v>1242</v>
      </c>
      <c r="AD370" s="1" t="s">
        <v>101</v>
      </c>
      <c r="AE370" s="1" t="s">
        <v>7739</v>
      </c>
      <c r="AF370" s="1" t="s">
        <v>1242</v>
      </c>
      <c r="AG370" s="1" t="s">
        <v>101</v>
      </c>
      <c r="AH370" s="1" t="s">
        <v>102</v>
      </c>
      <c r="AI370" s="1" t="s">
        <v>102</v>
      </c>
      <c r="AJ370" s="1" t="s">
        <v>7740</v>
      </c>
      <c r="AK370" s="1" t="s">
        <v>7741</v>
      </c>
      <c r="AL370" s="1" t="s">
        <v>141</v>
      </c>
      <c r="AM370" s="1" t="s">
        <v>109</v>
      </c>
      <c r="AN370" s="1">
        <v>81.4</v>
      </c>
      <c r="AO370" s="1" t="s">
        <v>84</v>
      </c>
      <c r="AP370" s="1" t="s">
        <v>7742</v>
      </c>
      <c r="AQ370" s="1" t="s">
        <v>7741</v>
      </c>
      <c r="AR370" s="1" t="s">
        <v>370</v>
      </c>
      <c r="AS370" s="1" t="s">
        <v>144</v>
      </c>
      <c r="AT370" s="1">
        <v>66.0</v>
      </c>
      <c r="AU370" s="1" t="s">
        <v>84</v>
      </c>
      <c r="AV370" s="1" t="s">
        <v>84</v>
      </c>
      <c r="AW370" s="1" t="s">
        <v>84</v>
      </c>
      <c r="AX370" s="1" t="s">
        <v>84</v>
      </c>
      <c r="AY370" s="1" t="s">
        <v>84</v>
      </c>
      <c r="AZ370" s="1" t="s">
        <v>84</v>
      </c>
      <c r="BA370" s="1" t="s">
        <v>84</v>
      </c>
      <c r="BB370" s="1" t="s">
        <v>7743</v>
      </c>
      <c r="BC370" s="1" t="s">
        <v>7744</v>
      </c>
      <c r="BD370" s="1" t="s">
        <v>1092</v>
      </c>
      <c r="BE370" s="1" t="s">
        <v>2623</v>
      </c>
      <c r="BF370" s="1" t="s">
        <v>115</v>
      </c>
      <c r="BG370" s="1" t="s">
        <v>1051</v>
      </c>
      <c r="BH370" s="1">
        <v>72.11</v>
      </c>
      <c r="BI370" s="1">
        <v>7.62</v>
      </c>
      <c r="BJ370" s="1" t="s">
        <v>84</v>
      </c>
      <c r="BK370" s="1" t="s">
        <v>84</v>
      </c>
      <c r="BL370" s="1" t="s">
        <v>84</v>
      </c>
      <c r="BM370" s="1" t="s">
        <v>84</v>
      </c>
      <c r="BN370" s="1" t="s">
        <v>84</v>
      </c>
      <c r="BO370" s="1" t="s">
        <v>84</v>
      </c>
      <c r="BP370" s="1" t="s">
        <v>84</v>
      </c>
      <c r="BQ370" s="1" t="s">
        <v>84</v>
      </c>
      <c r="BR370" s="1" t="s">
        <v>7745</v>
      </c>
      <c r="BS370" s="1" t="s">
        <v>84</v>
      </c>
      <c r="BT370" s="1"/>
      <c r="BU370" s="1" t="s">
        <v>7746</v>
      </c>
      <c r="BV370" s="1">
        <v>8</v>
      </c>
      <c r="BW370" s="1" t="s">
        <v>84</v>
      </c>
      <c r="BX370" s="1" t="str">
        <f>HYPERLINK("https://nconnect.nicmar.ac.in/storage/profile/6a85eb706742c.png","Download")</f>
        <v>0</v>
      </c>
      <c r="BY370" s="1" t="s">
        <v>84</v>
      </c>
    </row>
    <row r="371" spans="1:77">
      <c r="A371" s="1" t="s">
        <v>119</v>
      </c>
      <c r="B371" s="1" t="s">
        <v>78</v>
      </c>
      <c r="C371" s="1" t="s">
        <v>7747</v>
      </c>
      <c r="D371" s="1" t="s">
        <v>7748</v>
      </c>
      <c r="E371" s="1" t="s">
        <v>7749</v>
      </c>
      <c r="F371" s="1" t="s">
        <v>7750</v>
      </c>
      <c r="G371" s="1" t="s">
        <v>7751</v>
      </c>
      <c r="H371" s="1" t="s">
        <v>84</v>
      </c>
      <c r="I371" s="3"/>
      <c r="J371" s="1" t="s">
        <v>85</v>
      </c>
      <c r="K371" s="1" t="s">
        <v>86</v>
      </c>
      <c r="L371" s="1" t="s">
        <v>7752</v>
      </c>
      <c r="M371" s="1" t="s">
        <v>7753</v>
      </c>
      <c r="N371" s="1">
        <v>6363531988</v>
      </c>
      <c r="O371" s="1" t="s">
        <v>89</v>
      </c>
      <c r="P371" s="1" t="s">
        <v>7754</v>
      </c>
      <c r="Q371" s="1" t="s">
        <v>91</v>
      </c>
      <c r="R371" s="1" t="s">
        <v>7755</v>
      </c>
      <c r="S371" s="1" t="s">
        <v>7756</v>
      </c>
      <c r="T371" s="1" t="s">
        <v>130</v>
      </c>
      <c r="U371" s="1">
        <v>266167277715</v>
      </c>
      <c r="V371" s="1" t="s">
        <v>7749</v>
      </c>
      <c r="W371" s="1">
        <v>9448058009</v>
      </c>
      <c r="X371" s="1" t="s">
        <v>7757</v>
      </c>
      <c r="Y371" s="1" t="s">
        <v>7758</v>
      </c>
      <c r="Z371" s="1">
        <v>9620410131</v>
      </c>
      <c r="AA371" s="1" t="s">
        <v>1021</v>
      </c>
      <c r="AB371" s="1" t="s">
        <v>7759</v>
      </c>
      <c r="AC371" s="1" t="s">
        <v>1453</v>
      </c>
      <c r="AD371" s="1" t="s">
        <v>278</v>
      </c>
      <c r="AE371" s="1" t="s">
        <v>7759</v>
      </c>
      <c r="AF371" s="1" t="s">
        <v>1453</v>
      </c>
      <c r="AG371" s="1" t="s">
        <v>278</v>
      </c>
      <c r="AH371" s="1" t="s">
        <v>102</v>
      </c>
      <c r="AI371" s="1" t="s">
        <v>102</v>
      </c>
      <c r="AJ371" s="1" t="s">
        <v>7760</v>
      </c>
      <c r="AK371" s="1" t="s">
        <v>7761</v>
      </c>
      <c r="AL371" s="1" t="s">
        <v>172</v>
      </c>
      <c r="AM371" s="1" t="s">
        <v>368</v>
      </c>
      <c r="AN371" s="1">
        <v>90.88</v>
      </c>
      <c r="AO371" s="1" t="s">
        <v>84</v>
      </c>
      <c r="AP371" s="1" t="s">
        <v>7762</v>
      </c>
      <c r="AQ371" s="1" t="s">
        <v>7763</v>
      </c>
      <c r="AR371" s="1" t="s">
        <v>931</v>
      </c>
      <c r="AS371" s="1" t="s">
        <v>319</v>
      </c>
      <c r="AT371" s="1">
        <v>81.83</v>
      </c>
      <c r="AU371" s="1" t="s">
        <v>84</v>
      </c>
      <c r="AV371" s="1" t="s">
        <v>84</v>
      </c>
      <c r="AW371" s="1" t="s">
        <v>84</v>
      </c>
      <c r="AX371" s="1" t="s">
        <v>84</v>
      </c>
      <c r="AY371" s="1" t="s">
        <v>84</v>
      </c>
      <c r="AZ371" s="1" t="s">
        <v>84</v>
      </c>
      <c r="BA371" s="1" t="s">
        <v>84</v>
      </c>
      <c r="BB371" s="1" t="s">
        <v>7764</v>
      </c>
      <c r="BC371" s="1" t="s">
        <v>7765</v>
      </c>
      <c r="BD371" s="1" t="s">
        <v>146</v>
      </c>
      <c r="BE371" s="1" t="s">
        <v>114</v>
      </c>
      <c r="BF371" s="1" t="s">
        <v>1226</v>
      </c>
      <c r="BG371" s="1" t="s">
        <v>236</v>
      </c>
      <c r="BH371" s="1">
        <v>80.9</v>
      </c>
      <c r="BI371" s="1">
        <v>8.09</v>
      </c>
      <c r="BJ371" s="1" t="s">
        <v>84</v>
      </c>
      <c r="BK371" s="1" t="s">
        <v>84</v>
      </c>
      <c r="BL371" s="1" t="s">
        <v>84</v>
      </c>
      <c r="BM371" s="1" t="s">
        <v>84</v>
      </c>
      <c r="BN371" s="1" t="s">
        <v>84</v>
      </c>
      <c r="BO371" s="1" t="s">
        <v>84</v>
      </c>
      <c r="BP371" s="1" t="s">
        <v>84</v>
      </c>
      <c r="BQ371" s="1" t="s">
        <v>84</v>
      </c>
      <c r="BR371" s="1" t="s">
        <v>7766</v>
      </c>
      <c r="BS371" s="1" t="s">
        <v>84</v>
      </c>
      <c r="BT371" s="1"/>
      <c r="BU371" s="1" t="s">
        <v>7767</v>
      </c>
      <c r="BV371" s="1">
        <v>16</v>
      </c>
      <c r="BW371" s="1" t="s">
        <v>7768</v>
      </c>
      <c r="BX371" s="1" t="str">
        <f>HYPERLINK("https://nconnect.nicmar.ac.in/storage/profile/6a8727fb6e695.png","Download")</f>
        <v>0</v>
      </c>
      <c r="BY371" s="1" t="s">
        <v>84</v>
      </c>
    </row>
    <row r="372" spans="1:77">
      <c r="A372" s="1" t="s">
        <v>295</v>
      </c>
      <c r="B372" s="1" t="s">
        <v>296</v>
      </c>
      <c r="C372" s="1" t="s">
        <v>7769</v>
      </c>
      <c r="D372" s="1" t="s">
        <v>7770</v>
      </c>
      <c r="E372" s="1" t="s">
        <v>84</v>
      </c>
      <c r="F372" s="1" t="s">
        <v>3986</v>
      </c>
      <c r="G372" s="1" t="s">
        <v>7771</v>
      </c>
      <c r="H372" s="1" t="s">
        <v>84</v>
      </c>
      <c r="I372" s="3"/>
      <c r="J372" s="1" t="s">
        <v>85</v>
      </c>
      <c r="K372" s="1" t="s">
        <v>86</v>
      </c>
      <c r="L372" s="1" t="s">
        <v>7772</v>
      </c>
      <c r="M372" s="1" t="s">
        <v>7773</v>
      </c>
      <c r="N372" s="1">
        <v>9336217380</v>
      </c>
      <c r="O372" s="1" t="s">
        <v>89</v>
      </c>
      <c r="P372" s="1" t="s">
        <v>5700</v>
      </c>
      <c r="Q372" s="1" t="s">
        <v>91</v>
      </c>
      <c r="R372" s="1" t="s">
        <v>491</v>
      </c>
      <c r="S372" s="1" t="s">
        <v>84</v>
      </c>
      <c r="T372" s="1" t="s">
        <v>306</v>
      </c>
      <c r="U372" s="1" t="s">
        <v>7774</v>
      </c>
      <c r="V372" s="1" t="s">
        <v>7775</v>
      </c>
      <c r="W372" s="1">
        <v>9648940980</v>
      </c>
      <c r="X372" s="1" t="s">
        <v>7776</v>
      </c>
      <c r="Y372" s="1" t="s">
        <v>7777</v>
      </c>
      <c r="Z372" s="1">
        <v>9648940980</v>
      </c>
      <c r="AA372" s="1" t="s">
        <v>7776</v>
      </c>
      <c r="AB372" s="1" t="s">
        <v>7778</v>
      </c>
      <c r="AC372" s="1" t="s">
        <v>7779</v>
      </c>
      <c r="AD372" s="1" t="s">
        <v>1127</v>
      </c>
      <c r="AE372" s="1" t="s">
        <v>7778</v>
      </c>
      <c r="AF372" s="1" t="s">
        <v>7779</v>
      </c>
      <c r="AG372" s="1" t="s">
        <v>1127</v>
      </c>
      <c r="AH372" s="1">
        <v>9.27</v>
      </c>
      <c r="AI372" s="1" t="s">
        <v>102</v>
      </c>
      <c r="AJ372" s="1" t="s">
        <v>7780</v>
      </c>
      <c r="AK372" s="1" t="s">
        <v>7781</v>
      </c>
      <c r="AL372" s="1" t="s">
        <v>315</v>
      </c>
      <c r="AM372" s="1" t="s">
        <v>316</v>
      </c>
      <c r="AN372" s="1">
        <v>95.6</v>
      </c>
      <c r="AO372" s="1" t="s">
        <v>84</v>
      </c>
      <c r="AP372" s="1" t="s">
        <v>7780</v>
      </c>
      <c r="AQ372" s="1" t="s">
        <v>7782</v>
      </c>
      <c r="AR372" s="1" t="s">
        <v>672</v>
      </c>
      <c r="AS372" s="1" t="s">
        <v>320</v>
      </c>
      <c r="AT372" s="1">
        <v>81.6</v>
      </c>
      <c r="AU372" s="1" t="s">
        <v>84</v>
      </c>
      <c r="AV372" s="1" t="s">
        <v>84</v>
      </c>
      <c r="AW372" s="1" t="s">
        <v>84</v>
      </c>
      <c r="AX372" s="1" t="s">
        <v>84</v>
      </c>
      <c r="AY372" s="1" t="s">
        <v>84</v>
      </c>
      <c r="AZ372" s="1" t="s">
        <v>84</v>
      </c>
      <c r="BA372" s="1" t="s">
        <v>84</v>
      </c>
      <c r="BB372" s="1" t="s">
        <v>84</v>
      </c>
      <c r="BC372" s="1" t="s">
        <v>84</v>
      </c>
      <c r="BD372" s="1" t="s">
        <v>84</v>
      </c>
      <c r="BE372" s="1" t="s">
        <v>84</v>
      </c>
      <c r="BF372" s="1" t="s">
        <v>84</v>
      </c>
      <c r="BG372" s="1" t="s">
        <v>84</v>
      </c>
      <c r="BH372" s="1" t="s">
        <v>84</v>
      </c>
      <c r="BI372" s="1" t="s">
        <v>84</v>
      </c>
      <c r="BJ372" s="1" t="s">
        <v>84</v>
      </c>
      <c r="BK372" s="1" t="s">
        <v>84</v>
      </c>
      <c r="BL372" s="1" t="s">
        <v>84</v>
      </c>
      <c r="BM372" s="1" t="s">
        <v>84</v>
      </c>
      <c r="BN372" s="1" t="s">
        <v>84</v>
      </c>
      <c r="BO372" s="1" t="s">
        <v>84</v>
      </c>
      <c r="BP372" s="1" t="s">
        <v>84</v>
      </c>
      <c r="BQ372" s="1" t="s">
        <v>84</v>
      </c>
      <c r="BR372" s="1" t="s">
        <v>7783</v>
      </c>
      <c r="BS372" s="1" t="s">
        <v>84</v>
      </c>
      <c r="BT372" s="1"/>
      <c r="BU372" s="1" t="s">
        <v>7784</v>
      </c>
      <c r="BV372" s="1">
        <v>20</v>
      </c>
      <c r="BW372" s="1" t="s">
        <v>7785</v>
      </c>
      <c r="BX372" s="1" t="str">
        <f>HYPERLINK("https://nconnect.nicmar.ac.in/storage/profile/ProfilePhoto_P2367018_789645.jpg","Download")</f>
        <v>0</v>
      </c>
      <c r="BY372" s="1" t="s">
        <v>84</v>
      </c>
    </row>
    <row r="373" spans="1:77">
      <c r="A373" s="1" t="s">
        <v>151</v>
      </c>
      <c r="B373" s="1" t="s">
        <v>78</v>
      </c>
      <c r="C373" s="1" t="s">
        <v>7786</v>
      </c>
      <c r="D373" s="1" t="s">
        <v>7787</v>
      </c>
      <c r="E373" s="1" t="s">
        <v>84</v>
      </c>
      <c r="F373" s="1" t="s">
        <v>7788</v>
      </c>
      <c r="G373" s="1" t="s">
        <v>7789</v>
      </c>
      <c r="H373" s="1" t="s">
        <v>84</v>
      </c>
      <c r="I373" s="3"/>
      <c r="J373" s="1" t="s">
        <v>85</v>
      </c>
      <c r="K373" s="1" t="s">
        <v>86</v>
      </c>
      <c r="L373" s="1" t="s">
        <v>7790</v>
      </c>
      <c r="M373" s="1" t="s">
        <v>7790</v>
      </c>
      <c r="N373" s="1">
        <v>7892199016</v>
      </c>
      <c r="O373" s="1" t="s">
        <v>89</v>
      </c>
      <c r="P373" s="1" t="s">
        <v>7791</v>
      </c>
      <c r="Q373" s="1" t="s">
        <v>91</v>
      </c>
      <c r="R373" s="1" t="s">
        <v>7792</v>
      </c>
      <c r="S373" s="1" t="s">
        <v>7793</v>
      </c>
      <c r="T373" s="1" t="s">
        <v>94</v>
      </c>
      <c r="U373" s="1">
        <v>842003768979</v>
      </c>
      <c r="V373" s="1" t="s">
        <v>7794</v>
      </c>
      <c r="W373" s="1">
        <v>9449707851</v>
      </c>
      <c r="X373" s="1" t="s">
        <v>7795</v>
      </c>
      <c r="Y373" s="1" t="s">
        <v>7796</v>
      </c>
      <c r="Z373" s="1">
        <v>9964524352</v>
      </c>
      <c r="AA373" s="1" t="s">
        <v>7797</v>
      </c>
      <c r="AB373" s="1" t="s">
        <v>7798</v>
      </c>
      <c r="AC373" s="1" t="s">
        <v>7799</v>
      </c>
      <c r="AD373" s="1" t="s">
        <v>278</v>
      </c>
      <c r="AE373" s="1" t="s">
        <v>7798</v>
      </c>
      <c r="AF373" s="1" t="s">
        <v>7799</v>
      </c>
      <c r="AG373" s="1" t="s">
        <v>278</v>
      </c>
      <c r="AH373" s="1" t="s">
        <v>102</v>
      </c>
      <c r="AI373" s="1" t="s">
        <v>102</v>
      </c>
      <c r="AJ373" s="1" t="s">
        <v>7800</v>
      </c>
      <c r="AK373" s="1" t="s">
        <v>7801</v>
      </c>
      <c r="AL373" s="1" t="s">
        <v>597</v>
      </c>
      <c r="AM373" s="1" t="s">
        <v>501</v>
      </c>
      <c r="AN373" s="1">
        <v>93.6</v>
      </c>
      <c r="AO373" s="1" t="s">
        <v>84</v>
      </c>
      <c r="AP373" s="1" t="s">
        <v>7802</v>
      </c>
      <c r="AQ373" s="1" t="s">
        <v>7803</v>
      </c>
      <c r="AR373" s="1" t="s">
        <v>106</v>
      </c>
      <c r="AS373" s="1" t="s">
        <v>109</v>
      </c>
      <c r="AT373" s="1">
        <v>82.5</v>
      </c>
      <c r="AU373" s="1" t="s">
        <v>84</v>
      </c>
      <c r="AV373" s="1" t="s">
        <v>84</v>
      </c>
      <c r="AW373" s="1" t="s">
        <v>84</v>
      </c>
      <c r="AX373" s="1" t="s">
        <v>84</v>
      </c>
      <c r="AY373" s="1" t="s">
        <v>84</v>
      </c>
      <c r="AZ373" s="1" t="s">
        <v>84</v>
      </c>
      <c r="BA373" s="1" t="s">
        <v>84</v>
      </c>
      <c r="BB373" s="1" t="s">
        <v>7804</v>
      </c>
      <c r="BC373" s="1" t="s">
        <v>7805</v>
      </c>
      <c r="BD373" s="1" t="s">
        <v>146</v>
      </c>
      <c r="BE373" s="1" t="s">
        <v>114</v>
      </c>
      <c r="BF373" s="1" t="s">
        <v>2130</v>
      </c>
      <c r="BG373" s="1" t="s">
        <v>962</v>
      </c>
      <c r="BH373" s="1">
        <v>85.6</v>
      </c>
      <c r="BI373" s="1">
        <v>8.56</v>
      </c>
      <c r="BJ373" s="1" t="s">
        <v>84</v>
      </c>
      <c r="BK373" s="1" t="s">
        <v>84</v>
      </c>
      <c r="BL373" s="1" t="s">
        <v>84</v>
      </c>
      <c r="BM373" s="1" t="s">
        <v>84</v>
      </c>
      <c r="BN373" s="1" t="s">
        <v>84</v>
      </c>
      <c r="BO373" s="1" t="s">
        <v>84</v>
      </c>
      <c r="BP373" s="1" t="s">
        <v>84</v>
      </c>
      <c r="BQ373" s="1" t="s">
        <v>84</v>
      </c>
      <c r="BR373" s="1" t="s">
        <v>7806</v>
      </c>
      <c r="BS373" s="1" t="s">
        <v>84</v>
      </c>
      <c r="BT373" s="1"/>
      <c r="BU373" s="1" t="s">
        <v>84</v>
      </c>
      <c r="BV373" s="1"/>
      <c r="BW373" s="1" t="s">
        <v>84</v>
      </c>
      <c r="BX373" s="1" t="str">
        <f>HYPERLINK("https://nconnect.nicmar.ac.in/storage/profile/6a85f7cd644ec.png","Download")</f>
        <v>0</v>
      </c>
      <c r="BY373" s="1" t="s">
        <v>84</v>
      </c>
    </row>
    <row r="374" spans="1:77">
      <c r="A374" s="1" t="s">
        <v>151</v>
      </c>
      <c r="B374" s="1" t="s">
        <v>78</v>
      </c>
      <c r="C374" s="1" t="s">
        <v>7807</v>
      </c>
      <c r="D374" s="1" t="s">
        <v>7808</v>
      </c>
      <c r="E374" s="1" t="s">
        <v>84</v>
      </c>
      <c r="F374" s="1" t="s">
        <v>7809</v>
      </c>
      <c r="G374" s="1" t="s">
        <v>7810</v>
      </c>
      <c r="H374" s="1" t="s">
        <v>84</v>
      </c>
      <c r="I374" s="3"/>
      <c r="J374" s="1" t="s">
        <v>85</v>
      </c>
      <c r="K374" s="1" t="s">
        <v>86</v>
      </c>
      <c r="L374" s="1" t="s">
        <v>7811</v>
      </c>
      <c r="M374" s="1" t="s">
        <v>7812</v>
      </c>
      <c r="N374" s="1">
        <v>8093966162</v>
      </c>
      <c r="O374" s="1" t="s">
        <v>89</v>
      </c>
      <c r="P374" s="1" t="s">
        <v>7813</v>
      </c>
      <c r="Q374" s="1" t="s">
        <v>91</v>
      </c>
      <c r="R374" s="1" t="s">
        <v>7814</v>
      </c>
      <c r="S374" s="1" t="s">
        <v>7815</v>
      </c>
      <c r="T374" s="1" t="s">
        <v>190</v>
      </c>
      <c r="U374" s="1">
        <v>658138069395</v>
      </c>
      <c r="V374" s="1" t="s">
        <v>7816</v>
      </c>
      <c r="W374" s="1">
        <v>9937152322</v>
      </c>
      <c r="X374" s="1" t="s">
        <v>2168</v>
      </c>
      <c r="Y374" s="1" t="s">
        <v>7817</v>
      </c>
      <c r="Z374" s="1">
        <v>9776200133</v>
      </c>
      <c r="AA374" s="1" t="s">
        <v>1323</v>
      </c>
      <c r="AB374" s="1" t="s">
        <v>7818</v>
      </c>
      <c r="AC374" s="1" t="s">
        <v>4380</v>
      </c>
      <c r="AD374" s="1" t="s">
        <v>3974</v>
      </c>
      <c r="AE374" s="1" t="s">
        <v>7818</v>
      </c>
      <c r="AF374" s="1" t="s">
        <v>4380</v>
      </c>
      <c r="AG374" s="1" t="s">
        <v>3974</v>
      </c>
      <c r="AH374" s="1" t="s">
        <v>102</v>
      </c>
      <c r="AI374" s="1" t="s">
        <v>102</v>
      </c>
      <c r="AJ374" s="1" t="s">
        <v>7819</v>
      </c>
      <c r="AK374" s="1" t="s">
        <v>7820</v>
      </c>
      <c r="AL374" s="1" t="s">
        <v>5110</v>
      </c>
      <c r="AM374" s="1" t="s">
        <v>4384</v>
      </c>
      <c r="AN374" s="1">
        <v>91.2</v>
      </c>
      <c r="AO374" s="1">
        <v>9.6</v>
      </c>
      <c r="AP374" s="1" t="s">
        <v>7819</v>
      </c>
      <c r="AQ374" s="1" t="s">
        <v>7820</v>
      </c>
      <c r="AR374" s="1" t="s">
        <v>4384</v>
      </c>
      <c r="AS374" s="1" t="s">
        <v>1131</v>
      </c>
      <c r="AT374" s="1">
        <v>79.2</v>
      </c>
      <c r="AU374" s="1" t="s">
        <v>84</v>
      </c>
      <c r="AV374" s="1" t="s">
        <v>84</v>
      </c>
      <c r="AW374" s="1" t="s">
        <v>84</v>
      </c>
      <c r="AX374" s="1" t="s">
        <v>84</v>
      </c>
      <c r="AY374" s="1" t="s">
        <v>84</v>
      </c>
      <c r="AZ374" s="1" t="s">
        <v>84</v>
      </c>
      <c r="BA374" s="1" t="s">
        <v>84</v>
      </c>
      <c r="BB374" s="1" t="s">
        <v>5728</v>
      </c>
      <c r="BC374" s="1" t="s">
        <v>5728</v>
      </c>
      <c r="BD374" s="1" t="s">
        <v>113</v>
      </c>
      <c r="BE374" s="1" t="s">
        <v>114</v>
      </c>
      <c r="BF374" s="1" t="s">
        <v>341</v>
      </c>
      <c r="BG374" s="1" t="s">
        <v>395</v>
      </c>
      <c r="BH374" s="1">
        <v>75.8</v>
      </c>
      <c r="BI374" s="1">
        <v>7.58</v>
      </c>
      <c r="BJ374" s="1" t="s">
        <v>84</v>
      </c>
      <c r="BK374" s="1" t="s">
        <v>84</v>
      </c>
      <c r="BL374" s="1" t="s">
        <v>84</v>
      </c>
      <c r="BM374" s="1" t="s">
        <v>84</v>
      </c>
      <c r="BN374" s="1" t="s">
        <v>84</v>
      </c>
      <c r="BO374" s="1" t="s">
        <v>84</v>
      </c>
      <c r="BP374" s="1" t="s">
        <v>84</v>
      </c>
      <c r="BQ374" s="1" t="s">
        <v>84</v>
      </c>
      <c r="BR374" s="1" t="s">
        <v>7821</v>
      </c>
      <c r="BS374" s="1" t="s">
        <v>7822</v>
      </c>
      <c r="BT374" s="1">
        <v>74</v>
      </c>
      <c r="BU374" s="1" t="s">
        <v>7823</v>
      </c>
      <c r="BV374" s="1">
        <v>8</v>
      </c>
      <c r="BW374" s="1" t="s">
        <v>7824</v>
      </c>
      <c r="BX374" s="1" t="str">
        <f>HYPERLINK("https://nconnect.nicmar.ac.in/storage/profile/6a85e68513569.png","Download")</f>
        <v>0</v>
      </c>
      <c r="BY374" s="1" t="s">
        <v>84</v>
      </c>
    </row>
    <row r="375" spans="1:77">
      <c r="A375" s="1" t="s">
        <v>151</v>
      </c>
      <c r="B375" s="1" t="s">
        <v>78</v>
      </c>
      <c r="C375" s="1" t="s">
        <v>7825</v>
      </c>
      <c r="D375" s="1" t="s">
        <v>7826</v>
      </c>
      <c r="E375" s="1" t="s">
        <v>7827</v>
      </c>
      <c r="F375" s="1" t="s">
        <v>7828</v>
      </c>
      <c r="G375" s="1" t="s">
        <v>7829</v>
      </c>
      <c r="H375" s="1" t="s">
        <v>84</v>
      </c>
      <c r="I375" s="3"/>
      <c r="J375" s="1" t="s">
        <v>85</v>
      </c>
      <c r="K375" s="1" t="s">
        <v>86</v>
      </c>
      <c r="L375" s="1" t="s">
        <v>7830</v>
      </c>
      <c r="M375" s="1" t="s">
        <v>7831</v>
      </c>
      <c r="N375" s="1">
        <v>8136884264</v>
      </c>
      <c r="O375" s="1" t="s">
        <v>159</v>
      </c>
      <c r="P375" s="1" t="s">
        <v>7832</v>
      </c>
      <c r="Q375" s="1" t="s">
        <v>91</v>
      </c>
      <c r="R375" s="1" t="s">
        <v>804</v>
      </c>
      <c r="S375" s="1" t="s">
        <v>7833</v>
      </c>
      <c r="T375" s="1" t="s">
        <v>130</v>
      </c>
      <c r="U375" s="1">
        <v>711920282629</v>
      </c>
      <c r="V375" s="1" t="s">
        <v>7834</v>
      </c>
      <c r="W375" s="1">
        <v>9567867264</v>
      </c>
      <c r="X375" s="1" t="s">
        <v>7835</v>
      </c>
      <c r="Y375" s="1" t="s">
        <v>7836</v>
      </c>
      <c r="Z375" s="1">
        <v>9995894264</v>
      </c>
      <c r="AA375" s="1" t="s">
        <v>167</v>
      </c>
      <c r="AB375" s="1" t="s">
        <v>7837</v>
      </c>
      <c r="AC375" s="1" t="s">
        <v>668</v>
      </c>
      <c r="AD375" s="1" t="s">
        <v>392</v>
      </c>
      <c r="AE375" s="1" t="s">
        <v>7837</v>
      </c>
      <c r="AF375" s="1" t="s">
        <v>668</v>
      </c>
      <c r="AG375" s="1" t="s">
        <v>392</v>
      </c>
      <c r="AH375" s="1" t="s">
        <v>102</v>
      </c>
      <c r="AI375" s="1" t="s">
        <v>102</v>
      </c>
      <c r="AJ375" s="1" t="s">
        <v>7838</v>
      </c>
      <c r="AK375" s="1" t="s">
        <v>1666</v>
      </c>
      <c r="AL375" s="1" t="s">
        <v>199</v>
      </c>
      <c r="AM375" s="1" t="s">
        <v>395</v>
      </c>
      <c r="AN375" s="1">
        <v>87.8</v>
      </c>
      <c r="AO375" s="1" t="s">
        <v>84</v>
      </c>
      <c r="AP375" s="1" t="s">
        <v>7838</v>
      </c>
      <c r="AQ375" s="1" t="s">
        <v>1666</v>
      </c>
      <c r="AR375" s="1" t="s">
        <v>549</v>
      </c>
      <c r="AS375" s="1" t="s">
        <v>110</v>
      </c>
      <c r="AT375" s="1">
        <v>88.4</v>
      </c>
      <c r="AU375" s="1" t="s">
        <v>84</v>
      </c>
      <c r="AV375" s="1" t="s">
        <v>84</v>
      </c>
      <c r="AW375" s="1" t="s">
        <v>84</v>
      </c>
      <c r="AX375" s="1" t="s">
        <v>84</v>
      </c>
      <c r="AY375" s="1" t="s">
        <v>84</v>
      </c>
      <c r="AZ375" s="1" t="s">
        <v>84</v>
      </c>
      <c r="BA375" s="1" t="s">
        <v>84</v>
      </c>
      <c r="BB375" s="1" t="s">
        <v>7839</v>
      </c>
      <c r="BC375" s="1" t="s">
        <v>7840</v>
      </c>
      <c r="BD375" s="1" t="s">
        <v>7841</v>
      </c>
      <c r="BE375" s="1" t="s">
        <v>7842</v>
      </c>
      <c r="BF375" s="1" t="s">
        <v>552</v>
      </c>
      <c r="BG375" s="1" t="s">
        <v>553</v>
      </c>
      <c r="BH375" s="1">
        <v>76.1</v>
      </c>
      <c r="BI375" s="1">
        <v>7.61</v>
      </c>
      <c r="BJ375" s="1" t="s">
        <v>84</v>
      </c>
      <c r="BK375" s="1" t="s">
        <v>84</v>
      </c>
      <c r="BL375" s="1" t="s">
        <v>84</v>
      </c>
      <c r="BM375" s="1" t="s">
        <v>84</v>
      </c>
      <c r="BN375" s="1" t="s">
        <v>84</v>
      </c>
      <c r="BO375" s="1" t="s">
        <v>84</v>
      </c>
      <c r="BP375" s="1" t="s">
        <v>84</v>
      </c>
      <c r="BQ375" s="1" t="s">
        <v>84</v>
      </c>
      <c r="BR375" s="1" t="s">
        <v>7843</v>
      </c>
      <c r="BS375" s="1" t="s">
        <v>84</v>
      </c>
      <c r="BT375" s="1"/>
      <c r="BU375" s="1" t="s">
        <v>7844</v>
      </c>
      <c r="BV375" s="1">
        <v>18</v>
      </c>
      <c r="BW375" s="1" t="s">
        <v>7845</v>
      </c>
      <c r="BX375" s="1" t="str">
        <f>HYPERLINK("https://nconnect.nicmar.ac.in/storage/profile/6a8592c0977dc.png","Download")</f>
        <v>0</v>
      </c>
      <c r="BY375" s="1" t="s">
        <v>84</v>
      </c>
    </row>
    <row r="376" spans="1:77">
      <c r="A376" s="1" t="s">
        <v>119</v>
      </c>
      <c r="B376" s="1" t="s">
        <v>78</v>
      </c>
      <c r="C376" s="1" t="s">
        <v>7846</v>
      </c>
      <c r="D376" s="1" t="s">
        <v>3772</v>
      </c>
      <c r="E376" s="1" t="s">
        <v>84</v>
      </c>
      <c r="F376" s="1" t="s">
        <v>7847</v>
      </c>
      <c r="G376" s="1" t="s">
        <v>7848</v>
      </c>
      <c r="H376" s="1" t="s">
        <v>84</v>
      </c>
      <c r="I376" s="3"/>
      <c r="J376" s="1" t="s">
        <v>85</v>
      </c>
      <c r="K376" s="1" t="s">
        <v>86</v>
      </c>
      <c r="L376" s="1" t="s">
        <v>7849</v>
      </c>
      <c r="M376" s="1" t="s">
        <v>7850</v>
      </c>
      <c r="N376" s="1">
        <v>6238919791</v>
      </c>
      <c r="O376" s="1" t="s">
        <v>89</v>
      </c>
      <c r="P376" s="1" t="s">
        <v>7851</v>
      </c>
      <c r="Q376" s="1" t="s">
        <v>91</v>
      </c>
      <c r="R376" s="1" t="s">
        <v>1167</v>
      </c>
      <c r="S376" s="1" t="s">
        <v>7852</v>
      </c>
      <c r="T376" s="1" t="s">
        <v>130</v>
      </c>
      <c r="U376" s="1">
        <v>956594265277</v>
      </c>
      <c r="V376" s="1" t="s">
        <v>7853</v>
      </c>
      <c r="W376" s="1">
        <v>9447067464</v>
      </c>
      <c r="X376" s="1" t="s">
        <v>785</v>
      </c>
      <c r="Y376" s="1" t="s">
        <v>7854</v>
      </c>
      <c r="Z376" s="1">
        <v>9447067462</v>
      </c>
      <c r="AA376" s="1" t="s">
        <v>7855</v>
      </c>
      <c r="AB376" s="1" t="s">
        <v>7856</v>
      </c>
      <c r="AC376" s="1" t="s">
        <v>391</v>
      </c>
      <c r="AD376" s="1" t="s">
        <v>392</v>
      </c>
      <c r="AE376" s="1" t="s">
        <v>7856</v>
      </c>
      <c r="AF376" s="1" t="s">
        <v>391</v>
      </c>
      <c r="AG376" s="1" t="s">
        <v>392</v>
      </c>
      <c r="AH376" s="1" t="s">
        <v>102</v>
      </c>
      <c r="AI376" s="1" t="s">
        <v>102</v>
      </c>
      <c r="AJ376" s="1" t="s">
        <v>7857</v>
      </c>
      <c r="AK376" s="1" t="s">
        <v>7858</v>
      </c>
      <c r="AL376" s="1" t="s">
        <v>715</v>
      </c>
      <c r="AM376" s="1" t="s">
        <v>447</v>
      </c>
      <c r="AN376" s="1">
        <v>92.5</v>
      </c>
      <c r="AO376" s="1" t="s">
        <v>84</v>
      </c>
      <c r="AP376" s="1" t="s">
        <v>7857</v>
      </c>
      <c r="AQ376" s="1" t="s">
        <v>7859</v>
      </c>
      <c r="AR376" s="1" t="s">
        <v>598</v>
      </c>
      <c r="AS376" s="1" t="s">
        <v>395</v>
      </c>
      <c r="AT376" s="1">
        <v>83.8</v>
      </c>
      <c r="AU376" s="1" t="s">
        <v>84</v>
      </c>
      <c r="AV376" s="1" t="s">
        <v>84</v>
      </c>
      <c r="AW376" s="1" t="s">
        <v>84</v>
      </c>
      <c r="AX376" s="1" t="s">
        <v>84</v>
      </c>
      <c r="AY376" s="1" t="s">
        <v>84</v>
      </c>
      <c r="AZ376" s="1" t="s">
        <v>84</v>
      </c>
      <c r="BA376" s="1" t="s">
        <v>84</v>
      </c>
      <c r="BB376" s="1" t="s">
        <v>397</v>
      </c>
      <c r="BC376" s="1" t="s">
        <v>7860</v>
      </c>
      <c r="BD376" s="1" t="s">
        <v>113</v>
      </c>
      <c r="BE376" s="1" t="s">
        <v>114</v>
      </c>
      <c r="BF376" s="1" t="s">
        <v>885</v>
      </c>
      <c r="BG376" s="1" t="s">
        <v>480</v>
      </c>
      <c r="BH376" s="1">
        <v>76.8</v>
      </c>
      <c r="BI376" s="1">
        <v>7.68</v>
      </c>
      <c r="BJ376" s="1" t="s">
        <v>84</v>
      </c>
      <c r="BK376" s="1" t="s">
        <v>84</v>
      </c>
      <c r="BL376" s="1" t="s">
        <v>84</v>
      </c>
      <c r="BM376" s="1" t="s">
        <v>84</v>
      </c>
      <c r="BN376" s="1" t="s">
        <v>84</v>
      </c>
      <c r="BO376" s="1" t="s">
        <v>84</v>
      </c>
      <c r="BP376" s="1" t="s">
        <v>84</v>
      </c>
      <c r="BQ376" s="1" t="s">
        <v>84</v>
      </c>
      <c r="BR376" s="1" t="s">
        <v>7861</v>
      </c>
      <c r="BS376" s="1" t="s">
        <v>7862</v>
      </c>
      <c r="BT376" s="1">
        <v>26</v>
      </c>
      <c r="BU376" s="1" t="s">
        <v>84</v>
      </c>
      <c r="BV376" s="1"/>
      <c r="BW376" s="1" t="s">
        <v>84</v>
      </c>
      <c r="BX376" s="1" t="str">
        <f>HYPERLINK("https://nconnect.nicmar.ac.in/storage/profile/6a86fbcf2dec4.png","Download")</f>
        <v>0</v>
      </c>
      <c r="BY376" s="1" t="s">
        <v>84</v>
      </c>
    </row>
    <row r="377" spans="1:77">
      <c r="A377" s="1" t="s">
        <v>119</v>
      </c>
      <c r="B377" s="1" t="s">
        <v>78</v>
      </c>
      <c r="C377" s="1" t="s">
        <v>7863</v>
      </c>
      <c r="D377" s="1" t="s">
        <v>6878</v>
      </c>
      <c r="E377" s="1" t="s">
        <v>7864</v>
      </c>
      <c r="F377" s="1" t="s">
        <v>7865</v>
      </c>
      <c r="G377" s="1" t="s">
        <v>7866</v>
      </c>
      <c r="H377" s="1" t="s">
        <v>84</v>
      </c>
      <c r="I377" s="3"/>
      <c r="J377" s="1" t="s">
        <v>85</v>
      </c>
      <c r="K377" s="1" t="s">
        <v>86</v>
      </c>
      <c r="L377" s="1" t="s">
        <v>7867</v>
      </c>
      <c r="M377" s="1" t="s">
        <v>7868</v>
      </c>
      <c r="N377" s="1">
        <v>9588431744</v>
      </c>
      <c r="O377" s="1" t="s">
        <v>159</v>
      </c>
      <c r="P377" s="1" t="s">
        <v>7869</v>
      </c>
      <c r="Q377" s="1" t="s">
        <v>91</v>
      </c>
      <c r="R377" s="1" t="s">
        <v>7870</v>
      </c>
      <c r="S377" s="1" t="s">
        <v>7871</v>
      </c>
      <c r="T377" s="1" t="s">
        <v>130</v>
      </c>
      <c r="U377" s="1">
        <v>238191684292</v>
      </c>
      <c r="V377" s="1" t="s">
        <v>7872</v>
      </c>
      <c r="W377" s="1">
        <v>8412847089</v>
      </c>
      <c r="X377" s="1" t="s">
        <v>7873</v>
      </c>
      <c r="Y377" s="1" t="s">
        <v>7874</v>
      </c>
      <c r="Z377" s="1">
        <v>8412095482</v>
      </c>
      <c r="AA377" s="1" t="s">
        <v>167</v>
      </c>
      <c r="AB377" s="1" t="s">
        <v>7875</v>
      </c>
      <c r="AC377" s="1" t="s">
        <v>7563</v>
      </c>
      <c r="AD377" s="1" t="s">
        <v>2055</v>
      </c>
      <c r="AE377" s="1" t="s">
        <v>7876</v>
      </c>
      <c r="AF377" s="1" t="s">
        <v>138</v>
      </c>
      <c r="AG377" s="1" t="s">
        <v>101</v>
      </c>
      <c r="AH377" s="1" t="s">
        <v>102</v>
      </c>
      <c r="AI377" s="1" t="s">
        <v>102</v>
      </c>
      <c r="AJ377" s="1" t="s">
        <v>7877</v>
      </c>
      <c r="AK377" s="1" t="s">
        <v>7878</v>
      </c>
      <c r="AL377" s="1" t="s">
        <v>342</v>
      </c>
      <c r="AM377" s="1" t="s">
        <v>286</v>
      </c>
      <c r="AN377" s="1">
        <v>95</v>
      </c>
      <c r="AO377" s="1">
        <v>10</v>
      </c>
      <c r="AP377" s="1" t="s">
        <v>7877</v>
      </c>
      <c r="AQ377" s="1" t="s">
        <v>7878</v>
      </c>
      <c r="AR377" s="1" t="s">
        <v>501</v>
      </c>
      <c r="AS377" s="1" t="s">
        <v>106</v>
      </c>
      <c r="AT377" s="1">
        <v>92.2</v>
      </c>
      <c r="AU377" s="1" t="s">
        <v>84</v>
      </c>
      <c r="AV377" s="1" t="s">
        <v>84</v>
      </c>
      <c r="AW377" s="1" t="s">
        <v>84</v>
      </c>
      <c r="AX377" s="1" t="s">
        <v>84</v>
      </c>
      <c r="AY377" s="1" t="s">
        <v>84</v>
      </c>
      <c r="AZ377" s="1" t="s">
        <v>84</v>
      </c>
      <c r="BA377" s="1" t="s">
        <v>84</v>
      </c>
      <c r="BB377" s="1" t="s">
        <v>7879</v>
      </c>
      <c r="BC377" s="1" t="s">
        <v>7880</v>
      </c>
      <c r="BD377" s="1" t="s">
        <v>205</v>
      </c>
      <c r="BE377" s="1" t="s">
        <v>206</v>
      </c>
      <c r="BF377" s="1" t="s">
        <v>425</v>
      </c>
      <c r="BG377" s="1" t="s">
        <v>912</v>
      </c>
      <c r="BH377" s="1">
        <v>75.56</v>
      </c>
      <c r="BI377" s="1">
        <v>8.59</v>
      </c>
      <c r="BJ377" s="1" t="s">
        <v>84</v>
      </c>
      <c r="BK377" s="1" t="s">
        <v>84</v>
      </c>
      <c r="BL377" s="1" t="s">
        <v>84</v>
      </c>
      <c r="BM377" s="1" t="s">
        <v>84</v>
      </c>
      <c r="BN377" s="1" t="s">
        <v>84</v>
      </c>
      <c r="BO377" s="1" t="s">
        <v>84</v>
      </c>
      <c r="BP377" s="1" t="s">
        <v>84</v>
      </c>
      <c r="BQ377" s="1" t="s">
        <v>84</v>
      </c>
      <c r="BR377" s="1" t="s">
        <v>7881</v>
      </c>
      <c r="BS377" s="1" t="s">
        <v>7882</v>
      </c>
      <c r="BT377" s="1">
        <v>20</v>
      </c>
      <c r="BU377" s="1" t="s">
        <v>7883</v>
      </c>
      <c r="BV377" s="1">
        <v>72</v>
      </c>
      <c r="BW377" s="1" t="s">
        <v>7884</v>
      </c>
      <c r="BX377" s="1" t="str">
        <f>HYPERLINK("https://nconnect.nicmar.ac.in/storage/profile/6a843f416ecac.png","Download")</f>
        <v>0</v>
      </c>
      <c r="BY377" s="1" t="s">
        <v>84</v>
      </c>
    </row>
    <row r="378" spans="1:77">
      <c r="A378" s="1" t="s">
        <v>119</v>
      </c>
      <c r="B378" s="1" t="s">
        <v>78</v>
      </c>
      <c r="C378" s="1" t="s">
        <v>7885</v>
      </c>
      <c r="D378" s="1" t="s">
        <v>2090</v>
      </c>
      <c r="E378" s="1" t="s">
        <v>7886</v>
      </c>
      <c r="F378" s="1" t="s">
        <v>7887</v>
      </c>
      <c r="G378" s="1" t="s">
        <v>7888</v>
      </c>
      <c r="H378" s="1" t="s">
        <v>84</v>
      </c>
      <c r="I378" s="3"/>
      <c r="J378" s="1" t="s">
        <v>85</v>
      </c>
      <c r="K378" s="1" t="s">
        <v>86</v>
      </c>
      <c r="L378" s="1" t="s">
        <v>7889</v>
      </c>
      <c r="M378" s="1" t="s">
        <v>7890</v>
      </c>
      <c r="N378" s="1">
        <v>7757935019</v>
      </c>
      <c r="O378" s="1" t="s">
        <v>89</v>
      </c>
      <c r="P378" s="1" t="s">
        <v>7891</v>
      </c>
      <c r="Q378" s="1" t="s">
        <v>91</v>
      </c>
      <c r="R378" s="1" t="s">
        <v>7892</v>
      </c>
      <c r="S378" s="1" t="s">
        <v>1644</v>
      </c>
      <c r="T378" s="1" t="s">
        <v>190</v>
      </c>
      <c r="U378" s="1">
        <v>401771965481</v>
      </c>
      <c r="V378" s="1" t="s">
        <v>7893</v>
      </c>
      <c r="W378" s="1">
        <v>8551036418</v>
      </c>
      <c r="X378" s="1" t="s">
        <v>7894</v>
      </c>
      <c r="Y378" s="1" t="s">
        <v>3379</v>
      </c>
      <c r="Z378" s="1">
        <v>8180863800</v>
      </c>
      <c r="AA378" s="1" t="s">
        <v>6300</v>
      </c>
      <c r="AB378" s="1" t="s">
        <v>7895</v>
      </c>
      <c r="AC378" s="1" t="s">
        <v>169</v>
      </c>
      <c r="AD378" s="1" t="s">
        <v>101</v>
      </c>
      <c r="AE378" s="1" t="s">
        <v>7895</v>
      </c>
      <c r="AF378" s="1" t="s">
        <v>169</v>
      </c>
      <c r="AG378" s="1" t="s">
        <v>101</v>
      </c>
      <c r="AH378" s="1" t="s">
        <v>102</v>
      </c>
      <c r="AI378" s="1" t="s">
        <v>102</v>
      </c>
      <c r="AJ378" s="1" t="s">
        <v>7896</v>
      </c>
      <c r="AK378" s="1" t="s">
        <v>7897</v>
      </c>
      <c r="AL378" s="1" t="s">
        <v>1131</v>
      </c>
      <c r="AM378" s="1" t="s">
        <v>715</v>
      </c>
      <c r="AN378" s="1">
        <v>74.1</v>
      </c>
      <c r="AO378" s="1">
        <v>7.8</v>
      </c>
      <c r="AP378" s="1" t="s">
        <v>7898</v>
      </c>
      <c r="AQ378" s="1" t="s">
        <v>7899</v>
      </c>
      <c r="AR378" s="1" t="s">
        <v>447</v>
      </c>
      <c r="AS378" s="1" t="s">
        <v>2877</v>
      </c>
      <c r="AT378" s="1">
        <v>67.38</v>
      </c>
      <c r="AU378" s="1" t="s">
        <v>84</v>
      </c>
      <c r="AV378" s="1" t="s">
        <v>84</v>
      </c>
      <c r="AW378" s="1" t="s">
        <v>84</v>
      </c>
      <c r="AX378" s="1" t="s">
        <v>84</v>
      </c>
      <c r="AY378" s="1" t="s">
        <v>84</v>
      </c>
      <c r="AZ378" s="1" t="s">
        <v>84</v>
      </c>
      <c r="BA378" s="1" t="s">
        <v>84</v>
      </c>
      <c r="BB378" s="1" t="s">
        <v>959</v>
      </c>
      <c r="BC378" s="1" t="s">
        <v>7900</v>
      </c>
      <c r="BD378" s="1" t="s">
        <v>146</v>
      </c>
      <c r="BE378" s="1" t="s">
        <v>114</v>
      </c>
      <c r="BF378" s="1" t="s">
        <v>527</v>
      </c>
      <c r="BG378" s="1" t="s">
        <v>1090</v>
      </c>
      <c r="BH378" s="1">
        <v>70.8</v>
      </c>
      <c r="BI378" s="1">
        <v>7.08</v>
      </c>
      <c r="BJ378" s="1" t="s">
        <v>84</v>
      </c>
      <c r="BK378" s="1" t="s">
        <v>84</v>
      </c>
      <c r="BL378" s="1" t="s">
        <v>84</v>
      </c>
      <c r="BM378" s="1" t="s">
        <v>84</v>
      </c>
      <c r="BN378" s="1" t="s">
        <v>84</v>
      </c>
      <c r="BO378" s="1" t="s">
        <v>84</v>
      </c>
      <c r="BP378" s="1" t="s">
        <v>84</v>
      </c>
      <c r="BQ378" s="1" t="s">
        <v>84</v>
      </c>
      <c r="BR378" s="1" t="s">
        <v>7901</v>
      </c>
      <c r="BS378" s="1" t="s">
        <v>7902</v>
      </c>
      <c r="BT378" s="1">
        <v>46</v>
      </c>
      <c r="BU378" s="1" t="s">
        <v>7903</v>
      </c>
      <c r="BV378" s="1">
        <v>21</v>
      </c>
      <c r="BW378" s="1" t="s">
        <v>84</v>
      </c>
      <c r="BX378" s="1" t="str">
        <f>HYPERLINK("https://nconnect.nicmar.ac.in/storage/profile/6a86fc111ed0f.png","Download")</f>
        <v>0</v>
      </c>
      <c r="BY378" s="1" t="s">
        <v>84</v>
      </c>
    </row>
    <row r="379" spans="1:77">
      <c r="A379" s="1" t="s">
        <v>151</v>
      </c>
      <c r="B379" s="1" t="s">
        <v>78</v>
      </c>
      <c r="C379" s="1" t="s">
        <v>7904</v>
      </c>
      <c r="D379" s="1" t="s">
        <v>7905</v>
      </c>
      <c r="E379" s="1" t="s">
        <v>84</v>
      </c>
      <c r="F379" s="1" t="s">
        <v>7906</v>
      </c>
      <c r="G379" s="1" t="s">
        <v>7907</v>
      </c>
      <c r="H379" s="1" t="s">
        <v>84</v>
      </c>
      <c r="I379" s="3"/>
      <c r="J379" s="1" t="s">
        <v>85</v>
      </c>
      <c r="K379" s="1" t="s">
        <v>86</v>
      </c>
      <c r="L379" s="1" t="s">
        <v>7908</v>
      </c>
      <c r="M379" s="1" t="s">
        <v>7909</v>
      </c>
      <c r="N379" s="1">
        <v>7006439889</v>
      </c>
      <c r="O379" s="1" t="s">
        <v>159</v>
      </c>
      <c r="P379" s="1" t="s">
        <v>5804</v>
      </c>
      <c r="Q379" s="1" t="s">
        <v>91</v>
      </c>
      <c r="R379" s="1" t="s">
        <v>7910</v>
      </c>
      <c r="S379" s="1" t="s">
        <v>7911</v>
      </c>
      <c r="T379" s="1" t="s">
        <v>190</v>
      </c>
      <c r="U379" s="1">
        <v>712310648776</v>
      </c>
      <c r="V379" s="1" t="s">
        <v>7912</v>
      </c>
      <c r="W379" s="1">
        <v>7006149345</v>
      </c>
      <c r="X379" s="1" t="s">
        <v>7913</v>
      </c>
      <c r="Y379" s="1" t="s">
        <v>7914</v>
      </c>
      <c r="Z379" s="1">
        <v>9682363063</v>
      </c>
      <c r="AA379" s="1" t="s">
        <v>7915</v>
      </c>
      <c r="AB379" s="1" t="s">
        <v>7916</v>
      </c>
      <c r="AC379" s="1" t="s">
        <v>7917</v>
      </c>
      <c r="AD379" s="1" t="s">
        <v>3931</v>
      </c>
      <c r="AE379" s="1" t="s">
        <v>7918</v>
      </c>
      <c r="AF379" s="1" t="s">
        <v>138</v>
      </c>
      <c r="AG379" s="1" t="s">
        <v>101</v>
      </c>
      <c r="AH379" s="1" t="s">
        <v>102</v>
      </c>
      <c r="AI379" s="1" t="s">
        <v>102</v>
      </c>
      <c r="AJ379" s="1" t="s">
        <v>7919</v>
      </c>
      <c r="AK379" s="1" t="s">
        <v>7920</v>
      </c>
      <c r="AL379" s="1" t="s">
        <v>7921</v>
      </c>
      <c r="AM379" s="1" t="s">
        <v>7922</v>
      </c>
      <c r="AN379" s="1">
        <v>98.4</v>
      </c>
      <c r="AO379" s="1">
        <v>10</v>
      </c>
      <c r="AP379" s="1" t="s">
        <v>7919</v>
      </c>
      <c r="AQ379" s="1" t="s">
        <v>7920</v>
      </c>
      <c r="AR379" s="1" t="s">
        <v>5543</v>
      </c>
      <c r="AS379" s="1" t="s">
        <v>931</v>
      </c>
      <c r="AT379" s="1">
        <v>89.8</v>
      </c>
      <c r="AU379" s="1">
        <v>9.46</v>
      </c>
      <c r="AV379" s="1" t="s">
        <v>84</v>
      </c>
      <c r="AW379" s="1" t="s">
        <v>84</v>
      </c>
      <c r="AX379" s="1" t="s">
        <v>84</v>
      </c>
      <c r="AY379" s="1" t="s">
        <v>84</v>
      </c>
      <c r="AZ379" s="1" t="s">
        <v>84</v>
      </c>
      <c r="BA379" s="1" t="s">
        <v>84</v>
      </c>
      <c r="BB379" s="1" t="s">
        <v>7923</v>
      </c>
      <c r="BC379" s="1" t="s">
        <v>7924</v>
      </c>
      <c r="BD379" s="1" t="s">
        <v>113</v>
      </c>
      <c r="BE379" s="1" t="s">
        <v>114</v>
      </c>
      <c r="BF379" s="1" t="s">
        <v>2130</v>
      </c>
      <c r="BG379" s="1" t="s">
        <v>4404</v>
      </c>
      <c r="BH379" s="1">
        <v>80.9</v>
      </c>
      <c r="BI379" s="1">
        <v>8.09</v>
      </c>
      <c r="BJ379" s="1" t="s">
        <v>84</v>
      </c>
      <c r="BK379" s="1" t="s">
        <v>84</v>
      </c>
      <c r="BL379" s="1" t="s">
        <v>84</v>
      </c>
      <c r="BM379" s="1" t="s">
        <v>84</v>
      </c>
      <c r="BN379" s="1" t="s">
        <v>84</v>
      </c>
      <c r="BO379" s="1" t="s">
        <v>84</v>
      </c>
      <c r="BP379" s="1" t="s">
        <v>84</v>
      </c>
      <c r="BQ379" s="1" t="s">
        <v>84</v>
      </c>
      <c r="BR379" s="1" t="s">
        <v>3489</v>
      </c>
      <c r="BS379" s="1" t="s">
        <v>84</v>
      </c>
      <c r="BT379" s="1"/>
      <c r="BU379" s="1" t="s">
        <v>7925</v>
      </c>
      <c r="BV379" s="1">
        <v>8</v>
      </c>
      <c r="BW379" s="1" t="s">
        <v>84</v>
      </c>
      <c r="BX379" s="1" t="str">
        <f>HYPERLINK("https://nconnect.nicmar.ac.in/storage/profile/6ac6a13d6134e.png","Download")</f>
        <v>0</v>
      </c>
      <c r="BY379" s="1" t="s">
        <v>84</v>
      </c>
    </row>
    <row r="380" spans="1:77">
      <c r="A380" s="1" t="s">
        <v>295</v>
      </c>
      <c r="B380" s="1" t="s">
        <v>296</v>
      </c>
      <c r="C380" s="1" t="s">
        <v>7926</v>
      </c>
      <c r="D380" s="1" t="s">
        <v>7927</v>
      </c>
      <c r="E380" s="1" t="s">
        <v>84</v>
      </c>
      <c r="F380" s="1" t="s">
        <v>7928</v>
      </c>
      <c r="G380" s="1" t="s">
        <v>7929</v>
      </c>
      <c r="H380" s="1" t="s">
        <v>84</v>
      </c>
      <c r="I380" s="3"/>
      <c r="J380" s="1" t="s">
        <v>85</v>
      </c>
      <c r="K380" s="1" t="s">
        <v>86</v>
      </c>
      <c r="L380" s="1" t="s">
        <v>7930</v>
      </c>
      <c r="M380" s="1" t="s">
        <v>7931</v>
      </c>
      <c r="N380" s="1">
        <v>9346635903</v>
      </c>
      <c r="O380" s="1" t="s">
        <v>89</v>
      </c>
      <c r="P380" s="1" t="s">
        <v>7932</v>
      </c>
      <c r="Q380" s="1" t="s">
        <v>91</v>
      </c>
      <c r="R380" s="1" t="s">
        <v>7272</v>
      </c>
      <c r="S380" s="1" t="s">
        <v>84</v>
      </c>
      <c r="T380" s="1" t="s">
        <v>84</v>
      </c>
      <c r="U380" s="1" t="s">
        <v>7933</v>
      </c>
      <c r="V380" s="1" t="s">
        <v>7934</v>
      </c>
      <c r="W380" s="1">
        <v>9346635903</v>
      </c>
      <c r="X380" s="1" t="s">
        <v>7935</v>
      </c>
      <c r="Y380" s="1" t="s">
        <v>7936</v>
      </c>
      <c r="Z380" s="1">
        <v>9347160650</v>
      </c>
      <c r="AA380" s="1" t="s">
        <v>2192</v>
      </c>
      <c r="AB380" s="1" t="s">
        <v>7937</v>
      </c>
      <c r="AC380" s="1" t="s">
        <v>3661</v>
      </c>
      <c r="AD380" s="1" t="s">
        <v>594</v>
      </c>
      <c r="AE380" s="1" t="s">
        <v>7937</v>
      </c>
      <c r="AF380" s="1" t="s">
        <v>3661</v>
      </c>
      <c r="AG380" s="1" t="s">
        <v>594</v>
      </c>
      <c r="AH380" s="1">
        <v>8.1</v>
      </c>
      <c r="AI380" s="1" t="s">
        <v>102</v>
      </c>
      <c r="AJ380" s="1" t="s">
        <v>7938</v>
      </c>
      <c r="AK380" s="1" t="s">
        <v>7939</v>
      </c>
      <c r="AL380" s="1" t="s">
        <v>368</v>
      </c>
      <c r="AM380" s="1" t="s">
        <v>256</v>
      </c>
      <c r="AN380" s="1">
        <v>100</v>
      </c>
      <c r="AO380" s="1" t="s">
        <v>84</v>
      </c>
      <c r="AP380" s="1" t="s">
        <v>7940</v>
      </c>
      <c r="AQ380" s="1" t="s">
        <v>7941</v>
      </c>
      <c r="AR380" s="1" t="s">
        <v>110</v>
      </c>
      <c r="AS380" s="1" t="s">
        <v>4887</v>
      </c>
      <c r="AT380" s="1">
        <v>88.5</v>
      </c>
      <c r="AU380" s="1" t="s">
        <v>84</v>
      </c>
      <c r="AV380" s="1" t="s">
        <v>84</v>
      </c>
      <c r="AW380" s="1" t="s">
        <v>84</v>
      </c>
      <c r="AX380" s="1" t="s">
        <v>84</v>
      </c>
      <c r="AY380" s="1" t="s">
        <v>84</v>
      </c>
      <c r="AZ380" s="1" t="s">
        <v>84</v>
      </c>
      <c r="BA380" s="1" t="s">
        <v>84</v>
      </c>
      <c r="BB380" s="1" t="s">
        <v>84</v>
      </c>
      <c r="BC380" s="1" t="s">
        <v>84</v>
      </c>
      <c r="BD380" s="1" t="s">
        <v>84</v>
      </c>
      <c r="BE380" s="1" t="s">
        <v>84</v>
      </c>
      <c r="BF380" s="1" t="s">
        <v>84</v>
      </c>
      <c r="BG380" s="1" t="s">
        <v>84</v>
      </c>
      <c r="BH380" s="1" t="s">
        <v>84</v>
      </c>
      <c r="BI380" s="1" t="s">
        <v>84</v>
      </c>
      <c r="BJ380" s="1" t="s">
        <v>84</v>
      </c>
      <c r="BK380" s="1" t="s">
        <v>84</v>
      </c>
      <c r="BL380" s="1" t="s">
        <v>84</v>
      </c>
      <c r="BM380" s="1" t="s">
        <v>84</v>
      </c>
      <c r="BN380" s="1" t="s">
        <v>84</v>
      </c>
      <c r="BO380" s="1" t="s">
        <v>84</v>
      </c>
      <c r="BP380" s="1" t="s">
        <v>84</v>
      </c>
      <c r="BQ380" s="1" t="s">
        <v>84</v>
      </c>
      <c r="BR380" s="1" t="s">
        <v>7942</v>
      </c>
      <c r="BS380" s="1" t="s">
        <v>84</v>
      </c>
      <c r="BT380" s="1"/>
      <c r="BU380" s="1" t="s">
        <v>7943</v>
      </c>
      <c r="BV380" s="1">
        <v>18</v>
      </c>
      <c r="BW380" s="1" t="s">
        <v>7944</v>
      </c>
      <c r="BX380" s="1" t="str">
        <f>HYPERLINK("https://nconnect.nicmar.ac.in/storage/profile/ProfilePhoto_P2367024 _423659.jpg","Download")</f>
        <v>0</v>
      </c>
      <c r="BY380" s="1" t="s">
        <v>84</v>
      </c>
    </row>
    <row r="381" spans="1:77">
      <c r="A381" s="1" t="s">
        <v>119</v>
      </c>
      <c r="B381" s="1" t="s">
        <v>78</v>
      </c>
      <c r="C381" s="1" t="s">
        <v>7945</v>
      </c>
      <c r="D381" s="1" t="s">
        <v>7946</v>
      </c>
      <c r="E381" s="1" t="s">
        <v>7947</v>
      </c>
      <c r="F381" s="1" t="s">
        <v>7948</v>
      </c>
      <c r="G381" s="1" t="s">
        <v>7949</v>
      </c>
      <c r="H381" s="1" t="s">
        <v>84</v>
      </c>
      <c r="I381" s="3"/>
      <c r="J381" s="1" t="s">
        <v>85</v>
      </c>
      <c r="K381" s="1" t="s">
        <v>86</v>
      </c>
      <c r="L381" s="1" t="s">
        <v>7950</v>
      </c>
      <c r="M381" s="1" t="s">
        <v>7951</v>
      </c>
      <c r="N381" s="1">
        <v>8008150823</v>
      </c>
      <c r="O381" s="1" t="s">
        <v>89</v>
      </c>
      <c r="P381" s="1" t="s">
        <v>7952</v>
      </c>
      <c r="Q381" s="1" t="s">
        <v>91</v>
      </c>
      <c r="R381" s="1" t="s">
        <v>7953</v>
      </c>
      <c r="S381" s="1" t="s">
        <v>7954</v>
      </c>
      <c r="T381" s="1" t="s">
        <v>6228</v>
      </c>
      <c r="U381" s="1">
        <v>887201781189</v>
      </c>
      <c r="V381" s="1" t="s">
        <v>7955</v>
      </c>
      <c r="W381" s="1">
        <v>9885190045</v>
      </c>
      <c r="X381" s="1" t="s">
        <v>7956</v>
      </c>
      <c r="Y381" s="1" t="s">
        <v>7957</v>
      </c>
      <c r="Z381" s="1">
        <v>7013248211</v>
      </c>
      <c r="AA381" s="1" t="s">
        <v>3056</v>
      </c>
      <c r="AB381" s="1" t="s">
        <v>7958</v>
      </c>
      <c r="AC381" s="1" t="s">
        <v>5496</v>
      </c>
      <c r="AD381" s="1" t="s">
        <v>594</v>
      </c>
      <c r="AE381" s="1" t="s">
        <v>7958</v>
      </c>
      <c r="AF381" s="1" t="s">
        <v>5496</v>
      </c>
      <c r="AG381" s="1" t="s">
        <v>594</v>
      </c>
      <c r="AH381" s="1" t="s">
        <v>102</v>
      </c>
      <c r="AI381" s="1" t="s">
        <v>102</v>
      </c>
      <c r="AJ381" s="1" t="s">
        <v>7959</v>
      </c>
      <c r="AK381" s="1" t="s">
        <v>7960</v>
      </c>
      <c r="AL381" s="1" t="s">
        <v>105</v>
      </c>
      <c r="AM381" s="1" t="s">
        <v>106</v>
      </c>
      <c r="AN381" s="1">
        <v>97.0</v>
      </c>
      <c r="AO381" s="1">
        <v>9.7</v>
      </c>
      <c r="AP381" s="1" t="s">
        <v>7961</v>
      </c>
      <c r="AQ381" s="1" t="s">
        <v>7962</v>
      </c>
      <c r="AR381" s="1" t="s">
        <v>106</v>
      </c>
      <c r="AS381" s="1" t="s">
        <v>769</v>
      </c>
      <c r="AT381" s="1">
        <v>83.0</v>
      </c>
      <c r="AU381" s="1">
        <v>8.3</v>
      </c>
      <c r="AV381" s="1" t="s">
        <v>84</v>
      </c>
      <c r="AW381" s="1" t="s">
        <v>84</v>
      </c>
      <c r="AX381" s="1" t="s">
        <v>84</v>
      </c>
      <c r="AY381" s="1" t="s">
        <v>84</v>
      </c>
      <c r="AZ381" s="1" t="s">
        <v>84</v>
      </c>
      <c r="BA381" s="1" t="s">
        <v>84</v>
      </c>
      <c r="BB381" s="1" t="s">
        <v>7963</v>
      </c>
      <c r="BC381" s="1" t="s">
        <v>7964</v>
      </c>
      <c r="BD381" s="1" t="s">
        <v>146</v>
      </c>
      <c r="BE381" s="1" t="s">
        <v>114</v>
      </c>
      <c r="BF381" s="1" t="s">
        <v>552</v>
      </c>
      <c r="BG381" s="1" t="s">
        <v>1177</v>
      </c>
      <c r="BH381" s="1">
        <v>75.97</v>
      </c>
      <c r="BI381" s="1">
        <v>7.59</v>
      </c>
      <c r="BJ381" s="1" t="s">
        <v>84</v>
      </c>
      <c r="BK381" s="1" t="s">
        <v>84</v>
      </c>
      <c r="BL381" s="1" t="s">
        <v>84</v>
      </c>
      <c r="BM381" s="1" t="s">
        <v>84</v>
      </c>
      <c r="BN381" s="1" t="s">
        <v>84</v>
      </c>
      <c r="BO381" s="1" t="s">
        <v>84</v>
      </c>
      <c r="BP381" s="1" t="s">
        <v>84</v>
      </c>
      <c r="BQ381" s="1" t="s">
        <v>84</v>
      </c>
      <c r="BR381" s="1" t="s">
        <v>7965</v>
      </c>
      <c r="BS381" s="1" t="s">
        <v>84</v>
      </c>
      <c r="BT381" s="1"/>
      <c r="BU381" s="1" t="s">
        <v>84</v>
      </c>
      <c r="BV381" s="1"/>
      <c r="BW381" s="1" t="s">
        <v>7966</v>
      </c>
      <c r="BX381" s="1" t="str">
        <f>HYPERLINK("https://nconnect.nicmar.ac.in/storage/profile/6a870a1b24a42.png","Download")</f>
        <v>0</v>
      </c>
      <c r="BY381" s="1" t="s">
        <v>84</v>
      </c>
    </row>
    <row r="382" spans="1:77">
      <c r="A382" s="1" t="s">
        <v>119</v>
      </c>
      <c r="B382" s="1" t="s">
        <v>78</v>
      </c>
      <c r="C382" s="1" t="s">
        <v>7967</v>
      </c>
      <c r="D382" s="1" t="s">
        <v>7968</v>
      </c>
      <c r="E382" s="1" t="s">
        <v>84</v>
      </c>
      <c r="F382" s="1" t="s">
        <v>2247</v>
      </c>
      <c r="G382" s="1" t="s">
        <v>7969</v>
      </c>
      <c r="H382" s="1" t="s">
        <v>84</v>
      </c>
      <c r="I382" s="3"/>
      <c r="J382" s="1" t="s">
        <v>85</v>
      </c>
      <c r="K382" s="1" t="s">
        <v>86</v>
      </c>
      <c r="L382" s="1" t="s">
        <v>7970</v>
      </c>
      <c r="M382" s="1" t="s">
        <v>7971</v>
      </c>
      <c r="N382" s="1">
        <v>7337735034</v>
      </c>
      <c r="O382" s="1" t="s">
        <v>159</v>
      </c>
      <c r="P382" s="1" t="s">
        <v>6294</v>
      </c>
      <c r="Q382" s="1" t="s">
        <v>91</v>
      </c>
      <c r="R382" s="1" t="s">
        <v>7972</v>
      </c>
      <c r="S382" s="1" t="s">
        <v>7973</v>
      </c>
      <c r="T382" s="1" t="s">
        <v>163</v>
      </c>
      <c r="U382" s="1">
        <v>709309492187</v>
      </c>
      <c r="V382" s="1" t="s">
        <v>7974</v>
      </c>
      <c r="W382" s="1">
        <v>9980813642</v>
      </c>
      <c r="X382" s="1" t="s">
        <v>566</v>
      </c>
      <c r="Y382" s="1" t="s">
        <v>7975</v>
      </c>
      <c r="Z382" s="1">
        <v>9113854451</v>
      </c>
      <c r="AA382" s="1" t="s">
        <v>1323</v>
      </c>
      <c r="AB382" s="1" t="s">
        <v>7976</v>
      </c>
      <c r="AC382" s="1" t="s">
        <v>7977</v>
      </c>
      <c r="AD382" s="1" t="s">
        <v>278</v>
      </c>
      <c r="AE382" s="1" t="s">
        <v>7976</v>
      </c>
      <c r="AF382" s="1" t="s">
        <v>7977</v>
      </c>
      <c r="AG382" s="1" t="s">
        <v>278</v>
      </c>
      <c r="AH382" s="1" t="s">
        <v>102</v>
      </c>
      <c r="AI382" s="1" t="s">
        <v>102</v>
      </c>
      <c r="AJ382" s="1" t="s">
        <v>7978</v>
      </c>
      <c r="AK382" s="1" t="s">
        <v>7979</v>
      </c>
      <c r="AL382" s="1" t="s">
        <v>597</v>
      </c>
      <c r="AM382" s="1" t="s">
        <v>598</v>
      </c>
      <c r="AN382" s="1">
        <v>88.0</v>
      </c>
      <c r="AO382" s="1" t="s">
        <v>84</v>
      </c>
      <c r="AP382" s="1" t="s">
        <v>7980</v>
      </c>
      <c r="AQ382" s="1" t="s">
        <v>7981</v>
      </c>
      <c r="AR382" s="1" t="s">
        <v>199</v>
      </c>
      <c r="AS382" s="1" t="s">
        <v>368</v>
      </c>
      <c r="AT382" s="1">
        <v>89.66</v>
      </c>
      <c r="AU382" s="1" t="s">
        <v>84</v>
      </c>
      <c r="AV382" s="1" t="s">
        <v>84</v>
      </c>
      <c r="AW382" s="1" t="s">
        <v>84</v>
      </c>
      <c r="AX382" s="1" t="s">
        <v>84</v>
      </c>
      <c r="AY382" s="1" t="s">
        <v>84</v>
      </c>
      <c r="AZ382" s="1" t="s">
        <v>84</v>
      </c>
      <c r="BA382" s="1" t="s">
        <v>84</v>
      </c>
      <c r="BB382" s="1" t="s">
        <v>7982</v>
      </c>
      <c r="BC382" s="1" t="s">
        <v>7983</v>
      </c>
      <c r="BD382" s="1" t="s">
        <v>146</v>
      </c>
      <c r="BE382" s="1" t="s">
        <v>114</v>
      </c>
      <c r="BF382" s="1" t="s">
        <v>817</v>
      </c>
      <c r="BG382" s="1" t="s">
        <v>426</v>
      </c>
      <c r="BH382" s="1">
        <v>83.6</v>
      </c>
      <c r="BI382" s="1">
        <v>9.11</v>
      </c>
      <c r="BJ382" s="1" t="s">
        <v>84</v>
      </c>
      <c r="BK382" s="1" t="s">
        <v>84</v>
      </c>
      <c r="BL382" s="1" t="s">
        <v>84</v>
      </c>
      <c r="BM382" s="1" t="s">
        <v>84</v>
      </c>
      <c r="BN382" s="1" t="s">
        <v>84</v>
      </c>
      <c r="BO382" s="1" t="s">
        <v>84</v>
      </c>
      <c r="BP382" s="1" t="s">
        <v>84</v>
      </c>
      <c r="BQ382" s="1" t="s">
        <v>84</v>
      </c>
      <c r="BR382" s="1" t="s">
        <v>7984</v>
      </c>
      <c r="BS382" s="1" t="s">
        <v>84</v>
      </c>
      <c r="BT382" s="1"/>
      <c r="BU382" s="1" t="s">
        <v>7985</v>
      </c>
      <c r="BV382" s="1">
        <v>4</v>
      </c>
      <c r="BW382" s="1" t="s">
        <v>7986</v>
      </c>
      <c r="BX382" s="1" t="str">
        <f>HYPERLINK("https://nconnect.nicmar.ac.in/storage/profile/6a87181c70aec.png","Download")</f>
        <v>0</v>
      </c>
      <c r="BY382" s="1" t="s">
        <v>84</v>
      </c>
    </row>
    <row r="383" spans="1:77">
      <c r="A383" s="1" t="s">
        <v>77</v>
      </c>
      <c r="B383" s="1" t="s">
        <v>78</v>
      </c>
      <c r="C383" s="1" t="s">
        <v>7987</v>
      </c>
      <c r="D383" s="1" t="s">
        <v>734</v>
      </c>
      <c r="E383" s="1" t="s">
        <v>7988</v>
      </c>
      <c r="F383" s="1" t="s">
        <v>7989</v>
      </c>
      <c r="G383" s="1" t="s">
        <v>7990</v>
      </c>
      <c r="H383" s="1" t="s">
        <v>84</v>
      </c>
      <c r="I383" s="3"/>
      <c r="J383" s="1" t="s">
        <v>85</v>
      </c>
      <c r="K383" s="1" t="s">
        <v>86</v>
      </c>
      <c r="L383" s="1" t="s">
        <v>7991</v>
      </c>
      <c r="M383" s="1" t="s">
        <v>7992</v>
      </c>
      <c r="N383" s="1">
        <v>9403402799</v>
      </c>
      <c r="O383" s="1" t="s">
        <v>159</v>
      </c>
      <c r="P383" s="1" t="s">
        <v>7993</v>
      </c>
      <c r="Q383" s="1" t="s">
        <v>91</v>
      </c>
      <c r="R383" s="1" t="s">
        <v>7994</v>
      </c>
      <c r="S383" s="1" t="s">
        <v>7995</v>
      </c>
      <c r="T383" s="1" t="s">
        <v>163</v>
      </c>
      <c r="U383" s="1">
        <v>843232822931</v>
      </c>
      <c r="V383" s="1" t="s">
        <v>7996</v>
      </c>
      <c r="W383" s="1">
        <v>9225881913</v>
      </c>
      <c r="X383" s="1" t="s">
        <v>733</v>
      </c>
      <c r="Y383" s="1" t="s">
        <v>7997</v>
      </c>
      <c r="Z383" s="1">
        <v>9225881915</v>
      </c>
      <c r="AA383" s="1" t="s">
        <v>733</v>
      </c>
      <c r="AB383" s="1" t="s">
        <v>7998</v>
      </c>
      <c r="AC383" s="1" t="s">
        <v>1367</v>
      </c>
      <c r="AD383" s="1" t="s">
        <v>101</v>
      </c>
      <c r="AE383" s="1" t="s">
        <v>7999</v>
      </c>
      <c r="AF383" s="1" t="s">
        <v>138</v>
      </c>
      <c r="AG383" s="1" t="s">
        <v>101</v>
      </c>
      <c r="AH383" s="1" t="s">
        <v>102</v>
      </c>
      <c r="AI383" s="1" t="s">
        <v>102</v>
      </c>
      <c r="AJ383" s="1" t="s">
        <v>8000</v>
      </c>
      <c r="AK383" s="1" t="s">
        <v>1286</v>
      </c>
      <c r="AL383" s="1" t="s">
        <v>420</v>
      </c>
      <c r="AM383" s="1" t="s">
        <v>106</v>
      </c>
      <c r="AN383" s="1">
        <v>92.4</v>
      </c>
      <c r="AO383" s="1" t="s">
        <v>84</v>
      </c>
      <c r="AP383" s="1" t="s">
        <v>8001</v>
      </c>
      <c r="AQ383" s="1" t="s">
        <v>1286</v>
      </c>
      <c r="AR383" s="1" t="s">
        <v>109</v>
      </c>
      <c r="AS383" s="1" t="s">
        <v>769</v>
      </c>
      <c r="AT383" s="1">
        <v>89.9</v>
      </c>
      <c r="AU383" s="1" t="s">
        <v>84</v>
      </c>
      <c r="AV383" s="1" t="s">
        <v>84</v>
      </c>
      <c r="AW383" s="1" t="s">
        <v>84</v>
      </c>
      <c r="AX383" s="1" t="s">
        <v>84</v>
      </c>
      <c r="AY383" s="1" t="s">
        <v>84</v>
      </c>
      <c r="AZ383" s="1" t="s">
        <v>84</v>
      </c>
      <c r="BA383" s="1" t="s">
        <v>84</v>
      </c>
      <c r="BB383" s="1" t="s">
        <v>8002</v>
      </c>
      <c r="BC383" s="1" t="s">
        <v>8003</v>
      </c>
      <c r="BD383" s="1" t="s">
        <v>113</v>
      </c>
      <c r="BE383" s="1" t="s">
        <v>114</v>
      </c>
      <c r="BF383" s="1" t="s">
        <v>552</v>
      </c>
      <c r="BG383" s="1" t="s">
        <v>553</v>
      </c>
      <c r="BH383" s="1">
        <v>65.1</v>
      </c>
      <c r="BI383" s="1">
        <v>7.26</v>
      </c>
      <c r="BJ383" s="1" t="s">
        <v>84</v>
      </c>
      <c r="BK383" s="1" t="s">
        <v>84</v>
      </c>
      <c r="BL383" s="1" t="s">
        <v>84</v>
      </c>
      <c r="BM383" s="1" t="s">
        <v>84</v>
      </c>
      <c r="BN383" s="1" t="s">
        <v>84</v>
      </c>
      <c r="BO383" s="1" t="s">
        <v>84</v>
      </c>
      <c r="BP383" s="1" t="s">
        <v>84</v>
      </c>
      <c r="BQ383" s="1" t="s">
        <v>84</v>
      </c>
      <c r="BR383" s="1" t="s">
        <v>8004</v>
      </c>
      <c r="BS383" s="1" t="s">
        <v>8005</v>
      </c>
      <c r="BT383" s="1">
        <v>8</v>
      </c>
      <c r="BU383" s="1" t="s">
        <v>8006</v>
      </c>
      <c r="BV383" s="1">
        <v>6</v>
      </c>
      <c r="BW383" s="1" t="s">
        <v>84</v>
      </c>
      <c r="BX383" s="1" t="str">
        <f>HYPERLINK("https://nconnect.nicmar.ac.in/storage/profile/6aa94e2aba8f0.png","Download")</f>
        <v>0</v>
      </c>
      <c r="BY383" s="1" t="s">
        <v>84</v>
      </c>
    </row>
    <row r="384" spans="1:77">
      <c r="A384" s="1" t="s">
        <v>151</v>
      </c>
      <c r="B384" s="1" t="s">
        <v>78</v>
      </c>
      <c r="C384" s="1" t="s">
        <v>8007</v>
      </c>
      <c r="D384" s="1" t="s">
        <v>8008</v>
      </c>
      <c r="E384" s="1" t="s">
        <v>84</v>
      </c>
      <c r="F384" s="1" t="s">
        <v>8009</v>
      </c>
      <c r="G384" s="1" t="s">
        <v>8010</v>
      </c>
      <c r="H384" s="1" t="s">
        <v>84</v>
      </c>
      <c r="I384" s="3"/>
      <c r="J384" s="1" t="s">
        <v>85</v>
      </c>
      <c r="K384" s="1" t="s">
        <v>86</v>
      </c>
      <c r="L384" s="1" t="s">
        <v>8011</v>
      </c>
      <c r="M384" s="1" t="s">
        <v>8012</v>
      </c>
      <c r="N384" s="1">
        <v>9416743400</v>
      </c>
      <c r="O384" s="1" t="s">
        <v>159</v>
      </c>
      <c r="P384" s="1" t="s">
        <v>8013</v>
      </c>
      <c r="Q384" s="1" t="s">
        <v>91</v>
      </c>
      <c r="R384" s="1" t="s">
        <v>8014</v>
      </c>
      <c r="S384" s="1" t="s">
        <v>8015</v>
      </c>
      <c r="T384" s="1" t="s">
        <v>190</v>
      </c>
      <c r="U384" s="1">
        <v>821628457005</v>
      </c>
      <c r="V384" s="1" t="s">
        <v>8016</v>
      </c>
      <c r="W384" s="1">
        <v>8437797779</v>
      </c>
      <c r="X384" s="1" t="s">
        <v>8017</v>
      </c>
      <c r="Y384" s="1" t="s">
        <v>8018</v>
      </c>
      <c r="Z384" s="1">
        <v>9416206262</v>
      </c>
      <c r="AA384" s="1" t="s">
        <v>8017</v>
      </c>
      <c r="AB384" s="1" t="s">
        <v>8019</v>
      </c>
      <c r="AC384" s="1" t="s">
        <v>138</v>
      </c>
      <c r="AD384" s="1" t="s">
        <v>101</v>
      </c>
      <c r="AE384" s="1" t="s">
        <v>8019</v>
      </c>
      <c r="AF384" s="1" t="s">
        <v>8020</v>
      </c>
      <c r="AG384" s="1" t="s">
        <v>4554</v>
      </c>
      <c r="AH384" s="1" t="s">
        <v>102</v>
      </c>
      <c r="AI384" s="1" t="s">
        <v>102</v>
      </c>
      <c r="AJ384" s="1" t="s">
        <v>8021</v>
      </c>
      <c r="AK384" s="1" t="s">
        <v>8022</v>
      </c>
      <c r="AL384" s="1" t="s">
        <v>341</v>
      </c>
      <c r="AM384" s="1" t="s">
        <v>715</v>
      </c>
      <c r="AN384" s="1">
        <v>89.3</v>
      </c>
      <c r="AO384" s="1">
        <v>9.4</v>
      </c>
      <c r="AP384" s="1" t="s">
        <v>8021</v>
      </c>
      <c r="AQ384" s="1" t="s">
        <v>8022</v>
      </c>
      <c r="AR384" s="1" t="s">
        <v>198</v>
      </c>
      <c r="AS384" s="1" t="s">
        <v>598</v>
      </c>
      <c r="AT384" s="1">
        <v>72</v>
      </c>
      <c r="AU384" s="1" t="s">
        <v>84</v>
      </c>
      <c r="AV384" s="1" t="s">
        <v>84</v>
      </c>
      <c r="AW384" s="1" t="s">
        <v>84</v>
      </c>
      <c r="AX384" s="1" t="s">
        <v>84</v>
      </c>
      <c r="AY384" s="1" t="s">
        <v>84</v>
      </c>
      <c r="AZ384" s="1" t="s">
        <v>84</v>
      </c>
      <c r="BA384" s="1" t="s">
        <v>84</v>
      </c>
      <c r="BB384" s="1" t="s">
        <v>8023</v>
      </c>
      <c r="BC384" s="1" t="s">
        <v>8024</v>
      </c>
      <c r="BD384" s="1" t="s">
        <v>205</v>
      </c>
      <c r="BE384" s="1" t="s">
        <v>424</v>
      </c>
      <c r="BF384" s="1" t="s">
        <v>289</v>
      </c>
      <c r="BG384" s="1" t="s">
        <v>235</v>
      </c>
      <c r="BH384" s="1">
        <v>70.11</v>
      </c>
      <c r="BI384" s="1">
        <v>7.38</v>
      </c>
      <c r="BJ384" s="1" t="s">
        <v>84</v>
      </c>
      <c r="BK384" s="1" t="s">
        <v>84</v>
      </c>
      <c r="BL384" s="1" t="s">
        <v>84</v>
      </c>
      <c r="BM384" s="1" t="s">
        <v>84</v>
      </c>
      <c r="BN384" s="1" t="s">
        <v>84</v>
      </c>
      <c r="BO384" s="1" t="s">
        <v>84</v>
      </c>
      <c r="BP384" s="1" t="s">
        <v>84</v>
      </c>
      <c r="BQ384" s="1" t="s">
        <v>84</v>
      </c>
      <c r="BR384" s="1" t="s">
        <v>8025</v>
      </c>
      <c r="BS384" s="1" t="s">
        <v>8026</v>
      </c>
      <c r="BT384" s="1">
        <v>33</v>
      </c>
      <c r="BU384" s="1" t="s">
        <v>8027</v>
      </c>
      <c r="BV384" s="1">
        <v>24</v>
      </c>
      <c r="BW384" s="1" t="s">
        <v>84</v>
      </c>
      <c r="BX384" s="1" t="str">
        <f>HYPERLINK("https://nconnect.nicmar.ac.in/storage/profile/6a84afb84e108.png","Download")</f>
        <v>0</v>
      </c>
      <c r="BY384" s="1" t="s">
        <v>84</v>
      </c>
    </row>
    <row r="385" spans="1:77">
      <c r="A385" s="1" t="s">
        <v>151</v>
      </c>
      <c r="B385" s="1" t="s">
        <v>78</v>
      </c>
      <c r="C385" s="1" t="s">
        <v>8028</v>
      </c>
      <c r="D385" s="1" t="s">
        <v>8029</v>
      </c>
      <c r="E385" s="1" t="s">
        <v>84</v>
      </c>
      <c r="F385" s="1" t="s">
        <v>8030</v>
      </c>
      <c r="G385" s="1" t="s">
        <v>8031</v>
      </c>
      <c r="H385" s="1" t="s">
        <v>84</v>
      </c>
      <c r="I385" s="3"/>
      <c r="J385" s="1" t="s">
        <v>85</v>
      </c>
      <c r="K385" s="1" t="s">
        <v>86</v>
      </c>
      <c r="L385" s="1" t="s">
        <v>8032</v>
      </c>
      <c r="M385" s="1" t="s">
        <v>8033</v>
      </c>
      <c r="N385" s="1">
        <v>9313458054</v>
      </c>
      <c r="O385" s="1" t="s">
        <v>89</v>
      </c>
      <c r="P385" s="1" t="s">
        <v>8034</v>
      </c>
      <c r="Q385" s="1" t="s">
        <v>91</v>
      </c>
      <c r="R385" s="1" t="s">
        <v>8035</v>
      </c>
      <c r="S385" s="1" t="s">
        <v>8036</v>
      </c>
      <c r="T385" s="1" t="s">
        <v>163</v>
      </c>
      <c r="U385" s="1">
        <v>887499323657</v>
      </c>
      <c r="V385" s="1" t="s">
        <v>8037</v>
      </c>
      <c r="W385" s="1">
        <v>9428518747</v>
      </c>
      <c r="X385" s="1" t="s">
        <v>8038</v>
      </c>
      <c r="Y385" s="1" t="s">
        <v>8039</v>
      </c>
      <c r="Z385" s="1">
        <v>9909972993</v>
      </c>
      <c r="AA385" s="1" t="s">
        <v>2759</v>
      </c>
      <c r="AB385" s="1" t="s">
        <v>8040</v>
      </c>
      <c r="AC385" s="1" t="s">
        <v>2782</v>
      </c>
      <c r="AD385" s="1" t="s">
        <v>766</v>
      </c>
      <c r="AE385" s="1" t="s">
        <v>8041</v>
      </c>
      <c r="AF385" s="1" t="s">
        <v>444</v>
      </c>
      <c r="AG385" s="1" t="s">
        <v>101</v>
      </c>
      <c r="AH385" s="1" t="s">
        <v>102</v>
      </c>
      <c r="AI385" s="1" t="s">
        <v>102</v>
      </c>
      <c r="AJ385" s="1" t="s">
        <v>8042</v>
      </c>
      <c r="AK385" s="1" t="s">
        <v>314</v>
      </c>
      <c r="AL385" s="1" t="s">
        <v>201</v>
      </c>
      <c r="AM385" s="1" t="s">
        <v>549</v>
      </c>
      <c r="AN385" s="1">
        <v>79.83</v>
      </c>
      <c r="AO385" s="1" t="s">
        <v>84</v>
      </c>
      <c r="AP385" s="1" t="s">
        <v>7740</v>
      </c>
      <c r="AQ385" s="1" t="s">
        <v>861</v>
      </c>
      <c r="AR385" s="1" t="s">
        <v>110</v>
      </c>
      <c r="AS385" s="1" t="s">
        <v>290</v>
      </c>
      <c r="AT385" s="1">
        <v>69.2</v>
      </c>
      <c r="AU385" s="1" t="s">
        <v>84</v>
      </c>
      <c r="AV385" s="1" t="s">
        <v>84</v>
      </c>
      <c r="AW385" s="1" t="s">
        <v>84</v>
      </c>
      <c r="AX385" s="1" t="s">
        <v>84</v>
      </c>
      <c r="AY385" s="1" t="s">
        <v>84</v>
      </c>
      <c r="AZ385" s="1" t="s">
        <v>84</v>
      </c>
      <c r="BA385" s="1" t="s">
        <v>84</v>
      </c>
      <c r="BB385" s="1" t="s">
        <v>8043</v>
      </c>
      <c r="BC385" s="1" t="s">
        <v>8044</v>
      </c>
      <c r="BD385" s="1" t="s">
        <v>113</v>
      </c>
      <c r="BE385" s="1" t="s">
        <v>8045</v>
      </c>
      <c r="BF385" s="1" t="s">
        <v>347</v>
      </c>
      <c r="BG385" s="1" t="s">
        <v>675</v>
      </c>
      <c r="BH385" s="1">
        <v>65.3</v>
      </c>
      <c r="BI385" s="1">
        <v>6.53</v>
      </c>
      <c r="BJ385" s="1" t="s">
        <v>84</v>
      </c>
      <c r="BK385" s="1" t="s">
        <v>84</v>
      </c>
      <c r="BL385" s="1" t="s">
        <v>84</v>
      </c>
      <c r="BM385" s="1" t="s">
        <v>84</v>
      </c>
      <c r="BN385" s="1" t="s">
        <v>84</v>
      </c>
      <c r="BO385" s="1" t="s">
        <v>84</v>
      </c>
      <c r="BP385" s="1" t="s">
        <v>84</v>
      </c>
      <c r="BQ385" s="1" t="s">
        <v>84</v>
      </c>
      <c r="BR385" s="1" t="s">
        <v>8046</v>
      </c>
      <c r="BS385" s="1" t="s">
        <v>84</v>
      </c>
      <c r="BT385" s="1"/>
      <c r="BU385" s="1" t="s">
        <v>8047</v>
      </c>
      <c r="BV385" s="1">
        <v>13</v>
      </c>
      <c r="BW385" s="1" t="s">
        <v>84</v>
      </c>
      <c r="BX385" s="1" t="str">
        <f>HYPERLINK("https://nconnect.nicmar.ac.in/storage/profile/6aa2b222d1860.png","Download")</f>
        <v>0</v>
      </c>
      <c r="BY385" s="1" t="s">
        <v>84</v>
      </c>
    </row>
    <row r="386" spans="1:77">
      <c r="A386" s="1" t="s">
        <v>151</v>
      </c>
      <c r="B386" s="1" t="s">
        <v>78</v>
      </c>
      <c r="C386" s="1" t="s">
        <v>8048</v>
      </c>
      <c r="D386" s="1" t="s">
        <v>8049</v>
      </c>
      <c r="E386" s="1" t="s">
        <v>84</v>
      </c>
      <c r="F386" s="1" t="s">
        <v>8050</v>
      </c>
      <c r="G386" s="1" t="s">
        <v>8051</v>
      </c>
      <c r="H386" s="1" t="s">
        <v>84</v>
      </c>
      <c r="I386" s="3"/>
      <c r="J386" s="1" t="s">
        <v>85</v>
      </c>
      <c r="K386" s="1" t="s">
        <v>86</v>
      </c>
      <c r="L386" s="1" t="s">
        <v>8052</v>
      </c>
      <c r="M386" s="1" t="s">
        <v>8053</v>
      </c>
      <c r="N386" s="1">
        <v>9733663390</v>
      </c>
      <c r="O386" s="1" t="s">
        <v>159</v>
      </c>
      <c r="P386" s="1" t="s">
        <v>8054</v>
      </c>
      <c r="Q386" s="1" t="s">
        <v>91</v>
      </c>
      <c r="R386" s="1" t="s">
        <v>8055</v>
      </c>
      <c r="S386" s="1" t="s">
        <v>8056</v>
      </c>
      <c r="T386" s="1" t="s">
        <v>130</v>
      </c>
      <c r="U386" s="1">
        <v>574007104272</v>
      </c>
      <c r="V386" s="1" t="s">
        <v>8057</v>
      </c>
      <c r="W386" s="1">
        <v>9434229905</v>
      </c>
      <c r="X386" s="1" t="s">
        <v>309</v>
      </c>
      <c r="Y386" s="1" t="s">
        <v>8058</v>
      </c>
      <c r="Z386" s="1">
        <v>9933066099</v>
      </c>
      <c r="AA386" s="1" t="s">
        <v>8059</v>
      </c>
      <c r="AB386" s="1" t="s">
        <v>8060</v>
      </c>
      <c r="AC386" s="1" t="s">
        <v>3705</v>
      </c>
      <c r="AD386" s="1" t="s">
        <v>2055</v>
      </c>
      <c r="AE386" s="1" t="s">
        <v>8060</v>
      </c>
      <c r="AF386" s="1" t="s">
        <v>3705</v>
      </c>
      <c r="AG386" s="1" t="s">
        <v>2055</v>
      </c>
      <c r="AH386" s="1" t="s">
        <v>102</v>
      </c>
      <c r="AI386" s="1" t="s">
        <v>102</v>
      </c>
      <c r="AJ386" s="1" t="s">
        <v>8061</v>
      </c>
      <c r="AK386" s="1" t="s">
        <v>861</v>
      </c>
      <c r="AL386" s="1" t="s">
        <v>286</v>
      </c>
      <c r="AM386" s="1" t="s">
        <v>105</v>
      </c>
      <c r="AN386" s="1">
        <v>88.6</v>
      </c>
      <c r="AO386" s="1">
        <v>9.3</v>
      </c>
      <c r="AP386" s="1" t="s">
        <v>8061</v>
      </c>
      <c r="AQ386" s="1" t="s">
        <v>861</v>
      </c>
      <c r="AR386" s="1" t="s">
        <v>106</v>
      </c>
      <c r="AS386" s="1" t="s">
        <v>109</v>
      </c>
      <c r="AT386" s="1">
        <v>76.8</v>
      </c>
      <c r="AU386" s="1">
        <v>8.3</v>
      </c>
      <c r="AV386" s="1" t="s">
        <v>84</v>
      </c>
      <c r="AW386" s="1" t="s">
        <v>84</v>
      </c>
      <c r="AX386" s="1" t="s">
        <v>84</v>
      </c>
      <c r="AY386" s="1" t="s">
        <v>84</v>
      </c>
      <c r="AZ386" s="1" t="s">
        <v>84</v>
      </c>
      <c r="BA386" s="1" t="s">
        <v>84</v>
      </c>
      <c r="BB386" s="1" t="s">
        <v>8062</v>
      </c>
      <c r="BC386" s="1" t="s">
        <v>8063</v>
      </c>
      <c r="BD386" s="1" t="s">
        <v>205</v>
      </c>
      <c r="BE386" s="1" t="s">
        <v>206</v>
      </c>
      <c r="BF386" s="1" t="s">
        <v>2107</v>
      </c>
      <c r="BG386" s="1" t="s">
        <v>553</v>
      </c>
      <c r="BH386" s="1">
        <v>69.7</v>
      </c>
      <c r="BI386" s="1">
        <v>7.47</v>
      </c>
      <c r="BJ386" s="1" t="s">
        <v>84</v>
      </c>
      <c r="BK386" s="1" t="s">
        <v>84</v>
      </c>
      <c r="BL386" s="1" t="s">
        <v>84</v>
      </c>
      <c r="BM386" s="1" t="s">
        <v>84</v>
      </c>
      <c r="BN386" s="1" t="s">
        <v>84</v>
      </c>
      <c r="BO386" s="1" t="s">
        <v>84</v>
      </c>
      <c r="BP386" s="1" t="s">
        <v>84</v>
      </c>
      <c r="BQ386" s="1" t="s">
        <v>84</v>
      </c>
      <c r="BR386" s="1" t="s">
        <v>8064</v>
      </c>
      <c r="BS386" s="1" t="s">
        <v>8065</v>
      </c>
      <c r="BT386" s="1">
        <v>9</v>
      </c>
      <c r="BU386" s="1" t="s">
        <v>8066</v>
      </c>
      <c r="BV386" s="1">
        <v>23</v>
      </c>
      <c r="BW386" s="1" t="s">
        <v>963</v>
      </c>
      <c r="BX386" s="1" t="str">
        <f>HYPERLINK("https://nconnect.nicmar.ac.in/storage/profile/6a849e28bdf26.png","Download")</f>
        <v>0</v>
      </c>
      <c r="BY386" s="1" t="s">
        <v>84</v>
      </c>
    </row>
  </sheetData>
  <hyperlinks>
    <hyperlink ref="BX2" r:id="rId_hyperlink_1" tooltip="Download" display="Download"/>
    <hyperlink ref="BX3" r:id="rId_hyperlink_2" tooltip="Download" display="Download"/>
    <hyperlink ref="BX4" r:id="rId_hyperlink_3" tooltip="Download" display="Download"/>
    <hyperlink ref="BX5" r:id="rId_hyperlink_4" tooltip="Download" display="Download"/>
    <hyperlink ref="BX6" r:id="rId_hyperlink_5" tooltip="Download" display="Download"/>
    <hyperlink ref="BX7" r:id="rId_hyperlink_6" tooltip="Download" display="Download"/>
    <hyperlink ref="BX8" r:id="rId_hyperlink_7" tooltip="Download" display="Download"/>
    <hyperlink ref="BX9" r:id="rId_hyperlink_8" tooltip="Download" display="Download"/>
    <hyperlink ref="BX10" r:id="rId_hyperlink_9" tooltip="Download" display="Download"/>
    <hyperlink ref="BX11" r:id="rId_hyperlink_10" tooltip="Download" display="Download"/>
    <hyperlink ref="BX12" r:id="rId_hyperlink_11" tooltip="Download" display="Download"/>
    <hyperlink ref="BX13" r:id="rId_hyperlink_12" tooltip="Download" display="Download"/>
    <hyperlink ref="BX14" r:id="rId_hyperlink_13" tooltip="Download" display="Download"/>
    <hyperlink ref="BX15" r:id="rId_hyperlink_14" tooltip="Download" display="Download"/>
    <hyperlink ref="BX16" r:id="rId_hyperlink_15" tooltip="Download" display="Download"/>
    <hyperlink ref="BX17" r:id="rId_hyperlink_16" tooltip="Download" display="Download"/>
    <hyperlink ref="BX18" r:id="rId_hyperlink_17" tooltip="Download" display="Download"/>
    <hyperlink ref="BX19" r:id="rId_hyperlink_18" tooltip="Download" display="Download"/>
    <hyperlink ref="BX20" r:id="rId_hyperlink_19" tooltip="Download" display="Download"/>
    <hyperlink ref="BX21" r:id="rId_hyperlink_20" tooltip="Download" display="Download"/>
    <hyperlink ref="BX22" r:id="rId_hyperlink_21" tooltip="Download" display="Download"/>
    <hyperlink ref="BX23" r:id="rId_hyperlink_22" tooltip="Download" display="Download"/>
    <hyperlink ref="BX24" r:id="rId_hyperlink_23" tooltip="Download" display="Download"/>
    <hyperlink ref="BX25" r:id="rId_hyperlink_24" tooltip="Download" display="Download"/>
    <hyperlink ref="BX26" r:id="rId_hyperlink_25" tooltip="Download" display="Download"/>
    <hyperlink ref="BX27" r:id="rId_hyperlink_26" tooltip="Download" display="Download"/>
    <hyperlink ref="BX28" r:id="rId_hyperlink_27" tooltip="Download" display="Download"/>
    <hyperlink ref="BX29" r:id="rId_hyperlink_28" tooltip="Download" display="Download"/>
    <hyperlink ref="BX30" r:id="rId_hyperlink_29" tooltip="Download" display="Download"/>
    <hyperlink ref="BX31" r:id="rId_hyperlink_30" tooltip="Download" display="Download"/>
    <hyperlink ref="BX32" r:id="rId_hyperlink_31" tooltip="Download" display="Download"/>
    <hyperlink ref="BX33" r:id="rId_hyperlink_32" tooltip="Download" display="Download"/>
    <hyperlink ref="BX34" r:id="rId_hyperlink_33" tooltip="Download" display="Download"/>
    <hyperlink ref="BX35" r:id="rId_hyperlink_34" tooltip="Download" display="Download"/>
    <hyperlink ref="BX36" r:id="rId_hyperlink_35" tooltip="Download" display="Download"/>
    <hyperlink ref="BX37" r:id="rId_hyperlink_36" tooltip="Download" display="Download"/>
    <hyperlink ref="BX38" r:id="rId_hyperlink_37" tooltip="Download" display="Download"/>
    <hyperlink ref="BX39" r:id="rId_hyperlink_38" tooltip="Download" display="Download"/>
    <hyperlink ref="BX40" r:id="rId_hyperlink_39" tooltip="Download" display="Download"/>
    <hyperlink ref="BX41" r:id="rId_hyperlink_40" tooltip="Download" display="Download"/>
    <hyperlink ref="BX42" r:id="rId_hyperlink_41" tooltip="Download" display="Download"/>
    <hyperlink ref="BX43" r:id="rId_hyperlink_42" tooltip="Download" display="Download"/>
    <hyperlink ref="BX44" r:id="rId_hyperlink_43" tooltip="Download" display="Download"/>
    <hyperlink ref="BX45" r:id="rId_hyperlink_44" tooltip="Download" display="Download"/>
    <hyperlink ref="BX46" r:id="rId_hyperlink_45" tooltip="Download" display="Download"/>
    <hyperlink ref="BX47" r:id="rId_hyperlink_46" tooltip="Download" display="Download"/>
    <hyperlink ref="BX48" r:id="rId_hyperlink_47" tooltip="Download" display="Download"/>
    <hyperlink ref="BX49" r:id="rId_hyperlink_48" tooltip="Download" display="Download"/>
    <hyperlink ref="BX50" r:id="rId_hyperlink_49" tooltip="Download" display="Download"/>
    <hyperlink ref="BX51" r:id="rId_hyperlink_50" tooltip="Download" display="Download"/>
    <hyperlink ref="BX52" r:id="rId_hyperlink_51" tooltip="Download" display="Download"/>
    <hyperlink ref="BX53" r:id="rId_hyperlink_52" tooltip="Download" display="Download"/>
    <hyperlink ref="BX54" r:id="rId_hyperlink_53" tooltip="Download" display="Download"/>
    <hyperlink ref="BX55" r:id="rId_hyperlink_54" tooltip="Download" display="Download"/>
    <hyperlink ref="BX56" r:id="rId_hyperlink_55" tooltip="Download" display="Download"/>
    <hyperlink ref="BX57" r:id="rId_hyperlink_56" tooltip="Download" display="Download"/>
    <hyperlink ref="BX58" r:id="rId_hyperlink_57" tooltip="Download" display="Download"/>
    <hyperlink ref="BX59" r:id="rId_hyperlink_58" tooltip="Download" display="Download"/>
    <hyperlink ref="BX60" r:id="rId_hyperlink_59" tooltip="Download" display="Download"/>
    <hyperlink ref="BX61" r:id="rId_hyperlink_60" tooltip="Download" display="Download"/>
    <hyperlink ref="BX62" r:id="rId_hyperlink_61" tooltip="Download" display="Download"/>
    <hyperlink ref="BX63" r:id="rId_hyperlink_62" tooltip="Download" display="Download"/>
    <hyperlink ref="BX64" r:id="rId_hyperlink_63" tooltip="Download" display="Download"/>
    <hyperlink ref="BX65" r:id="rId_hyperlink_64" tooltip="Download" display="Download"/>
    <hyperlink ref="BX66" r:id="rId_hyperlink_65" tooltip="Download" display="Download"/>
    <hyperlink ref="BX67" r:id="rId_hyperlink_66" tooltip="Download" display="Download"/>
    <hyperlink ref="BX68" r:id="rId_hyperlink_67" tooltip="Download" display="Download"/>
    <hyperlink ref="BX69" r:id="rId_hyperlink_68" tooltip="Download" display="Download"/>
    <hyperlink ref="BX70" r:id="rId_hyperlink_69" tooltip="Download" display="Download"/>
    <hyperlink ref="BX71" r:id="rId_hyperlink_70" tooltip="Download" display="Download"/>
    <hyperlink ref="BX72" r:id="rId_hyperlink_71" tooltip="Download" display="Download"/>
    <hyperlink ref="BX73" r:id="rId_hyperlink_72" tooltip="Download" display="Download"/>
    <hyperlink ref="BX74" r:id="rId_hyperlink_73" tooltip="Download" display="Download"/>
    <hyperlink ref="BX75" r:id="rId_hyperlink_74" tooltip="Download" display="Download"/>
    <hyperlink ref="BX76" r:id="rId_hyperlink_75" tooltip="Download" display="Download"/>
    <hyperlink ref="BX77" r:id="rId_hyperlink_76" tooltip="Download" display="Download"/>
    <hyperlink ref="BX78" r:id="rId_hyperlink_77" tooltip="Download" display="Download"/>
    <hyperlink ref="BX79" r:id="rId_hyperlink_78" tooltip="Download" display="Download"/>
    <hyperlink ref="BX80" r:id="rId_hyperlink_79" tooltip="Download" display="Download"/>
    <hyperlink ref="BX81" r:id="rId_hyperlink_80" tooltip="Download" display="Download"/>
    <hyperlink ref="BX82" r:id="rId_hyperlink_81" tooltip="Download" display="Download"/>
    <hyperlink ref="BX83" r:id="rId_hyperlink_82" tooltip="Download" display="Download"/>
    <hyperlink ref="BX84" r:id="rId_hyperlink_83" tooltip="Download" display="Download"/>
    <hyperlink ref="BX85" r:id="rId_hyperlink_84" tooltip="Download" display="Download"/>
    <hyperlink ref="BX86" r:id="rId_hyperlink_85" tooltip="Download" display="Download"/>
    <hyperlink ref="BX87" r:id="rId_hyperlink_86" tooltip="Download" display="Download"/>
    <hyperlink ref="BX88" r:id="rId_hyperlink_87" tooltip="Download" display="Download"/>
    <hyperlink ref="BX89" r:id="rId_hyperlink_88" tooltip="Download" display="Download"/>
    <hyperlink ref="BX90" r:id="rId_hyperlink_89" tooltip="Download" display="Download"/>
    <hyperlink ref="BX91" r:id="rId_hyperlink_90" tooltip="Download" display="Download"/>
    <hyperlink ref="BX92" r:id="rId_hyperlink_91" tooltip="Download" display="Download"/>
    <hyperlink ref="BX93" r:id="rId_hyperlink_92" tooltip="Download" display="Download"/>
    <hyperlink ref="BX94" r:id="rId_hyperlink_93" tooltip="Download" display="Download"/>
    <hyperlink ref="BX95" r:id="rId_hyperlink_94" tooltip="Download" display="Download"/>
    <hyperlink ref="BX96" r:id="rId_hyperlink_95" tooltip="Download" display="Download"/>
    <hyperlink ref="BX97" r:id="rId_hyperlink_96" tooltip="Download" display="Download"/>
    <hyperlink ref="BX98" r:id="rId_hyperlink_97" tooltip="Download" display="Download"/>
    <hyperlink ref="BX99" r:id="rId_hyperlink_98" tooltip="Download" display="Download"/>
    <hyperlink ref="BX100" r:id="rId_hyperlink_99" tooltip="Download" display="Download"/>
    <hyperlink ref="BX101" r:id="rId_hyperlink_100" tooltip="Download" display="Download"/>
    <hyperlink ref="BX102" r:id="rId_hyperlink_101" tooltip="Download" display="Download"/>
    <hyperlink ref="BX103" r:id="rId_hyperlink_102" tooltip="Download" display="Download"/>
    <hyperlink ref="BX104" r:id="rId_hyperlink_103" tooltip="Download" display="Download"/>
    <hyperlink ref="BX105" r:id="rId_hyperlink_104" tooltip="Download" display="Download"/>
    <hyperlink ref="BX106" r:id="rId_hyperlink_105" tooltip="Download" display="Download"/>
    <hyperlink ref="BX107" r:id="rId_hyperlink_106" tooltip="Download" display="Download"/>
    <hyperlink ref="BX108" r:id="rId_hyperlink_107" tooltip="Download" display="Download"/>
    <hyperlink ref="BX109" r:id="rId_hyperlink_108" tooltip="Download" display="Download"/>
    <hyperlink ref="BX110" r:id="rId_hyperlink_109" tooltip="Download" display="Download"/>
    <hyperlink ref="BX111" r:id="rId_hyperlink_110" tooltip="Download" display="Download"/>
    <hyperlink ref="BX112" r:id="rId_hyperlink_111" tooltip="Download" display="Download"/>
    <hyperlink ref="BX113" r:id="rId_hyperlink_112" tooltip="Download" display="Download"/>
    <hyperlink ref="BX114" r:id="rId_hyperlink_113" tooltip="Download" display="Download"/>
    <hyperlink ref="BX115" r:id="rId_hyperlink_114" tooltip="Download" display="Download"/>
    <hyperlink ref="BX116" r:id="rId_hyperlink_115" tooltip="Download" display="Download"/>
    <hyperlink ref="BX117" r:id="rId_hyperlink_116" tooltip="Download" display="Download"/>
    <hyperlink ref="BX118" r:id="rId_hyperlink_117" tooltip="Download" display="Download"/>
    <hyperlink ref="BX119" r:id="rId_hyperlink_118" tooltip="Download" display="Download"/>
    <hyperlink ref="BX120" r:id="rId_hyperlink_119" tooltip="Download" display="Download"/>
    <hyperlink ref="BX121" r:id="rId_hyperlink_120" tooltip="Download" display="Download"/>
    <hyperlink ref="BX122" r:id="rId_hyperlink_121" tooltip="Download" display="Download"/>
    <hyperlink ref="BX123" r:id="rId_hyperlink_122" tooltip="Download" display="Download"/>
    <hyperlink ref="BX124" r:id="rId_hyperlink_123" tooltip="Download" display="Download"/>
    <hyperlink ref="BX125" r:id="rId_hyperlink_124" tooltip="Download" display="Download"/>
    <hyperlink ref="BX126" r:id="rId_hyperlink_125" tooltip="Download" display="Download"/>
    <hyperlink ref="BX127" r:id="rId_hyperlink_126" tooltip="Download" display="Download"/>
    <hyperlink ref="BX128" r:id="rId_hyperlink_127" tooltip="Download" display="Download"/>
    <hyperlink ref="BX129" r:id="rId_hyperlink_128" tooltip="Download" display="Download"/>
    <hyperlink ref="BX130" r:id="rId_hyperlink_129" tooltip="Download" display="Download"/>
    <hyperlink ref="BX131" r:id="rId_hyperlink_130" tooltip="Download" display="Download"/>
    <hyperlink ref="BX132" r:id="rId_hyperlink_131" tooltip="Download" display="Download"/>
    <hyperlink ref="BX133" r:id="rId_hyperlink_132" tooltip="Download" display="Download"/>
    <hyperlink ref="BX134" r:id="rId_hyperlink_133" tooltip="Download" display="Download"/>
    <hyperlink ref="BX135" r:id="rId_hyperlink_134" tooltip="Download" display="Download"/>
    <hyperlink ref="BX136" r:id="rId_hyperlink_135" tooltip="Download" display="Download"/>
    <hyperlink ref="BX137" r:id="rId_hyperlink_136" tooltip="Download" display="Download"/>
    <hyperlink ref="BX138" r:id="rId_hyperlink_137" tooltip="Download" display="Download"/>
    <hyperlink ref="BX139" r:id="rId_hyperlink_138" tooltip="Download" display="Download"/>
    <hyperlink ref="BX140" r:id="rId_hyperlink_139" tooltip="Download" display="Download"/>
    <hyperlink ref="BX141" r:id="rId_hyperlink_140" tooltip="Download" display="Download"/>
    <hyperlink ref="BX142" r:id="rId_hyperlink_141" tooltip="Download" display="Download"/>
    <hyperlink ref="BX143" r:id="rId_hyperlink_142" tooltip="Download" display="Download"/>
    <hyperlink ref="BX144" r:id="rId_hyperlink_143" tooltip="Download" display="Download"/>
    <hyperlink ref="BX145" r:id="rId_hyperlink_144" tooltip="Download" display="Download"/>
    <hyperlink ref="BX146" r:id="rId_hyperlink_145" tooltip="Download" display="Download"/>
    <hyperlink ref="BX147" r:id="rId_hyperlink_146" tooltip="Download" display="Download"/>
    <hyperlink ref="BX148" r:id="rId_hyperlink_147" tooltip="Download" display="Download"/>
    <hyperlink ref="BX149" r:id="rId_hyperlink_148" tooltip="Download" display="Download"/>
    <hyperlink ref="BX150" r:id="rId_hyperlink_149" tooltip="Download" display="Download"/>
    <hyperlink ref="BX151" r:id="rId_hyperlink_150" tooltip="Download" display="Download"/>
    <hyperlink ref="BX152" r:id="rId_hyperlink_151" tooltip="Download" display="Download"/>
    <hyperlink ref="BX153" r:id="rId_hyperlink_152" tooltip="Download" display="Download"/>
    <hyperlink ref="BX154" r:id="rId_hyperlink_153" tooltip="Download" display="Download"/>
    <hyperlink ref="BX155" r:id="rId_hyperlink_154" tooltip="Download" display="Download"/>
    <hyperlink ref="BX156" r:id="rId_hyperlink_155" tooltip="Download" display="Download"/>
    <hyperlink ref="BX157" r:id="rId_hyperlink_156" tooltip="Download" display="Download"/>
    <hyperlink ref="BX158" r:id="rId_hyperlink_157" tooltip="Download" display="Download"/>
    <hyperlink ref="BX159" r:id="rId_hyperlink_158" tooltip="Download" display="Download"/>
    <hyperlink ref="BX160" r:id="rId_hyperlink_159" tooltip="Download" display="Download"/>
    <hyperlink ref="BX161" r:id="rId_hyperlink_160" tooltip="Download" display="Download"/>
    <hyperlink ref="BX162" r:id="rId_hyperlink_161" tooltip="Download" display="Download"/>
    <hyperlink ref="BX163" r:id="rId_hyperlink_162" tooltip="Download" display="Download"/>
    <hyperlink ref="BX164" r:id="rId_hyperlink_163" tooltip="Download" display="Download"/>
    <hyperlink ref="BX165" r:id="rId_hyperlink_164" tooltip="Download" display="Download"/>
    <hyperlink ref="BX166" r:id="rId_hyperlink_165" tooltip="Download" display="Download"/>
    <hyperlink ref="BX167" r:id="rId_hyperlink_166" tooltip="Download" display="Download"/>
    <hyperlink ref="BX168" r:id="rId_hyperlink_167" tooltip="Download" display="Download"/>
    <hyperlink ref="BX169" r:id="rId_hyperlink_168" tooltip="Download" display="Download"/>
    <hyperlink ref="BX170" r:id="rId_hyperlink_169" tooltip="Download" display="Download"/>
    <hyperlink ref="BX171" r:id="rId_hyperlink_170" tooltip="Download" display="Download"/>
    <hyperlink ref="BX172" r:id="rId_hyperlink_171" tooltip="Download" display="Download"/>
    <hyperlink ref="BX173" r:id="rId_hyperlink_172" tooltip="Download" display="Download"/>
    <hyperlink ref="BX174" r:id="rId_hyperlink_173" tooltip="Download" display="Download"/>
    <hyperlink ref="BX175" r:id="rId_hyperlink_174" tooltip="Download" display="Download"/>
    <hyperlink ref="BX176" r:id="rId_hyperlink_175" tooltip="Download" display="Download"/>
    <hyperlink ref="BX177" r:id="rId_hyperlink_176" tooltip="Download" display="Download"/>
    <hyperlink ref="BX178" r:id="rId_hyperlink_177" tooltip="Download" display="Download"/>
    <hyperlink ref="BX179" r:id="rId_hyperlink_178" tooltip="Download" display="Download"/>
    <hyperlink ref="BX180" r:id="rId_hyperlink_179" tooltip="Download" display="Download"/>
    <hyperlink ref="BX181" r:id="rId_hyperlink_180" tooltip="Download" display="Download"/>
    <hyperlink ref="BX182" r:id="rId_hyperlink_181" tooltip="Download" display="Download"/>
    <hyperlink ref="BX183" r:id="rId_hyperlink_182" tooltip="Download" display="Download"/>
    <hyperlink ref="BX184" r:id="rId_hyperlink_183" tooltip="Download" display="Download"/>
    <hyperlink ref="BX185" r:id="rId_hyperlink_184" tooltip="Download" display="Download"/>
    <hyperlink ref="BX186" r:id="rId_hyperlink_185" tooltip="Download" display="Download"/>
    <hyperlink ref="BX187" r:id="rId_hyperlink_186" tooltip="Download" display="Download"/>
    <hyperlink ref="BX188" r:id="rId_hyperlink_187" tooltip="Download" display="Download"/>
    <hyperlink ref="BX189" r:id="rId_hyperlink_188" tooltip="Download" display="Download"/>
    <hyperlink ref="BX190" r:id="rId_hyperlink_189" tooltip="Download" display="Download"/>
    <hyperlink ref="BX191" r:id="rId_hyperlink_190" tooltip="Download" display="Download"/>
    <hyperlink ref="BX192" r:id="rId_hyperlink_191" tooltip="Download" display="Download"/>
    <hyperlink ref="BX193" r:id="rId_hyperlink_192" tooltip="Download" display="Download"/>
    <hyperlink ref="BX194" r:id="rId_hyperlink_193" tooltip="Download" display="Download"/>
    <hyperlink ref="BX195" r:id="rId_hyperlink_194" tooltip="Download" display="Download"/>
    <hyperlink ref="BX196" r:id="rId_hyperlink_195" tooltip="Download" display="Download"/>
    <hyperlink ref="BX197" r:id="rId_hyperlink_196" tooltip="Download" display="Download"/>
    <hyperlink ref="BX198" r:id="rId_hyperlink_197" tooltip="Download" display="Download"/>
    <hyperlink ref="BX199" r:id="rId_hyperlink_198" tooltip="Download" display="Download"/>
    <hyperlink ref="BX200" r:id="rId_hyperlink_199" tooltip="Download" display="Download"/>
    <hyperlink ref="BX201" r:id="rId_hyperlink_200" tooltip="Download" display="Download"/>
    <hyperlink ref="BX202" r:id="rId_hyperlink_201" tooltip="Download" display="Download"/>
    <hyperlink ref="BX203" r:id="rId_hyperlink_202" tooltip="Download" display="Download"/>
    <hyperlink ref="BX204" r:id="rId_hyperlink_203" tooltip="Download" display="Download"/>
    <hyperlink ref="BX205" r:id="rId_hyperlink_204" tooltip="Download" display="Download"/>
    <hyperlink ref="BX206" r:id="rId_hyperlink_205" tooltip="Download" display="Download"/>
    <hyperlink ref="BX207" r:id="rId_hyperlink_206" tooltip="Download" display="Download"/>
    <hyperlink ref="BX208" r:id="rId_hyperlink_207" tooltip="Download" display="Download"/>
    <hyperlink ref="BX209" r:id="rId_hyperlink_208" tooltip="Download" display="Download"/>
    <hyperlink ref="BX210" r:id="rId_hyperlink_209" tooltip="Download" display="Download"/>
    <hyperlink ref="BX211" r:id="rId_hyperlink_210" tooltip="Download" display="Download"/>
    <hyperlink ref="BX212" r:id="rId_hyperlink_211" tooltip="Download" display="Download"/>
    <hyperlink ref="BX213" r:id="rId_hyperlink_212" tooltip="Download" display="Download"/>
    <hyperlink ref="BX214" r:id="rId_hyperlink_213" tooltip="Download" display="Download"/>
    <hyperlink ref="BX215" r:id="rId_hyperlink_214" tooltip="Download" display="Download"/>
    <hyperlink ref="BX216" r:id="rId_hyperlink_215" tooltip="Download" display="Download"/>
    <hyperlink ref="BX217" r:id="rId_hyperlink_216" tooltip="Download" display="Download"/>
    <hyperlink ref="BX218" r:id="rId_hyperlink_217" tooltip="Download" display="Download"/>
    <hyperlink ref="BX219" r:id="rId_hyperlink_218" tooltip="Download" display="Download"/>
    <hyperlink ref="BX220" r:id="rId_hyperlink_219" tooltip="Download" display="Download"/>
    <hyperlink ref="BX221" r:id="rId_hyperlink_220" tooltip="Download" display="Download"/>
    <hyperlink ref="BX222" r:id="rId_hyperlink_221" tooltip="Download" display="Download"/>
    <hyperlink ref="BX223" r:id="rId_hyperlink_222" tooltip="Download" display="Download"/>
    <hyperlink ref="BX224" r:id="rId_hyperlink_223" tooltip="Download" display="Download"/>
    <hyperlink ref="BX225" r:id="rId_hyperlink_224" tooltip="Download" display="Download"/>
    <hyperlink ref="BX226" r:id="rId_hyperlink_225" tooltip="Download" display="Download"/>
    <hyperlink ref="BX227" r:id="rId_hyperlink_226" tooltip="Download" display="Download"/>
    <hyperlink ref="BX228" r:id="rId_hyperlink_227" tooltip="Download" display="Download"/>
    <hyperlink ref="BX229" r:id="rId_hyperlink_228" tooltip="Download" display="Download"/>
    <hyperlink ref="BX230" r:id="rId_hyperlink_229" tooltip="Download" display="Download"/>
    <hyperlink ref="BX231" r:id="rId_hyperlink_230" tooltip="Download" display="Download"/>
    <hyperlink ref="BX232" r:id="rId_hyperlink_231" tooltip="Download" display="Download"/>
    <hyperlink ref="BX233" r:id="rId_hyperlink_232" tooltip="Download" display="Download"/>
    <hyperlink ref="BX234" r:id="rId_hyperlink_233" tooltip="Download" display="Download"/>
    <hyperlink ref="BX235" r:id="rId_hyperlink_234" tooltip="Download" display="Download"/>
    <hyperlink ref="BX236" r:id="rId_hyperlink_235" tooltip="Download" display="Download"/>
    <hyperlink ref="BX237" r:id="rId_hyperlink_236" tooltip="Download" display="Download"/>
    <hyperlink ref="BX238" r:id="rId_hyperlink_237" tooltip="Download" display="Download"/>
    <hyperlink ref="BX239" r:id="rId_hyperlink_238" tooltip="Download" display="Download"/>
    <hyperlink ref="BX240" r:id="rId_hyperlink_239" tooltip="Download" display="Download"/>
    <hyperlink ref="BX241" r:id="rId_hyperlink_240" tooltip="Download" display="Download"/>
    <hyperlink ref="BX242" r:id="rId_hyperlink_241" tooltip="Download" display="Download"/>
    <hyperlink ref="BX243" r:id="rId_hyperlink_242" tooltip="Download" display="Download"/>
    <hyperlink ref="BX244" r:id="rId_hyperlink_243" tooltip="Download" display="Download"/>
    <hyperlink ref="BX245" r:id="rId_hyperlink_244" tooltip="Download" display="Download"/>
    <hyperlink ref="BX246" r:id="rId_hyperlink_245" tooltip="Download" display="Download"/>
    <hyperlink ref="BX247" r:id="rId_hyperlink_246" tooltip="Download" display="Download"/>
    <hyperlink ref="BX248" r:id="rId_hyperlink_247" tooltip="Download" display="Download"/>
    <hyperlink ref="BX249" r:id="rId_hyperlink_248" tooltip="Download" display="Download"/>
    <hyperlink ref="BX250" r:id="rId_hyperlink_249" tooltip="Download" display="Download"/>
    <hyperlink ref="BX251" r:id="rId_hyperlink_250" tooltip="Download" display="Download"/>
    <hyperlink ref="BX252" r:id="rId_hyperlink_251" tooltip="Download" display="Download"/>
    <hyperlink ref="BX253" r:id="rId_hyperlink_252" tooltip="Download" display="Download"/>
    <hyperlink ref="BX254" r:id="rId_hyperlink_253" tooltip="Download" display="Download"/>
    <hyperlink ref="BX255" r:id="rId_hyperlink_254" tooltip="Download" display="Download"/>
    <hyperlink ref="BX256" r:id="rId_hyperlink_255" tooltip="Download" display="Download"/>
    <hyperlink ref="BX257" r:id="rId_hyperlink_256" tooltip="Download" display="Download"/>
    <hyperlink ref="BX258" r:id="rId_hyperlink_257" tooltip="Download" display="Download"/>
    <hyperlink ref="BX259" r:id="rId_hyperlink_258" tooltip="Download" display="Download"/>
    <hyperlink ref="BX260" r:id="rId_hyperlink_259" tooltip="Download" display="Download"/>
    <hyperlink ref="BX261" r:id="rId_hyperlink_260" tooltip="Download" display="Download"/>
    <hyperlink ref="BX262" r:id="rId_hyperlink_261" tooltip="Download" display="Download"/>
    <hyperlink ref="BX263" r:id="rId_hyperlink_262" tooltip="Download" display="Download"/>
    <hyperlink ref="BX264" r:id="rId_hyperlink_263" tooltip="Download" display="Download"/>
    <hyperlink ref="BX265" r:id="rId_hyperlink_264" tooltip="Download" display="Download"/>
    <hyperlink ref="BX266" r:id="rId_hyperlink_265" tooltip="Download" display="Download"/>
    <hyperlink ref="BX267" r:id="rId_hyperlink_266" tooltip="Download" display="Download"/>
    <hyperlink ref="BX268" r:id="rId_hyperlink_267" tooltip="Download" display="Download"/>
    <hyperlink ref="BX269" r:id="rId_hyperlink_268" tooltip="Download" display="Download"/>
    <hyperlink ref="BX270" r:id="rId_hyperlink_269" tooltip="Download" display="Download"/>
    <hyperlink ref="BX271" r:id="rId_hyperlink_270" tooltip="Download" display="Download"/>
    <hyperlink ref="BX272" r:id="rId_hyperlink_271" tooltip="Download" display="Download"/>
    <hyperlink ref="BX273" r:id="rId_hyperlink_272" tooltip="Download" display="Download"/>
    <hyperlink ref="BX274" r:id="rId_hyperlink_273" tooltip="Download" display="Download"/>
    <hyperlink ref="BX275" r:id="rId_hyperlink_274" tooltip="Download" display="Download"/>
    <hyperlink ref="BX276" r:id="rId_hyperlink_275" tooltip="Download" display="Download"/>
    <hyperlink ref="BX277" r:id="rId_hyperlink_276" tooltip="Download" display="Download"/>
    <hyperlink ref="BX278" r:id="rId_hyperlink_277" tooltip="Download" display="Download"/>
    <hyperlink ref="BX279" r:id="rId_hyperlink_278" tooltip="Download" display="Download"/>
    <hyperlink ref="BX280" r:id="rId_hyperlink_279" tooltip="Download" display="Download"/>
    <hyperlink ref="BX281" r:id="rId_hyperlink_280" tooltip="Download" display="Download"/>
    <hyperlink ref="BX282" r:id="rId_hyperlink_281" tooltip="Download" display="Download"/>
    <hyperlink ref="BX283" r:id="rId_hyperlink_282" tooltip="Download" display="Download"/>
    <hyperlink ref="BX284" r:id="rId_hyperlink_283" tooltip="Download" display="Download"/>
    <hyperlink ref="BX285" r:id="rId_hyperlink_284" tooltip="Download" display="Download"/>
    <hyperlink ref="BX286" r:id="rId_hyperlink_285" tooltip="Download" display="Download"/>
    <hyperlink ref="BX287" r:id="rId_hyperlink_286" tooltip="Download" display="Download"/>
    <hyperlink ref="BX288" r:id="rId_hyperlink_287" tooltip="Download" display="Download"/>
    <hyperlink ref="BX289" r:id="rId_hyperlink_288" tooltip="Download" display="Download"/>
    <hyperlink ref="BX290" r:id="rId_hyperlink_289" tooltip="Download" display="Download"/>
    <hyperlink ref="BX291" r:id="rId_hyperlink_290" tooltip="Download" display="Download"/>
    <hyperlink ref="BX292" r:id="rId_hyperlink_291" tooltip="Download" display="Download"/>
    <hyperlink ref="BX293" r:id="rId_hyperlink_292" tooltip="Download" display="Download"/>
    <hyperlink ref="BX294" r:id="rId_hyperlink_293" tooltip="Download" display="Download"/>
    <hyperlink ref="BX295" r:id="rId_hyperlink_294" tooltip="Download" display="Download"/>
    <hyperlink ref="BX296" r:id="rId_hyperlink_295" tooltip="Download" display="Download"/>
    <hyperlink ref="BX297" r:id="rId_hyperlink_296" tooltip="Download" display="Download"/>
    <hyperlink ref="BX298" r:id="rId_hyperlink_297" tooltip="Download" display="Download"/>
    <hyperlink ref="BX299" r:id="rId_hyperlink_298" tooltip="Download" display="Download"/>
    <hyperlink ref="BX300" r:id="rId_hyperlink_299" tooltip="Download" display="Download"/>
    <hyperlink ref="BX301" r:id="rId_hyperlink_300" tooltip="Download" display="Download"/>
    <hyperlink ref="BX302" r:id="rId_hyperlink_301" tooltip="Download" display="Download"/>
    <hyperlink ref="BX303" r:id="rId_hyperlink_302" tooltip="Download" display="Download"/>
    <hyperlink ref="BX304" r:id="rId_hyperlink_303" tooltip="Download" display="Download"/>
    <hyperlink ref="BX305" r:id="rId_hyperlink_304" tooltip="Download" display="Download"/>
    <hyperlink ref="BX306" r:id="rId_hyperlink_305" tooltip="Download" display="Download"/>
    <hyperlink ref="BX307" r:id="rId_hyperlink_306" tooltip="Download" display="Download"/>
    <hyperlink ref="BX308" r:id="rId_hyperlink_307" tooltip="Download" display="Download"/>
    <hyperlink ref="BX309" r:id="rId_hyperlink_308" tooltip="Download" display="Download"/>
    <hyperlink ref="BX310" r:id="rId_hyperlink_309" tooltip="Download" display="Download"/>
    <hyperlink ref="BX311" r:id="rId_hyperlink_310" tooltip="Download" display="Download"/>
    <hyperlink ref="BX312" r:id="rId_hyperlink_311" tooltip="Download" display="Download"/>
    <hyperlink ref="BX313" r:id="rId_hyperlink_312" tooltip="Download" display="Download"/>
    <hyperlink ref="BX314" r:id="rId_hyperlink_313" tooltip="Download" display="Download"/>
    <hyperlink ref="BX315" r:id="rId_hyperlink_314" tooltip="Download" display="Download"/>
    <hyperlink ref="BX316" r:id="rId_hyperlink_315" tooltip="Download" display="Download"/>
    <hyperlink ref="BX317" r:id="rId_hyperlink_316" tooltip="Download" display="Download"/>
    <hyperlink ref="BX318" r:id="rId_hyperlink_317" tooltip="Download" display="Download"/>
    <hyperlink ref="BX319" r:id="rId_hyperlink_318" tooltip="Download" display="Download"/>
    <hyperlink ref="BX320" r:id="rId_hyperlink_319" tooltip="Download" display="Download"/>
    <hyperlink ref="BX321" r:id="rId_hyperlink_320" tooltip="Download" display="Download"/>
    <hyperlink ref="BX322" r:id="rId_hyperlink_321" tooltip="Download" display="Download"/>
    <hyperlink ref="BX323" r:id="rId_hyperlink_322" tooltip="Download" display="Download"/>
    <hyperlink ref="BX324" r:id="rId_hyperlink_323" tooltip="Download" display="Download"/>
    <hyperlink ref="BX325" r:id="rId_hyperlink_324" tooltip="Download" display="Download"/>
    <hyperlink ref="BX326" r:id="rId_hyperlink_325" tooltip="Download" display="Download"/>
    <hyperlink ref="BX327" r:id="rId_hyperlink_326" tooltip="Download" display="Download"/>
    <hyperlink ref="BX328" r:id="rId_hyperlink_327" tooltip="Download" display="Download"/>
    <hyperlink ref="BX329" r:id="rId_hyperlink_328" tooltip="Download" display="Download"/>
    <hyperlink ref="BX330" r:id="rId_hyperlink_329" tooltip="Download" display="Download"/>
    <hyperlink ref="BX331" r:id="rId_hyperlink_330" tooltip="Download" display="Download"/>
    <hyperlink ref="BX332" r:id="rId_hyperlink_331" tooltip="Download" display="Download"/>
    <hyperlink ref="BX333" r:id="rId_hyperlink_332" tooltip="Download" display="Download"/>
    <hyperlink ref="BX334" r:id="rId_hyperlink_333" tooltip="Download" display="Download"/>
    <hyperlink ref="BX335" r:id="rId_hyperlink_334" tooltip="Download" display="Download"/>
    <hyperlink ref="BX336" r:id="rId_hyperlink_335" tooltip="Download" display="Download"/>
    <hyperlink ref="BX337" r:id="rId_hyperlink_336" tooltip="Download" display="Download"/>
    <hyperlink ref="BX338" r:id="rId_hyperlink_337" tooltip="Download" display="Download"/>
    <hyperlink ref="BX339" r:id="rId_hyperlink_338" tooltip="Download" display="Download"/>
    <hyperlink ref="BX340" r:id="rId_hyperlink_339" tooltip="Download" display="Download"/>
    <hyperlink ref="BX341" r:id="rId_hyperlink_340" tooltip="Download" display="Download"/>
    <hyperlink ref="BX342" r:id="rId_hyperlink_341" tooltip="Download" display="Download"/>
    <hyperlink ref="BX343" r:id="rId_hyperlink_342" tooltip="Download" display="Download"/>
    <hyperlink ref="BX344" r:id="rId_hyperlink_343" tooltip="Download" display="Download"/>
    <hyperlink ref="BX345" r:id="rId_hyperlink_344" tooltip="Download" display="Download"/>
    <hyperlink ref="BX346" r:id="rId_hyperlink_345" tooltip="Download" display="Download"/>
    <hyperlink ref="BX347" r:id="rId_hyperlink_346" tooltip="Download" display="Download"/>
    <hyperlink ref="BX348" r:id="rId_hyperlink_347" tooltip="Download" display="Download"/>
    <hyperlink ref="BX349" r:id="rId_hyperlink_348" tooltip="Download" display="Download"/>
    <hyperlink ref="BX350" r:id="rId_hyperlink_349" tooltip="Download" display="Download"/>
    <hyperlink ref="BX351" r:id="rId_hyperlink_350" tooltip="Download" display="Download"/>
    <hyperlink ref="BX352" r:id="rId_hyperlink_351" tooltip="Download" display="Download"/>
    <hyperlink ref="BX353" r:id="rId_hyperlink_352" tooltip="Download" display="Download"/>
    <hyperlink ref="BX354" r:id="rId_hyperlink_353" tooltip="Download" display="Download"/>
    <hyperlink ref="BX355" r:id="rId_hyperlink_354" tooltip="Download" display="Download"/>
    <hyperlink ref="BX356" r:id="rId_hyperlink_355" tooltip="Download" display="Download"/>
    <hyperlink ref="BX357" r:id="rId_hyperlink_356" tooltip="Download" display="Download"/>
    <hyperlink ref="BX358" r:id="rId_hyperlink_357" tooltip="Download" display="Download"/>
    <hyperlink ref="BX359" r:id="rId_hyperlink_358" tooltip="Download" display="Download"/>
    <hyperlink ref="BX360" r:id="rId_hyperlink_359" tooltip="Download" display="Download"/>
    <hyperlink ref="BX361" r:id="rId_hyperlink_360" tooltip="Download" display="Download"/>
    <hyperlink ref="BX362" r:id="rId_hyperlink_361" tooltip="Download" display="Download"/>
    <hyperlink ref="BX363" r:id="rId_hyperlink_362" tooltip="Download" display="Download"/>
    <hyperlink ref="BX364" r:id="rId_hyperlink_363" tooltip="Download" display="Download"/>
    <hyperlink ref="BX365" r:id="rId_hyperlink_364" tooltip="Download" display="Download"/>
    <hyperlink ref="BX366" r:id="rId_hyperlink_365" tooltip="Download" display="Download"/>
    <hyperlink ref="BX367" r:id="rId_hyperlink_366" tooltip="Download" display="Download"/>
    <hyperlink ref="BX368" r:id="rId_hyperlink_367" tooltip="Download" display="Download"/>
    <hyperlink ref="BX369" r:id="rId_hyperlink_368" tooltip="Download" display="Download"/>
    <hyperlink ref="BX370" r:id="rId_hyperlink_369" tooltip="Download" display="Download"/>
    <hyperlink ref="BX371" r:id="rId_hyperlink_370" tooltip="Download" display="Download"/>
    <hyperlink ref="BX372" r:id="rId_hyperlink_371" tooltip="Download" display="Download"/>
    <hyperlink ref="BX373" r:id="rId_hyperlink_372" tooltip="Download" display="Download"/>
    <hyperlink ref="BX374" r:id="rId_hyperlink_373" tooltip="Download" display="Download"/>
    <hyperlink ref="BX375" r:id="rId_hyperlink_374" tooltip="Download" display="Download"/>
    <hyperlink ref="BX376" r:id="rId_hyperlink_375" tooltip="Download" display="Download"/>
    <hyperlink ref="BX377" r:id="rId_hyperlink_376" tooltip="Download" display="Download"/>
    <hyperlink ref="BX378" r:id="rId_hyperlink_377" tooltip="Download" display="Download"/>
    <hyperlink ref="BX379" r:id="rId_hyperlink_378" tooltip="Download" display="Download"/>
    <hyperlink ref="BX380" r:id="rId_hyperlink_379" tooltip="Download" display="Download"/>
    <hyperlink ref="BX381" r:id="rId_hyperlink_380" tooltip="Download" display="Download"/>
    <hyperlink ref="BX382" r:id="rId_hyperlink_381" tooltip="Download" display="Download"/>
    <hyperlink ref="BX383" r:id="rId_hyperlink_382" tooltip="Download" display="Download"/>
    <hyperlink ref="BX384" r:id="rId_hyperlink_383" tooltip="Download" display="Download"/>
    <hyperlink ref="BX385" r:id="rId_hyperlink_384" tooltip="Download" display="Download"/>
    <hyperlink ref="BX386" r:id="rId_hyperlink_385"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2026-10-08T10:06:51+05:30</dcterms:created>
  <dcterms:modified xsi:type="dcterms:W3CDTF">2026-10-08T10:06:51+05:30</dcterms:modified>
  <dc:title>Untitled Spreadsheet</dc:title>
  <dc:description/>
  <dc:subject/>
  <cp:keywords/>
  <cp:category/>
</cp:coreProperties>
</file>