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<sst xmlns="http://schemas.openxmlformats.org/spreadsheetml/2006/main" uniqueCount="4553">
  <si>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</si>
  <si>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</si>
  <si>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</si>
  <si>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</si>
  <si>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</si>
  <si>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</si>
  <si>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</si>
  <si>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</si>
  <si>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</si>
  <si>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</si>
  <si>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</si>
  <si>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</si>
  <si>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</si>
  <si>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</si>
  <si>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</si>
  <si>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</si>
  <si>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</si>
  <si>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</si>
  <si>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</si>
  <si>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</si>
  <si>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</si>
  <si>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</si>
  <si>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</si>
  <si>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</si>
  <si>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</si>
  <si>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</si>
  <si>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</si>
  <si>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</si>
  <si>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</si>
  <si>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</si>
  <si>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</si>
  <si>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</si>
  <si>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</si>
  <si>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</si>
  <si>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</si>
  <si>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</si>
  <si>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</si>
  <si>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</si>
  <si>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</si>
  <si>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</si>
  <si>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</si>
  <si>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</si>
  <si>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</si>
  <si>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</si>
  <si>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</si>
  <si>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</si>
  <si>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</si>
  <si>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</si>
  <si>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</si>
  <si>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</si>
  <si>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</si>
  <si>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</si>
  <si>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</si>
  <si>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</si>
  <si>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</si>
  <si>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</si>
  <si>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</si>
  <si>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</si>
  <si>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</si>
  <si>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</si>
  <si>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</si>
  <si>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</si>
  <si>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</si>
  <si>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</si>
  <si>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</si>
  <si>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</si>
  <si>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</si>
  <si>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</si>
  <si>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</si>
  <si>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</si>
  <si>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</si>
  <si>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</si>
  <si>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</si>
  <si>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</si>
  <si>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</si>
  <si>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</si>
  <si>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</si>
  <si>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P25700721</t>
  </si>
  <si>
    <t>MAYURI</t>
  </si>
  <si>
    <t>SULABHA</t>
  </si>
  <si>
    <t>SALOKHE</t>
  </si>
  <si>
    <t>Mayuri Sulabha Salokhe</t>
  </si>
  <si>
    <t>salokhemayuri25@gmail.com</t>
  </si>
  <si>
    <t>p25700721@student.nicmar.ac.in</t>
  </si>
  <si>
    <t>Female</t>
  </si>
  <si>
    <t>06-Feb-2000</t>
  </si>
  <si>
    <t>Single</t>
  </si>
  <si>
    <t>English , Hindi &amp; Marathi</t>
  </si>
  <si>
    <t>B+ve</t>
  </si>
  <si>
    <t>5430 5383 1734</t>
  </si>
  <si>
    <t>PRIVATE SECTOR EMPLOYEE</t>
  </si>
  <si>
    <t>SHEELA</t>
  </si>
  <si>
    <t>HOUSEWIFE</t>
  </si>
  <si>
    <t>653 Mafatalal Gate, Navjeevan_x000D_
Waliv_x000D_
Vasai East</t>
  </si>
  <si>
    <t>Palghar</t>
  </si>
  <si>
    <t>Maharashtra</t>
  </si>
  <si>
    <t>NA</t>
  </si>
  <si>
    <t>THE AMBASSADOR HIGH SCHOOL</t>
  </si>
  <si>
    <t>MAHARASHTRA STATE BOARD OF SECONDARY AND HIGHER SECONDARY EDUCATION, PUNE</t>
  </si>
  <si>
    <t>2015-Jun</t>
  </si>
  <si>
    <t>2016-May</t>
  </si>
  <si>
    <t>CONSTRUCTION TECHNOLOGY</t>
  </si>
  <si>
    <t>VIDYAVARDHINI'S BHAUSAHEB VARTAK POLYTECHNIC</t>
  </si>
  <si>
    <t>2016-Aug</t>
  </si>
  <si>
    <t>2020-Mar</t>
  </si>
  <si>
    <t>UNIVERSITY OF MUMBAI</t>
  </si>
  <si>
    <t>VIVA INSTITUTE OF TECHNOLOGY</t>
  </si>
  <si>
    <t>2020-Jun</t>
  </si>
  <si>
    <t>2023-Jul</t>
  </si>
  <si>
    <t>AutoCAD, MS Office, MS Project, Primavera P6,3D SketchUp, Revit, BIM</t>
  </si>
  <si>
    <t>Parekh Integrated Services Private Limited | Executive- Design | Goregaon | Feb 2024 | Jul 2025 | 1Y 5M | 3.48
SAMAQ BUILDER PVT.LTD | Jr. QS Engineer | Chunabhatti | Jul 2023 | Jan 2024 | 0Y 5M | 2.64</t>
  </si>
  <si>
    <t>1 Year 10 Months</t>
  </si>
  <si>
    <t>Wani Projects and Infra Pvt. Ltd. | Site Execution + Control | Pune | May 2026 | Jun 2026 | 8.1428571428571 Weeks | Campus Internship
Aaradhya Associates | Trainee Engineer | Virar | Jun 2022 | Jun 2022 | 4.1428571428571 Weeks
Naman Regency Developers | Site Trainee Engineer | Dockyard Road, Mazgaon | Jun 2019 | Mar 2022 | 143.85714285714 Weeks</t>
  </si>
  <si>
    <t>MT</t>
  </si>
  <si>
    <t>PAN India</t>
  </si>
  <si>
    <t>1st Shortlist</t>
  </si>
  <si>
    <t>Not Shortlist</t>
  </si>
  <si>
    <t>P25700623</t>
  </si>
  <si>
    <t>SEJAL</t>
  </si>
  <si>
    <t>.</t>
  </si>
  <si>
    <t>TRIPATHI</t>
  </si>
  <si>
    <t>Sejal . Tripathi</t>
  </si>
  <si>
    <t>p25700623@student.nicmar.ac.in</t>
  </si>
  <si>
    <t>25-Feb-2002</t>
  </si>
  <si>
    <t>English, Hindi</t>
  </si>
  <si>
    <t>6396 8316 8116</t>
  </si>
  <si>
    <t>SANJAY TRIPATHI</t>
  </si>
  <si>
    <t>BUSINESS</t>
  </si>
  <si>
    <t>POONAM TRIPATHI</t>
  </si>
  <si>
    <t>Kasaridih Borsi Road Mukt Nagar Durg</t>
  </si>
  <si>
    <t>Durg</t>
  </si>
  <si>
    <t>Chhattisgarh</t>
  </si>
  <si>
    <t>SRI SANKARA VIDYALAYA SECTOR-X BHILAI DURG CG</t>
  </si>
  <si>
    <t xml:space="preserve">CENTRAL BOARD OF SECONDARY EDUCATION </t>
  </si>
  <si>
    <t>2017-Apr</t>
  </si>
  <si>
    <t>2018-May</t>
  </si>
  <si>
    <t>SHRI SHANKARACHARYA VIDYALAYA AMDI NGR BHILAI CG</t>
  </si>
  <si>
    <t>2019-Apr</t>
  </si>
  <si>
    <t>2020-Jul</t>
  </si>
  <si>
    <t>CHHATTISGARH SWAMI VIVEKANAND TECHNICAL UNIVERSITY, BHILAI</t>
  </si>
  <si>
    <t>SHRI  SHANKARACHARYA TECHNICAL CAMPUS, BHILAI CHHATTISGARH</t>
  </si>
  <si>
    <t>2020-Sep</t>
  </si>
  <si>
    <t>2024-Aug</t>
  </si>
  <si>
    <t>AutoCAD,MS Office,MS Project</t>
  </si>
  <si>
    <t>Suryapriya Construction Pvt Ltd | Project Planning | Banglore | May 2026 | Jul 2026 | 8.7142857142857 Weeks | Campus Internship
BHILAI STEEL PLANT | Civil Engineer Trainee | BHILAI CHHATTISGARH | Jul 2023 | Aug 2023 | 3.7142857142857 Weeks
DESIGN CONSULTANT | Civil Engineer Trainee | BHILAI CHHATTISGARH | Jun 2023 | Jul 2023 | 2.5714285714286 Weeks
WATER RESOURCE DEPARTMENT | Civil Engineer Trainee | BHILAI CHHATTISGARH | Jun 2022 | Jul 2022 | 4.1428571428571 Weeks</t>
  </si>
  <si>
    <t>AUTOCAD</t>
  </si>
  <si>
    <t>P25700514</t>
  </si>
  <si>
    <t>ABHINAV</t>
  </si>
  <si>
    <t>SHARMA</t>
  </si>
  <si>
    <t>Abhinav Sharma</t>
  </si>
  <si>
    <t>abhinav.info15@gmail.com</t>
  </si>
  <si>
    <t>p25700514@student.nicmar.ac.in</t>
  </si>
  <si>
    <t>Male</t>
  </si>
  <si>
    <t>26-Sep-2002</t>
  </si>
  <si>
    <t>ENGLISH, HINDI</t>
  </si>
  <si>
    <t>A+ve</t>
  </si>
  <si>
    <t>8143 4072 6007</t>
  </si>
  <si>
    <t>RAKESH KUMAR SHARMA</t>
  </si>
  <si>
    <t>DECEASED</t>
  </si>
  <si>
    <t>RITA SHARMA</t>
  </si>
  <si>
    <t>GOVERNMENT EMPLOYEE</t>
  </si>
  <si>
    <t>Haryana Lodge Tutikandi Shimla - 171004</t>
  </si>
  <si>
    <t>Shimla</t>
  </si>
  <si>
    <t>Himachal Pradesh</t>
  </si>
  <si>
    <t>DAYANAND PUBLIC SCHOOL</t>
  </si>
  <si>
    <t>CENTRAL BOARD OF SECONDARY EDUCATION SHIMLA/HIMACHAL PRADESH</t>
  </si>
  <si>
    <t>2017-May</t>
  </si>
  <si>
    <t>GOVERNMENT SENIOR SECONDARY SCHOOL LALPANI</t>
  </si>
  <si>
    <t>HIMACHAL PRADESH BOARD OF SCHOOL EDUCATION SHIMLA/HIMACHAL PRADESH</t>
  </si>
  <si>
    <t>2019-Jun</t>
  </si>
  <si>
    <t>HIMACHAL PRADESH UNIVERSITY</t>
  </si>
  <si>
    <t>UNIVERSITY INSTITUTE OF TECHNOLOGY SHIMLA/HIMACHAL PRADESH</t>
  </si>
  <si>
    <t>2020-Nov</t>
  </si>
  <si>
    <t>2024-Jul</t>
  </si>
  <si>
    <t>MS Project, Primavera, CostX, AutoCAD, MS Office</t>
  </si>
  <si>
    <t>NCCCL | Contracts &amp; Commercial Intern | Dombivili, Mumbai | May 2026 | Jul 2026 | 8.5714285714286 Weeks | Campus Internship
M/S RAVINDER CHAUHAN | SITE ENGINEER  | SHIMLA | Aug 2024 | Jan 2025 | 26.142857142857 Weeks
SJVN LIMITED | INTERN | SHIMLA | Jan 2024 | Feb 2024 | 4.4285714285714 Weeks</t>
  </si>
  <si>
    <t>Current Ground Improvement Practices in India: A Research &amp; Industrial Advancement</t>
  </si>
  <si>
    <t>P25700209</t>
  </si>
  <si>
    <t>VASUDEV</t>
  </si>
  <si>
    <t>SHIVADUTTA</t>
  </si>
  <si>
    <t>GAUTAM</t>
  </si>
  <si>
    <t>Vasudev Shivadutta Gautam</t>
  </si>
  <si>
    <t>gautamvasudev287@gmail.com</t>
  </si>
  <si>
    <t>p25700209@student.nicmar.ac.in</t>
  </si>
  <si>
    <t>28-Jul-2000</t>
  </si>
  <si>
    <t>HINDI, ENGLISH, MARATHI</t>
  </si>
  <si>
    <t>SPORTS</t>
  </si>
  <si>
    <t>O+</t>
  </si>
  <si>
    <t>2346 6332 0446</t>
  </si>
  <si>
    <t>SHIVADUTTA GAUTAM</t>
  </si>
  <si>
    <t>SSE RAILWAYS</t>
  </si>
  <si>
    <t>ARADHANA SHIVADUTTA GAUTAM</t>
  </si>
  <si>
    <t>Unitech Westend Complex_x000D_
B/304, Periyar Bld No. 29</t>
  </si>
  <si>
    <t>ST. XAVIER'S HIGH SCHOOL</t>
  </si>
  <si>
    <t>SECONDARY SCHOOL CERTIFICATE (SSC) MUMBAI/MAHARASHTRA</t>
  </si>
  <si>
    <t>2016-Mar</t>
  </si>
  <si>
    <t>DIPLOMA IN MECHANICAL ENGINEERING</t>
  </si>
  <si>
    <t>VIDYAVARDHINI BHAUSAHEB VARTAK POLYTECHNIC MUMBAI/MAHARASHTRA</t>
  </si>
  <si>
    <t>2016-Jul</t>
  </si>
  <si>
    <t>2019-May</t>
  </si>
  <si>
    <t>MUMBAI UNIVERSITY</t>
  </si>
  <si>
    <t>THAKUR COLLEGE OF ENGINEERING &amp; TECHNOLOGY MUMBAI/MAHARASHTRA</t>
  </si>
  <si>
    <t>2019-Aug</t>
  </si>
  <si>
    <t>2023-May</t>
  </si>
  <si>
    <t>AutoCAD,MS Office,MS Project,Primavera, CostX, Plannerly, BEXEL, Revit, BIM</t>
  </si>
  <si>
    <t>Dattani Estate Developers | Junior Engineer | Kandivali west, Mumbai | Jul 2023 | Jul 2025 | 2Y 0M | 2.4</t>
  </si>
  <si>
    <t>2 Years 0 Months</t>
  </si>
  <si>
    <t>Dattani Estate Developers | Project Controls | Mumbai | May 2026 | Jul 2026 | 9 Weeks | Campus Internship</t>
  </si>
  <si>
    <t>P25700059</t>
  </si>
  <si>
    <t>ROHIT</t>
  </si>
  <si>
    <t>ARJUN</t>
  </si>
  <si>
    <t>LOKHANDE</t>
  </si>
  <si>
    <t>Rohit Arjun Lokhande</t>
  </si>
  <si>
    <t>rohitlokhande183@gmail.com</t>
  </si>
  <si>
    <t>p25700059@student.nicmar.ac.in</t>
  </si>
  <si>
    <t>08-Feb-2002</t>
  </si>
  <si>
    <t>English, Hindi, Marathi</t>
  </si>
  <si>
    <t>5888 7116 3867</t>
  </si>
  <si>
    <t>TEACHER</t>
  </si>
  <si>
    <t>ARCHANA</t>
  </si>
  <si>
    <t>HOMEMAKER</t>
  </si>
  <si>
    <t>VEDANT SOCIETY B, FLAT NO 8, GUNJALWADI, SANGAMNER, AHILYANAGAR,MAHARSHTRA.</t>
  </si>
  <si>
    <t>Ahmednagar</t>
  </si>
  <si>
    <t>Mali Galli, Shevgaon</t>
  </si>
  <si>
    <t>DR. B.G. DERE ENGLISH MEDIUM SCHOOL, SANGAMNER</t>
  </si>
  <si>
    <t>STATE BOARD OF MAHARASHTRA, MAHARASHTRA</t>
  </si>
  <si>
    <t>2017-Jun</t>
  </si>
  <si>
    <t>2018-Jun</t>
  </si>
  <si>
    <t>DR. D.A. OHRA JUNIOR COLLEGE, SANGAMNER</t>
  </si>
  <si>
    <t>2018-Jul</t>
  </si>
  <si>
    <t>SAVITRIBAI PHULE PUNE UNIVERSITY, PUNE</t>
  </si>
  <si>
    <t>AMRUTVAHINI COLLEGE OF ENGINEERING, SANGAMNER, MAHARASHTRA</t>
  </si>
  <si>
    <t>2024-Jun</t>
  </si>
  <si>
    <t>AutoCAD,MS Office,MS Project,Primavera,MSExcel, Revit, Navisworks, ETABS, SAP</t>
  </si>
  <si>
    <t>Plansquare Procon Private Limited | Planning Engineer | Nashik | Aug 2024 | Jul 2025 | 0Y 11M | 1.8</t>
  </si>
  <si>
    <t>0 Years 11 Months</t>
  </si>
  <si>
    <t>Masin Projects Private Limited | Summer Intern - Delay/Quantum | Navi Mumbai | May 2026 | Jul 2026 | 8.7142857142857 Weeks | Campus Internship
ARL Enterprises | Construction Site Supervisor | Nilwande Dam, Akole, Ahilyanagar Maharashtra. | Jan 2024 | Mar 2024 | 12.857142857143 Weeks</t>
  </si>
  <si>
    <t>Primavera P6 Professional Project Management</t>
  </si>
  <si>
    <t>P25700744</t>
  </si>
  <si>
    <t>AMAAN</t>
  </si>
  <si>
    <t>RIYAJAHMED</t>
  </si>
  <si>
    <t>ATTAR</t>
  </si>
  <si>
    <t>Amaan Riyajahmed Attar</t>
  </si>
  <si>
    <t>amaanattar0157@gmail.com</t>
  </si>
  <si>
    <t>p25700744@student.nicmar.ac.in</t>
  </si>
  <si>
    <t>12-Sep-2002</t>
  </si>
  <si>
    <t>ENGLISH, HINDI, MARATHI</t>
  </si>
  <si>
    <t>O-ve</t>
  </si>
  <si>
    <t>2660 2745 5514</t>
  </si>
  <si>
    <t>SERVICE</t>
  </si>
  <si>
    <t>PARVIN</t>
  </si>
  <si>
    <t>B506 , ATRIUM SKYWARD UNDRI</t>
  </si>
  <si>
    <t>Pune</t>
  </si>
  <si>
    <t>202, S B PEACE CORNER, ASARA CHOWK , Solapur</t>
  </si>
  <si>
    <t>Solapur</t>
  </si>
  <si>
    <t>SHANTI ENGLISH MEDIUM SCHOOL</t>
  </si>
  <si>
    <t>MAHARASHTRA STATE BOARD OF SECONDARY AND HIGHER EDUCATION</t>
  </si>
  <si>
    <t>2018-Mar</t>
  </si>
  <si>
    <t>CHHATRAPATI SHIVAJI MAHARAJ COLLEGE OF ARTS AND SCIENCE</t>
  </si>
  <si>
    <t>2020-Feb</t>
  </si>
  <si>
    <t>DR BABASAHEB AMBEDKAR TECHNOLOGICAL UNIVERSITY</t>
  </si>
  <si>
    <t>A G PATIL INSTITUTE OF TECHNOLOGY</t>
  </si>
  <si>
    <t>AutoCAD,MS Office,MS Project,Estimation,Design drafting,BOQ,Quantity Estimation,Excel</t>
  </si>
  <si>
    <t>Nyati Group  | Project Management Intern | Pune | May 2026 | Jul 2026 | 8.4285714285714 Weeks | Campus Internship
MAULI ENTERPRISES | SITE ENGINEER | SOLAPUR  | Feb 2024 | May 2024 | 15.714285714286 Weeks
AIESEC | Business Development associate | Pune | Aug 2022 | Jan 2023 | 26.142857142857 Weeks
Yash Consultancy | Site engineer  | Solapur  | Jan 2023 | Jan 2024 | 52.142857142857 Weeks</t>
  </si>
  <si>
    <t>P25700575</t>
  </si>
  <si>
    <t>RAJENDRAKUMAR</t>
  </si>
  <si>
    <t>NARALE</t>
  </si>
  <si>
    <t>Rohit Rajendrakumar Narale</t>
  </si>
  <si>
    <t>rohitnarale9999@gmail.com</t>
  </si>
  <si>
    <t>p25700575@student.nicmar.ac.in</t>
  </si>
  <si>
    <t>30-Jun-2002</t>
  </si>
  <si>
    <t>Swimming</t>
  </si>
  <si>
    <t>B+</t>
  </si>
  <si>
    <t>5425 3957 2334</t>
  </si>
  <si>
    <t>SADHANA</t>
  </si>
  <si>
    <t>Near S.RA.More School, 9, Ganesh Nagar Bhag 4 Vijapur Road, Solapur</t>
  </si>
  <si>
    <t>BHARATI VIDHYAPEETH , SOLAPUR</t>
  </si>
  <si>
    <t>MAHARASHTRA STATE BOARD OF SECONDARY  AND HIGHER SECONDARY EDUCATION, PUNE</t>
  </si>
  <si>
    <t>2016-Jun</t>
  </si>
  <si>
    <t>SWAMI VIVEKANAND ART AND SCIENCE JUNIOR COLLEGE, SOLAPUR</t>
  </si>
  <si>
    <t>PUNYASHLOK AHILYADEVI HOLKAR SOLAPUR UNIVERSITY, SOLAPUR</t>
  </si>
  <si>
    <t>COLLEGE OF ENGINEERING, PANDHARPUR</t>
  </si>
  <si>
    <t>AutoCAD,MS Office,MS Project,Primavera,SketchUP,Revit,BIM,MS EXCEL,Naviswork,Cost X</t>
  </si>
  <si>
    <t>Goel Ganga Group | Site Execution &amp; Project control Intern | Pune | May 2026 | Jul 2026 | 8.7142857142857 Weeks | Campus Internship
GURU DEVELOPERS AND ASSOCIATES | TRAINEE ENGINEER | PUNE | Aug 2023 | Mar 2024 | 32.428571428571 Weeks</t>
  </si>
  <si>
    <t>P25700540</t>
  </si>
  <si>
    <t>AMEYA</t>
  </si>
  <si>
    <t>MILIND</t>
  </si>
  <si>
    <t>BUJONE</t>
  </si>
  <si>
    <t>Ameya Milind Bujone</t>
  </si>
  <si>
    <t>ameya.bujone21@gmail.com</t>
  </si>
  <si>
    <t>p25700540@student.nicmar.ac.in</t>
  </si>
  <si>
    <t>21-Mar-2000</t>
  </si>
  <si>
    <t>English, Marathi, Hindi</t>
  </si>
  <si>
    <t>6158 1738 6492</t>
  </si>
  <si>
    <t>MILIND GOVINDRAO BUJONE</t>
  </si>
  <si>
    <t>RETIRED</t>
  </si>
  <si>
    <t>RASHMI MILIND BUJONE</t>
  </si>
  <si>
    <t>SAI SHREE APARTMENT, PIMPLE SAUDAGAR, PUNE</t>
  </si>
  <si>
    <t>Maxx Glory Society, Beltarodi, Nagpur</t>
  </si>
  <si>
    <t>Nagpur</t>
  </si>
  <si>
    <t>VIDYA NIKETAN, CHANDRAPUR</t>
  </si>
  <si>
    <t>CENTRAL BOARD OF SECONDARY EDUCATION</t>
  </si>
  <si>
    <t>VIDYA NIKETAN</t>
  </si>
  <si>
    <t>MAHARASHTRA STATE BOARD OF SECONDARY AND HIGHER EDUCATION, PUNE</t>
  </si>
  <si>
    <t>RASHTRASANT TUKDOJI MAHARAJ NAGPUR UNIVERSITY, NAGPUR</t>
  </si>
  <si>
    <t>SHRI RAMDEOBABA COLLEGE OF ENGINEERING AND MANAGEMENT, NAGPUR</t>
  </si>
  <si>
    <t>2018-Aug</t>
  </si>
  <si>
    <t>2022-May</t>
  </si>
  <si>
    <t>Project Planning &amp; Scheduling, Cost Control, Quantity Surveying &amp; Billing, Project Execution, Procurement, Contracts, Primavera P6, MS Project</t>
  </si>
  <si>
    <t>The Indian Hume Pipe Co. Ltd. | Engineer | Gadakota, Madhya pradesh | Aug 2022 | Mar 2024 | 1Y 7M | 3.6
Jagdish Prasad Agarwal | Site Engineer | Aspur, Rajasthan | May 2024 | Sep 2024 | 0Y 3M | 4.05</t>
  </si>
  <si>
    <t>1 Year 11 Months</t>
  </si>
  <si>
    <t>CHERRY HILL INTERIOR PVT. LTD. | QS AND BILLING INTERN | BANGLORE  | May 2026 | Jul 2026 | 8.7142857142857 Weeks | Campus Internship
SD Construction and Gharkul Construction | Intern  | Chandrapur, Maharashtra | Dec 2020 | Feb 2021 | 5.8571428571429 Weeks</t>
  </si>
  <si>
    <t>NPTEL- German 1
Ethics in Engineering practice</t>
  </si>
  <si>
    <t>P25700077</t>
  </si>
  <si>
    <t>NISHANT</t>
  </si>
  <si>
    <t>MANOJ</t>
  </si>
  <si>
    <t>GUPTA</t>
  </si>
  <si>
    <t>Nishant Manoj Gupta</t>
  </si>
  <si>
    <t>nishantg987@gmail.com</t>
  </si>
  <si>
    <t>p25700077@student.nicmar.ac.in</t>
  </si>
  <si>
    <t>23-Dec-2000</t>
  </si>
  <si>
    <t>O+ve</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</si>
  <si>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</si>
  <si>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</si>
  <si>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</si>
  <si>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</si>
  <si>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</si>
  <si>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</si>
  <si>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</si>
  <si>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</si>
  <si>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</si>
  <si>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</si>
  <si>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2018-Feb</t>
  </si>
  <si>
    <t>DIPLOMA IN CIVIL ENGINEERING</t>
  </si>
  <si>
    <t>THAKUR POLYTECHNIC, MAHARASHTRA</t>
  </si>
  <si>
    <t>2018-Apr</t>
  </si>
  <si>
    <t>THAKUR COLLEGE OF ENGINEERING AND TECHNOLOGY</t>
  </si>
  <si>
    <t>AutoCAD,MS Office,MS Project,Primavera,Revit</t>
  </si>
  <si>
    <t>Kalpataru | Execution | Mumbai | Jan 2024 | Jun 2025 | 1Y 5M | 3.53</t>
  </si>
  <si>
    <t>1 Year 5 Months</t>
  </si>
  <si>
    <t>Shreeji Sharan | Project Controls | Mumbai | May 2026 | Jul 2026 | 9 Weeks | Campus Internship
Shraddha Enterprises | Project Intern | Mumbai | May 2019 | Jun 2019 | 5.8571428571429 Weeks
Shreeji Sharan | Project Intern | Mumbai | Jun 2022 | Jun 2022 | 4.1428571428571 Weeks
Shreeji Sharan | Project Intern | Mumbai | Dec 2022 | Dec 2022 | 3.2857142857143 Weeks</t>
  </si>
  <si>
    <t>Autodesk Certified Professional: AutoCAD for Design and Drafting Exam Prep</t>
  </si>
  <si>
    <t>MBA-APM</t>
  </si>
  <si>
    <t>P25701113</t>
  </si>
  <si>
    <t>PRANJAL</t>
  </si>
  <si>
    <t>BABASAHEB</t>
  </si>
  <si>
    <t>MURTADAK</t>
  </si>
  <si>
    <t>Pranjal Babasaheb Murtadak</t>
  </si>
  <si>
    <t>pranjalmurtadak1221@gamil.com</t>
  </si>
  <si>
    <t>p25701113@student.nicmar.ac.in</t>
  </si>
  <si>
    <t>10-Mar-2001</t>
  </si>
  <si>
    <t>HINDI, ENGLISH AND MARATHI</t>
  </si>
  <si>
    <t>2856 2010 9715</t>
  </si>
  <si>
    <t>MECHANICAL ENGINEER</t>
  </si>
  <si>
    <t>YOGIA</t>
  </si>
  <si>
    <t>Samarthroop Apt. Goldencity, Laxminagar, Sangamner-422605</t>
  </si>
  <si>
    <t>B. G. P. SAHYADRI VIDYALAYA, SANGAMNER</t>
  </si>
  <si>
    <t>MAHARASHTRA STATE BOARD, PUNE</t>
  </si>
  <si>
    <t>B. G. P. SAHYADRI JR. COLLEGE, SANGAMNER</t>
  </si>
  <si>
    <t>MAHARASHTRA STATE BORAD, PUNE</t>
  </si>
  <si>
    <t>2020-May</t>
  </si>
  <si>
    <t>AMRUTVAHINI COLLEGE OF ENGINEERING, SANGAMNER</t>
  </si>
  <si>
    <t>2021-Jun</t>
  </si>
  <si>
    <t>AutoCAD,MS Office,Primavera,PowerBI,SQL</t>
  </si>
  <si>
    <t>Plansquare Management Consultancy, Nashik | Planning Engineer | Nashik | Aug 2024 | May 2025 | 0Y 9M | 1.8</t>
  </si>
  <si>
    <t>0 Years 9 Months</t>
  </si>
  <si>
    <t>CONVENIENT CONSTRUCTION CONSULTANCY Pvt.Ltd. (CCCPL) | Intern- Project Management/Construction Management | Indore | May 2026 | Jul 2026 | 9.7142857142857 Weeks | Campus Internship
SHREE CONSTRUCTION AND ASSOCIATES, SANGAMNER. | SITE ENGINEER | SANGAMNER | Jan 2023 | Feb 2023 | 4.5714285714286 Weeks</t>
  </si>
  <si>
    <t>Excel Using AI Workshop Certificate
PowerBI Workshop Certification
Primavera P6 Professional Certificate</t>
  </si>
  <si>
    <t>P25701060</t>
  </si>
  <si>
    <t>SINGH</t>
  </si>
  <si>
    <t>SANGAM</t>
  </si>
  <si>
    <t>SHASHIKANT</t>
  </si>
  <si>
    <t>Singh Sangam Shashikant</t>
  </si>
  <si>
    <t>sangamsingh492000@gmail.com</t>
  </si>
  <si>
    <t>p25701060@student.nicmar.ac.in</t>
  </si>
  <si>
    <t>02-Jul-2000</t>
  </si>
  <si>
    <t>3172 2660 5130</t>
  </si>
  <si>
    <t>SHASHIKANT RAMSURAT SINGH</t>
  </si>
  <si>
    <t>PRIVATE SECTOR JOB</t>
  </si>
  <si>
    <t>SARITA SHASHIKANT SINGH</t>
  </si>
  <si>
    <t>Flat 002, Guruprabha Sankul, Near Mangalvaar Bazaar, Water Supply Road, Kongaon, Kalyan West</t>
  </si>
  <si>
    <t>Thane</t>
  </si>
  <si>
    <t>OXFORD PUBLIC SCHOOL</t>
  </si>
  <si>
    <t>MAHARASHTRA STATE BOARD OF SECONDARY AND HIGHER SECONDARY EDUCATION / MUMBAI</t>
  </si>
  <si>
    <t>THAKUR POLYTECHNIC / MUMBAI</t>
  </si>
  <si>
    <t>UNIVERSAL COLLEGE OF ENGINEERING / MUMBAI</t>
  </si>
  <si>
    <t>2022-Aug</t>
  </si>
  <si>
    <t>DNEG India Media Services Limited | Show Production Coordinator | Mumbai | Sep 2022 | Sep 2024 | 2Y 0M | 2.4
Freyssinet Menard India Private Limited | Graduate Engineer Trainee | New Delhi, Gurugram, Noida, Mumbai | Oct 2024 | Apr 2025 | 0Y 6M | 3.25</t>
  </si>
  <si>
    <t>2 Years 6 Months</t>
  </si>
  <si>
    <t>Pidilite Industries Limited | Business Development &amp; Market Intelligence Intern | Mumbai | May 2026 | Jun 2026 | 7.5714285714286 Weeks | Campus Internship
SHRREEYA DEVELOPERS | Junior Engineer | Mumbai | Nov 2019 | Jan 2020 | 6.1428571428571 Weeks
KOSMOS DEVELOPERS | JUNIOR ENGINEER | MUMBAI | Nov 2020 | Feb 2021 | 16.428571428571 Weeks
VASUDEV C. WADHWA CONSTRUCTION | JUNIOR ENGINEER | MUMBAI | Mar 2021 | Dec 2021 | 42.571428571429 Weeks</t>
  </si>
  <si>
    <t>P25700266</t>
  </si>
  <si>
    <t>SHRUTI</t>
  </si>
  <si>
    <t>PRAVIN</t>
  </si>
  <si>
    <t>WAGH</t>
  </si>
  <si>
    <t>Shruti Pravin Wagh</t>
  </si>
  <si>
    <t>shrutiwagh9722@gmail.com</t>
  </si>
  <si>
    <t>p25700266@student.nicmar.ac.in</t>
  </si>
  <si>
    <t>09-Jul-2002</t>
  </si>
  <si>
    <t>English,Hindi,Marathi</t>
  </si>
  <si>
    <t>A-ve</t>
  </si>
  <si>
    <t>3851 9629 3669</t>
  </si>
  <si>
    <t>PRAVIN HIRAMAN WAGH</t>
  </si>
  <si>
    <t>MANISHA PRAVIN WAGH</t>
  </si>
  <si>
    <t>Plot No 18/2 Near Z B Patil College Deopur Dhule, 424002</t>
  </si>
  <si>
    <t>Dhule</t>
  </si>
  <si>
    <t>JAI HIND HIGH SCHOOL DHULE</t>
  </si>
  <si>
    <t>SECONDRY AND HIGHER SECONDARY EDUCATION ,MAHARASHTRA</t>
  </si>
  <si>
    <t>CIVIL ENGINEERING</t>
  </si>
  <si>
    <t>SHIKSHAN MAHARSHI DADASAHEB RAWAL GOVERNMENT POLYTECHNIC,DHULE</t>
  </si>
  <si>
    <t>2021-Aug</t>
  </si>
  <si>
    <t>SAVITRIBAI PHULE PUNE UNIVERSITY</t>
  </si>
  <si>
    <t>DR D Y PATIL INSTITUTE OF ENGINEERING MANAGEMENT AND REASEARCH AKURDI PUNE</t>
  </si>
  <si>
    <t>2021-Sep</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</si>
  <si>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</si>
  <si>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8.7142857142857 Weeks | Campus Internship
PADMASHREE BUILDERS | Site Intern | DHULE | Jan 2023 | Feb 2023 | 4.1428571428571 Weeks
JOGESHWARI CONSTRUCTIONS | Site &amp; Planning Intern | DHULE | Aug 2024 | Jan 2025 | 26.142857142857 Weeks</t>
  </si>
  <si>
    <t>MSCIT Certificate
Academic excellence
REASEARCH PAPER PUBLISH
AUTOCADD</t>
  </si>
  <si>
    <t>P25700525</t>
  </si>
  <si>
    <t>OM</t>
  </si>
  <si>
    <t>RAJESH</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</si>
  <si>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</si>
  <si>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</si>
  <si>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</si>
  <si>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</si>
  <si>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</si>
  <si>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</si>
  <si>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</si>
  <si>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</si>
  <si>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</si>
  <si>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</si>
  <si>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MAHARASHTRA STATE BOARD OF SECONDARY AND HIGHER SECONDARY EDUCATION</t>
  </si>
  <si>
    <t>THAKUR COLLEGE OF ENGINEERING &amp; TECHNOLOGY</t>
  </si>
  <si>
    <t>2022-Jun</t>
  </si>
  <si>
    <t>AutoCAD,MS Office,MS Project,Primavera</t>
  </si>
  <si>
    <t>Shreeji Sharan Group Of Companies | Junior Engineer | Mumbai | Jun 2022 | Jun 2025 | 3Y 0M | 2.52</t>
  </si>
  <si>
    <t>3 Years 0 Months</t>
  </si>
  <si>
    <t>SOBHA LIMITED | Planning | Kerala | May 2026 | Jul 2026 | 9 Weeks | Campus Internship
SACHIN GUPTA BUILDCON PVT. LTD. | JUNIOR ENGINEER | MUMBAI | Dec 2021 | Jan 2022 | 8.7142857142857 Weeks</t>
  </si>
  <si>
    <t>Maharashtra State Certificate in Information Technology
Extension Work Team</t>
  </si>
  <si>
    <t>P25700060</t>
  </si>
  <si>
    <t>D SREE</t>
  </si>
  <si>
    <t>BALAJI</t>
  </si>
  <si>
    <t>D Sree Balaji</t>
  </si>
  <si>
    <t>sreebalajidommadi@gmail.com</t>
  </si>
  <si>
    <t>p25700060@student.nicmar.ac.in</t>
  </si>
  <si>
    <t>29-Dec-2001</t>
  </si>
  <si>
    <t>English, Telugu, Hindi, Tamil</t>
  </si>
  <si>
    <t>8649 3251 5377</t>
  </si>
  <si>
    <t>D PURUSHOTHAM REDDY</t>
  </si>
  <si>
    <t>D GUNA SUNDARI</t>
  </si>
  <si>
    <t>HOME MAKER</t>
  </si>
  <si>
    <t>7-32, SESACHALAPURAM (V), MAPAKSHI PART</t>
  </si>
  <si>
    <t>Chittoor</t>
  </si>
  <si>
    <t>Andhra Pradesh</t>
  </si>
  <si>
    <t>KESHAVAREDDY EM HS</t>
  </si>
  <si>
    <t>BOARD OF SECONDARY EDUCATION CHITTOOR/ANDHRA PRADESH</t>
  </si>
  <si>
    <t>SRI VIVEKANANDA JUNIOR COLLEGE</t>
  </si>
  <si>
    <t>BOARD OF INTERMEDIATE EDUCATION CHITTOOR/ANDHRA PRADESH</t>
  </si>
  <si>
    <t>ANNA UNIVERSITY</t>
  </si>
  <si>
    <t>PERI INSTITUTE OF TECHNOLOGY CHENNAI/TAMIL NADU</t>
  </si>
  <si>
    <t>2022-Jul</t>
  </si>
  <si>
    <t>AutoCAD,MS Office,MS Project,Primavera,STAAD PRO</t>
  </si>
  <si>
    <t>MA CONSULTING SERVICES PVT. LTD | Graduate Engineer Trainee | HYDERABAD | Jun 2024 | Jun 2025 | 1Y 0M | 3.38</t>
  </si>
  <si>
    <t>1 Year 0 Months</t>
  </si>
  <si>
    <t>TRUBOARD PARTNERS | Asset Managment | Mumbai | May 2026 | Jun 2026 | 8.1428571428571 Weeks | Campus Internship
MA CONSULTING SERVICES PVT LTD. | INTERN | HYDERABAD,TELANGANA | Jan 2024 | May 2024 | 21.142857142857 Weeks</t>
  </si>
  <si>
    <t>P25700081</t>
  </si>
  <si>
    <t>NANDAMOORI</t>
  </si>
  <si>
    <t>Nandamoori Balaji</t>
  </si>
  <si>
    <t>nandamooribalaji@gmail.com</t>
  </si>
  <si>
    <t>p25700081@student.nicmar.ac.in</t>
  </si>
  <si>
    <t>23-Sep-2001</t>
  </si>
  <si>
    <t>ENGLISH, TELUGU, HINDI</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</si>
  <si>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</si>
  <si>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</si>
  <si>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</si>
  <si>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</si>
  <si>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</si>
  <si>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</si>
  <si>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</si>
  <si>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</si>
  <si>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</si>
  <si>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2017-Jul</t>
  </si>
  <si>
    <t>JAWAHARLAL NEHRU TECHNOLOGICAL UNIVERSITY ANANTAPUR</t>
  </si>
  <si>
    <t>SRI VENKATESWARA COLLEGE OF ENGINEERING, TIRUPATI</t>
  </si>
  <si>
    <t>AutoCAD,MS Office,MS Project,Primavera,Construction Planning &amp; control,Contract review &amp; commercial analysis using ai,Claims fundamentals and delay analysis,Project risk identification and mitigation,Financial feasibility review,Advanced MS excel,Quantity</t>
  </si>
  <si>
    <t>NBCC | Intern | Greater noida | May 2026 | Jul 2026 | 9.5714285714286 Weeks | Campus Internship
SAMSKRUTHI HOMES | INTERN | TIRUPATI | Jan 2025 | Jun 2025 | 25.714285714286 Weeks
VAMSIRAM PRUDHVI BUILDERS LLP | INTERN | TIRUPATI | Jan 2024 | Jun 2024 | 25.714285714286 Weeks</t>
  </si>
  <si>
    <t>BIM
Ethics in Engineering Practice
GenAI for contract managers
GenAI for contract drafting basics
AutoCAD
Accounting &amp; Finance
Microsoft project 2021</t>
  </si>
  <si>
    <t>P25700397</t>
  </si>
  <si>
    <t>ANIKET</t>
  </si>
  <si>
    <t>SANTOSH</t>
  </si>
  <si>
    <t>KONDHARE</t>
  </si>
  <si>
    <t>Aniket Santosh Kondhare</t>
  </si>
  <si>
    <t>aniketkondhare05@gmail.com</t>
  </si>
  <si>
    <t>p25700397@student.nicmar.ac.in</t>
  </si>
  <si>
    <t>05-Jun-2001</t>
  </si>
  <si>
    <t>Marathi, English &amp; Hindi</t>
  </si>
  <si>
    <t>9311 1247 9482</t>
  </si>
  <si>
    <t>SANTOSH KONDHARE</t>
  </si>
  <si>
    <t>ANITA KONDHARE</t>
  </si>
  <si>
    <t>FLAT NO. 1003, FLOOR 10TH, YES RESIDENCY, HADAPSAR GAON, HADAPSAR, PUNE.</t>
  </si>
  <si>
    <t>Subhash Nagar, Post- Jagdish Nagar, Tal- Khalapur, Dist.- Raigad.</t>
  </si>
  <si>
    <t>Raigad</t>
  </si>
  <si>
    <t>J.C MAHINDRA MEMORIAL SCHOOL</t>
  </si>
  <si>
    <t>KHOPOLI/MAHARASHTRA</t>
  </si>
  <si>
    <t>SOU. VENUTAI CHAVAN POLYTECHNIC COLLEGE/MAHARASHTRA</t>
  </si>
  <si>
    <t>2017-Aug</t>
  </si>
  <si>
    <t>SINHGAD INSTITUTE OF TECHNOLOGY AND SCIENCE/MAHARASHTRA</t>
  </si>
  <si>
    <t>2021-Jan</t>
  </si>
  <si>
    <t>Microsoft Project (MSP), Primavera, AutoCAD, Revit</t>
  </si>
  <si>
    <t>Progressia Valuers and Consultants LLP | Valuation Engineer | Tilak Road, Pune | Aug 2024 | Jun 2025 | 0Y 10M | 1.8
Millennium Engineers and Contractors Limited. | Trainee. Engineer | Wagholi, Pune | Aug 2023 | Jul 2024 | 0Y 11M | 1.68</t>
  </si>
  <si>
    <t>Convenient Construction Consultancy Pvt Ltd | Planning Intern | Bengaluru, Karnataka, India | May 2026 | Jul 2026 | 9.7142857142857 Weeks | Campus Internship
SUVIDHA CONSTRO | INTERN | MAYUR COLONY, KOTHRUD, PUNE | May 2019 | Jun 2019 | 6 Weeks</t>
  </si>
  <si>
    <t>Diploma in BIM Professional (DBIM)
Asian Paints Smart Idea Challenge 2025</t>
  </si>
  <si>
    <t>P25700268</t>
  </si>
  <si>
    <t>GEETANSH</t>
  </si>
  <si>
    <t>AGNIHOTRI</t>
  </si>
  <si>
    <t>Geetansh Agnihotri</t>
  </si>
  <si>
    <t>geetansh12agni@gmail.com</t>
  </si>
  <si>
    <t>p25700268@student.nicmar.ac.in</t>
  </si>
  <si>
    <t>12-Aug-2003</t>
  </si>
  <si>
    <t>English,Hindi</t>
  </si>
  <si>
    <t>7505 3945 2007</t>
  </si>
  <si>
    <t>VIJAY AGNIHOTRI</t>
  </si>
  <si>
    <t>LOCO PILOT IN SECR</t>
  </si>
  <si>
    <t>KAJAL AGNIHOTRI</t>
  </si>
  <si>
    <t>T.G.T. TEACHER</t>
  </si>
  <si>
    <t>A 2 , Phase 2 , Sai Dham Colony, Torwa, Bilaspur , Chhattisgarh</t>
  </si>
  <si>
    <t>Bilaspur</t>
  </si>
  <si>
    <t>ST. FRANCIS HIGHER SECONDARY SCHOOL</t>
  </si>
  <si>
    <t>C.B.S.E.</t>
  </si>
  <si>
    <t>COLONELS ACADEMY OF RADIANT EDUCATION PUBLIC SCHOOL</t>
  </si>
  <si>
    <t>2021-Jul</t>
  </si>
  <si>
    <t>SRM INSTITUTE OF SCIENCE AND TECHNOLOGY</t>
  </si>
  <si>
    <t>SRM INSTITUTE OF SCIENCE AND TECHNOLOGY , UNIVERSITY IN CHENNAI, TAMIL NADU</t>
  </si>
  <si>
    <t>2025-Jun</t>
  </si>
  <si>
    <t xml:space="preserve"> Sai Shlok Infra Pvt. Ltd. | Site Execution | Surangi | May 2026 | Jun 2026 | 8.1428571428571 Weeks | Campus Internship
Evita Construtions | Site Intern | Chennai - Oragadam | Dec 2023 | Dec 2023 | 3.7142857142857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</si>
  <si>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</si>
  <si>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P25700664</t>
  </si>
  <si>
    <t>SRIVAS</t>
  </si>
  <si>
    <t>SAMA</t>
  </si>
  <si>
    <t>REDDY</t>
  </si>
  <si>
    <t>Srivas Sama Reddy</t>
  </si>
  <si>
    <t>srivvass.reddy@gmail.com</t>
  </si>
  <si>
    <t>p25700664@student.nicmar.ac.in</t>
  </si>
  <si>
    <t>22-Sep-2002</t>
  </si>
  <si>
    <t>english, telugu, hindi</t>
  </si>
  <si>
    <t>8210 9569 3952</t>
  </si>
  <si>
    <t>RAJPAL REDDY</t>
  </si>
  <si>
    <t>SARASWATHI REDDY</t>
  </si>
  <si>
    <t>2-4-14/A, Upperpally, Rajendra Nagar, 500048</t>
  </si>
  <si>
    <t>Hyderabad</t>
  </si>
  <si>
    <t>Telangana</t>
  </si>
  <si>
    <t>OAKRIDGE INTERNATIONAL SCHOOL</t>
  </si>
  <si>
    <t>CBSE, HYDERABAD</t>
  </si>
  <si>
    <t>CBSE ,HYDERABAD</t>
  </si>
  <si>
    <t>VELLORE INSTITUTE OF TECHNOLOGY</t>
  </si>
  <si>
    <t>VELLORE INSTITUTE OF TECHNOLOGY CHENNAI</t>
  </si>
  <si>
    <t>MS Project,Primavera, Autocad, MS Office, Revit, Cost X</t>
  </si>
  <si>
    <t>M Arunachalam projects and infrastructure | PM - intern  | chennai | May 2026 | Jul 2026 | 8.2857142857143 Weeks | Campus Internship</t>
  </si>
  <si>
    <t>primnavera</t>
  </si>
  <si>
    <t>P25700313</t>
  </si>
  <si>
    <t>M S</t>
  </si>
  <si>
    <t>Manoj M S</t>
  </si>
  <si>
    <t>manoj77manu07@gmail.com</t>
  </si>
  <si>
    <t>p25700313@student.nicmar.ac.in</t>
  </si>
  <si>
    <t>11-Feb-2000</t>
  </si>
  <si>
    <t>English, Hindi, Kannada, Telugu, Tamil</t>
  </si>
  <si>
    <t>reading, travelling, photography</t>
  </si>
  <si>
    <t>9524 4003 0464</t>
  </si>
  <si>
    <t>SIDDESHWARA M B</t>
  </si>
  <si>
    <t>FARMER</t>
  </si>
  <si>
    <t>ASHA K</t>
  </si>
  <si>
    <t xml:space="preserve">207,
Chikkobanahalli (P),
Molakalmuru (T),
</t>
  </si>
  <si>
    <t>Chitradurga</t>
  </si>
  <si>
    <t>Karnataka</t>
  </si>
  <si>
    <t>207, _x000D_
Chikkobanahalli (P),_x000D_
Molakalmuru (T),_x000D_
Chitradurga (D),_x000D_
Karnataka._x000D_
Pincode - 577535</t>
  </si>
  <si>
    <t>ANMOL PUBLIC SCHOOL</t>
  </si>
  <si>
    <t>CENTRAL BOARD OF SECONDARY EDUCATION, KARNATAKA</t>
  </si>
  <si>
    <t>2014-Jun</t>
  </si>
  <si>
    <t>2015-May</t>
  </si>
  <si>
    <t>ST JOHN'S P.U. SCIENCE COLLEGE</t>
  </si>
  <si>
    <t>DEPARTMENT OF PRE-UNIVERSITY EDUCATION, KARNATKA</t>
  </si>
  <si>
    <t>VISVESVARAYA TECHNOLOGICAL UNIVERSITY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</si>
  <si>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</si>
  <si>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</si>
  <si>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3Y 3M | 5
SMEC RAIL INDIA PRIVATE LIMITED | GRADUATE ENGINEER TRAINEE | CHENNAI, TAMIL NADU | Aug 2021 | Mar 2022 | 0Y 6M | 3</t>
  </si>
  <si>
    <t>3 Years 10 Months</t>
  </si>
  <si>
    <t>Hindustan Construction Company (HCC) | Project Intern | MUMBAI | May 2026 | Jul 2026 | 7.5714285714286 Weeks | Campus Internship
SYSTRA MVA CONSULTING INDIA PRIVATE LIMITED | INTERN | BENGALURU | Mar 2021 | Apr 2021 | 8.5714285714286 Weeks</t>
  </si>
  <si>
    <t>Impact Lab - Young Leaders Program 2025
PMP Certification</t>
  </si>
  <si>
    <t>P25701146</t>
  </si>
  <si>
    <t>JAYANT</t>
  </si>
  <si>
    <t>UTTARWAR</t>
  </si>
  <si>
    <t>Jayant Uttarwar</t>
  </si>
  <si>
    <t>jayantuttarwar8@gmail.com</t>
  </si>
  <si>
    <t>p25701146@student.nicmar.ac.in</t>
  </si>
  <si>
    <t>05-Feb-2000</t>
  </si>
  <si>
    <t>English , Marathi , Hindi</t>
  </si>
  <si>
    <t>5112 2622 8444</t>
  </si>
  <si>
    <t>MOHAN</t>
  </si>
  <si>
    <t>MEGHA</t>
  </si>
  <si>
    <t>MOSHI PUNE</t>
  </si>
  <si>
    <t>20/29 Muktai Nagar , Jalgaon , 425001</t>
  </si>
  <si>
    <t>Jalgaon</t>
  </si>
  <si>
    <t>UTTARWAR JAYANT MOHAN</t>
  </si>
  <si>
    <t>KAVAYITRI BAHINABAI CHAUDHARI NORTH MAHARASHTRA UNIVERSITY, JALGAON</t>
  </si>
  <si>
    <t>GOVERNMENT COLLEGE OF ENGINEERING, JALGAON</t>
  </si>
  <si>
    <t>Other</t>
  </si>
  <si>
    <t>2023-Mar</t>
  </si>
  <si>
    <t>2023-Dec</t>
  </si>
  <si>
    <t>AutoCAD,MS Office,MS Project,Primavera,SQL,JAVA</t>
  </si>
  <si>
    <t>ER.SUNIL S. BANG REGISTER VALUER, CHARTER ENGINEER | ENGINEER TRAINEE | Jalgaon | Feb 2024 | Dec 2024 | 0Y 10M | 2.5</t>
  </si>
  <si>
    <t>Systra India | Project Management Office - Intern | Ahmedabad  | May 2026 | Jul 2026 | 8.5714285714286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</si>
  <si>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</si>
  <si>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P25701139</t>
  </si>
  <si>
    <t>AARTHI MAHALAKSHMI</t>
  </si>
  <si>
    <t>SUBRAMANIAN</t>
  </si>
  <si>
    <t>Aarthi Mahalakshmi . Subramanian</t>
  </si>
  <si>
    <t>aarthimahalakshmi8@gmail.com</t>
  </si>
  <si>
    <t>p25701139@student.nicmar.ac.in</t>
  </si>
  <si>
    <t>27-Oct-2000</t>
  </si>
  <si>
    <t>English, Tamil, Hindi, Marathi</t>
  </si>
  <si>
    <t>AB+ve</t>
  </si>
  <si>
    <t>3994 7981 0560</t>
  </si>
  <si>
    <t>OFFICE EMPLOYEE</t>
  </si>
  <si>
    <t>THANGAM</t>
  </si>
  <si>
    <t>HOUSE WIFE</t>
  </si>
  <si>
    <t>104, B WING, TIRUPATI ICON, SECTOR 20, KAMOTHE, PANVEL, 410209</t>
  </si>
  <si>
    <t>48, Hem Bhuvan, Vatchraj Lane, Matunga Central, 400019</t>
  </si>
  <si>
    <t>Mumbai City</t>
  </si>
  <si>
    <t>SIES HIGH SCHOOL</t>
  </si>
  <si>
    <t>PRAVIN PATIL POLYTECHNIC, THANE</t>
  </si>
  <si>
    <t>UNIVERSAL COLLEGE OF ENGINEERING,VASAI</t>
  </si>
  <si>
    <t>MBA</t>
  </si>
  <si>
    <t>2025-Jul</t>
  </si>
  <si>
    <t>2027-May</t>
  </si>
  <si>
    <t>MS Office,MS Project,Primavera,Power BI,Data Analysis,Advanced MS Excel</t>
  </si>
  <si>
    <t>HDB Financial Services | Junior Officer | Kanjurmarg Mumbai | Jan 2023 | Apr 2024 | 1Y 3M | 2.33</t>
  </si>
  <si>
    <t>1 Year 3 Months</t>
  </si>
  <si>
    <t>GUBBI CIVIL ENGINEERS LTD | Project Management Intern | Thane | May 2026 | Jul 2026 | 8.7142857142857 Weeks | Campus Internship</t>
  </si>
  <si>
    <t>Google Business Intelligence
Project Management: The Basics for Success</t>
  </si>
  <si>
    <t>P25700659</t>
  </si>
  <si>
    <t>ADARSH NAIDU</t>
  </si>
  <si>
    <t>GADE</t>
  </si>
  <si>
    <t>Adarsh Naidu Gade</t>
  </si>
  <si>
    <t>gadeadarshnaidu@gmail.com</t>
  </si>
  <si>
    <t>p25700659@student.nicmar.ac.in</t>
  </si>
  <si>
    <t>26-Apr-2003</t>
  </si>
  <si>
    <t>ENGLISH,HINDI,TELUGU</t>
  </si>
  <si>
    <t>3324 1014 2286</t>
  </si>
  <si>
    <t>GADE RAMU</t>
  </si>
  <si>
    <t>GADE PRASANTHI</t>
  </si>
  <si>
    <t>K JOGAMPETA VILLAGE GOLUGONDA POST GOLUGONDA MANDAL ANAKAPALLI DISTRICT ANDHRA PRADESH 531084</t>
  </si>
  <si>
    <t>Anakapalli</t>
  </si>
  <si>
    <t>SASI ENGLISH MEDIUM HIGH SCHOOL</t>
  </si>
  <si>
    <t>BOARD OF SECONDARY EDUCATION ANDHRA PRADESH</t>
  </si>
  <si>
    <t>SASI NEW GEN JUNIOR COLLEGE</t>
  </si>
  <si>
    <t>BOARD OF INTERMEDIATE   EDUCATION ANDHRA PRADESH</t>
  </si>
  <si>
    <t>ANDHRA UNIVERSITY</t>
  </si>
  <si>
    <t>ANIL NEERKONDA INSTITUTE OF TECHNOLOGY AND SCIENCES ANDHRA PRADESH</t>
  </si>
  <si>
    <t>2024-Apr</t>
  </si>
  <si>
    <t>AutoCAD,MS Office,MS Project,Primavera,ARC GIS,REVIT,STAAD,CostX,BIM</t>
  </si>
  <si>
    <t>L. V. NAIDU CONSTRUCTIONS | PROJECT MANAGEMENT INTERN | NARSIPATNAM | Apr 2026 | Jun 2026 | 8.7142857142857 Weeks | Campus Internship
L V Naidu Constructions | Junior Site Engineer | Bheemunipatnam-Narsipatnam Road In Anakapalli District, ANDHRA PRADESH | May 2023 | May 2023 | 2.4285714285714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</si>
  <si>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</si>
  <si>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</si>
  <si>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</si>
  <si>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</si>
  <si>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</si>
  <si>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</si>
  <si>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</si>
  <si>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</si>
  <si>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</si>
  <si>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</si>
  <si>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</si>
  <si>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</si>
  <si>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</si>
  <si>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</si>
  <si>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Patna</t>
  </si>
  <si>
    <t>Bihar</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</si>
  <si>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</si>
  <si>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</si>
  <si>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</si>
  <si>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</si>
  <si>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</si>
  <si>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2024-May</t>
  </si>
  <si>
    <t>Convenient Construction Consultancy Pvt Ltd | Planning Intern | Bhubaneswar Odisha | May 2026 | Jul 2026 | 9.7142857142857 Weeks | Campus Internship
SWASTIK INFRALOGICS PVT.LTD | Intern | AURANGABAD BIHAR | May 2023 | Jun 2023 | 4.2857142857143 Weeks
NATIONAL COUNCIL FOR CEMENT AND BUILDING MATERIALS | Intern | BHUBANESWAR ODISHA | Jun 2022 | Jul 2022 | 4.1428571428571 Weeks</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</si>
  <si>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</si>
  <si>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</si>
  <si>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</si>
  <si>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</si>
  <si>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</si>
  <si>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</si>
  <si>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</si>
  <si>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</si>
  <si>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</si>
  <si>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</si>
  <si>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</si>
  <si>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</si>
  <si>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</si>
  <si>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</si>
  <si>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</si>
  <si>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</si>
  <si>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</si>
  <si>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DEPARTMENT OF PRE-UNIVERSITY EDUCATION</t>
  </si>
  <si>
    <t>REVA UNIVERSITY</t>
  </si>
  <si>
    <t>REVA UNIVERSITY BENGALURU KARNATAKA</t>
  </si>
  <si>
    <t>AutoCAD,MS Office,MS Project,Primavera,SAP,ERP TOOL</t>
  </si>
  <si>
    <t>Jagannatha C.V | Site Engineer | Sira | Oct 2021 | Oct 2023 | 1Y 11M | 3
Manjushree Technopack Limited | Purchase Engineer | Bengaluru | Oct 2023 | Aug 2025 | 1Y 10M | 4.85</t>
  </si>
  <si>
    <t>Jyoti Structures Limited (JSL) | Project Coordination | Bhuj,Gujurat | May 2026 | Jun 2026 | 8.4285714285714 Weeks | Campus Internship
HINDUSTAN AERONAUTICS LIMITED | INTERN | BENGALURU | Jun 2019 | Jul 2019 | 2 Weeks</t>
  </si>
  <si>
    <t>Coursera-Financial Markets
Coursera-Java Programming
Reva University</t>
  </si>
  <si>
    <t>P25700564</t>
  </si>
  <si>
    <t>DINESH</t>
  </si>
  <si>
    <t>YADAV</t>
  </si>
  <si>
    <t>JALLELA</t>
  </si>
  <si>
    <t>Dinesh Yadav Jallela</t>
  </si>
  <si>
    <t>dineshjallela@gmail.com</t>
  </si>
  <si>
    <t>p25700564@student.nicmar.ac.in</t>
  </si>
  <si>
    <t>15-Oct-2002</t>
  </si>
  <si>
    <t>ENGLISH, HINDI, TELUGU</t>
  </si>
  <si>
    <t>3821 8084 7178</t>
  </si>
  <si>
    <t>JALLELA LAXMAIAH</t>
  </si>
  <si>
    <t>JALLELA SHIVALEELA</t>
  </si>
  <si>
    <t>PLOT NO 100, SAI BRUNDAVAN COLONY, RAGANNAGUDA, RANGAREDDY, TELANGANA</t>
  </si>
  <si>
    <t>Ranga Reddy</t>
  </si>
  <si>
    <t>IICT ZM HIGH SCHOOL</t>
  </si>
  <si>
    <t>BOARD OF SECONDARY EDUCATION, TELANGANA</t>
  </si>
  <si>
    <t>JN GOVERNMENT POLYTECHNIC, RAMANTHAPUR, HYDERABAD</t>
  </si>
  <si>
    <t>2021-Mar</t>
  </si>
  <si>
    <t>JAWAHARLAL NEHRU TECHNOLOGICAL UNIVERSITY HYDERABAD</t>
  </si>
  <si>
    <t>ACE ENGINEERING COLLEGE, MEDCHAL-MALKAJGIRI, TELANGANA</t>
  </si>
  <si>
    <t>2021-Oct</t>
  </si>
  <si>
    <t>AutoCAD,BIM,CostX,MS Office,MS Project,Primavera P6,STAAD Pro,Documentation,Teamwork</t>
  </si>
  <si>
    <t>Pramukh Omkar Group | Construction Management Intern | Gandhinagar, Gujarat | May 2026 | Jul 2026 | 8.7142857142857 Weeks | Campus Internship
Internshala Trainings | Technical Trainee | Hyderabad | Apr 2023 | May 2023 | 6.2857142857143 Weeks
Greater Hyderabad Municipal Corporation | Summer Intern Trainee | Uppal, Hyderabad | Jun 2020 | Dec 2020 | 26 Weeks</t>
  </si>
  <si>
    <t>Certificate program in Contract Management
KPMG Lean Six Sigma Green Belt certification</t>
  </si>
  <si>
    <t>P25700649</t>
  </si>
  <si>
    <t>YARAMATI</t>
  </si>
  <si>
    <t>GANGADHAR</t>
  </si>
  <si>
    <t>Yaramati Gangadhar</t>
  </si>
  <si>
    <t>yaramatigangadhar3@gmail.com</t>
  </si>
  <si>
    <t>p25700649@student.nicmar.ac.in</t>
  </si>
  <si>
    <t>17-Nov-2003</t>
  </si>
  <si>
    <t>Telugu,English,Hindi</t>
  </si>
  <si>
    <t>5207 4163 1031</t>
  </si>
  <si>
    <t>YARAMATI VENKATARAO</t>
  </si>
  <si>
    <t>YARAMATI VARALAKSHMI</t>
  </si>
  <si>
    <t>H NO:2-1,KORUPROLU VILLAGE,S RAYAVARAM MANDAL,ANAKAPALLE DISTRICT</t>
  </si>
  <si>
    <t>Z P HIGH SCHOOL - KORUPROLU,VISAKHAPATNAM DISTRICT</t>
  </si>
  <si>
    <t>BOARD OF SECONDARY EDUCATION ANDHRA PRADESH,INDIA</t>
  </si>
  <si>
    <t>2019-Mar</t>
  </si>
  <si>
    <t>SRI PRAKASH JUNIOR COLLEGE</t>
  </si>
  <si>
    <t>BOARD OF INTERMEDIATE EDUCATION ANDHRA PRADESH,INDIA</t>
  </si>
  <si>
    <t>2019-Jul</t>
  </si>
  <si>
    <t>JAWAHARLAL NEHRU TECHNOLOGY UNIVERSITY KAKINADA</t>
  </si>
  <si>
    <t>GAYATRI VIDYA PARISHAD COLLEGE OF ENGINEERING(AUTONOMOUS)</t>
  </si>
  <si>
    <t>2025-Apr</t>
  </si>
  <si>
    <t>AutoCAD,MS Office,MS Project,Primavera,REVIT,STAAD.Pro</t>
  </si>
  <si>
    <t>ZYETA INTERIORS PVT.LTD. | Project Management Intern | Bangalore | May 2026 | Jul 2026 | 8.5714285714286 Weeks | Campus Internship
ITD Cementation India Limited | INTERN | Rambilli,Visakhapatnam  Andhra Pradesh | Jun 2024 | Jun 2024 | 4.1428571428571 Weeks
PANCHAYAT RAJ DEPARTMENT | INTERN | PAYAKARAOPETA, ANDHRA PRADESH | May 2023 | Jun 2023 | 2.7142857142857 Weeks</t>
  </si>
  <si>
    <t>P25700254</t>
  </si>
  <si>
    <t>MOHAMMED</t>
  </si>
  <si>
    <t>AHMED</t>
  </si>
  <si>
    <t>DESHMUKH</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</si>
  <si>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</si>
  <si>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</si>
  <si>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</si>
  <si>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</si>
  <si>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</si>
  <si>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</si>
  <si>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</si>
  <si>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</si>
  <si>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</si>
  <si>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</si>
  <si>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Aurangabad</t>
  </si>
  <si>
    <t>JAIN INTERNATIONAL SCHOOL AURANGABAD MAHARASHTRA</t>
  </si>
  <si>
    <t>2017-Jan</t>
  </si>
  <si>
    <t>ARIHANT ARTS, COMMERCE &amp; SCIENCE JUNIOR COLLEGE, BAVDHAN, PUNE-21</t>
  </si>
  <si>
    <t>VELLORE INSTITUTE OF TECHNOLOGY, VELLORE-632014</t>
  </si>
  <si>
    <t>2025-May</t>
  </si>
  <si>
    <t>AutoCAD, MS Office, MS Project, Primavera, Revit, NavisWorks, PlanSwift, CostX</t>
  </si>
  <si>
    <t>Clancy Global - AKG Building Consultant Pvt Ltd. | Procurement and Planning | Pune | May 2026 | Jul 2026 | 9.2857142857143 Weeks | Campus Internship</t>
  </si>
  <si>
    <t>P25700537</t>
  </si>
  <si>
    <t>DEVIKA</t>
  </si>
  <si>
    <t>RAJ</t>
  </si>
  <si>
    <t>Devika Raj</t>
  </si>
  <si>
    <t>devikaraj1202@gmail.com</t>
  </si>
  <si>
    <t>p25700537@student.nicmar.ac.in</t>
  </si>
  <si>
    <t>12-Dec-2002</t>
  </si>
  <si>
    <t>English, Malayalam, Hindi, Tamil</t>
  </si>
  <si>
    <t>5488 4231 7231</t>
  </si>
  <si>
    <t>RAJAN C</t>
  </si>
  <si>
    <t>RETIRED GOVT OFFICIAL</t>
  </si>
  <si>
    <t>REJITHA M</t>
  </si>
  <si>
    <t>GOVT OFFICIAL</t>
  </si>
  <si>
    <t>SREEPADAM, C KANNAN NAGAR COLONY, ELAYAVOOR, P.O. MUNDAYAD</t>
  </si>
  <si>
    <t>Kannur</t>
  </si>
  <si>
    <t>Kerala</t>
  </si>
  <si>
    <t>ST. FRANCIS ENGLISH MEDIUM SCHOOL, KANNUR</t>
  </si>
  <si>
    <t>INDIAN CERTIFICATE OF SECONDARY EDUCATION</t>
  </si>
  <si>
    <t>INDIAN SCHOOL CERTIFICATE EXAMINATION</t>
  </si>
  <si>
    <t>APJ ABDUL KALAM TECHNOLOGICAL UNIVERSITY</t>
  </si>
  <si>
    <t>VIMAL JYOTHI ENGINEERING COLLEGE, KANNUR</t>
  </si>
  <si>
    <t>2024-Sep</t>
  </si>
  <si>
    <t>Godrej Properties Limited | Operations-Planning | Bangalore | May 2026 | Jul 2026 | 8.7142857142857 Weeks | Campus Internship</t>
  </si>
  <si>
    <t>Budgeting and Scheduling Projects
Project Management Fundamentals
Construction Equipment Maintenance &amp; Safety
Foundations of Project Management
AI Fundamentals
GERMAN-1</t>
  </si>
  <si>
    <t>P25700528</t>
  </si>
  <si>
    <t>RIYA</t>
  </si>
  <si>
    <t>VISHWANATH</t>
  </si>
  <si>
    <t>Riya Vishwanath</t>
  </si>
  <si>
    <t>29riyav@gmail.com</t>
  </si>
  <si>
    <t>p25700528@student.nicmar.ac.in</t>
  </si>
  <si>
    <t>29-Jun-2003</t>
  </si>
  <si>
    <t>5880 8641 0461</t>
  </si>
  <si>
    <t>VIKRAMADITYA VISHWANATH</t>
  </si>
  <si>
    <t>KAVITA VISHWANATH</t>
  </si>
  <si>
    <t>First Floor, Saijyot Apartment, Vataremala, BT Kawde Road</t>
  </si>
  <si>
    <t>AIR FORCE SCHOOL VIMAN NAGAR</t>
  </si>
  <si>
    <t>CBSE</t>
  </si>
  <si>
    <t>SPRINGDALES CHILDREN'S SCHOOL</t>
  </si>
  <si>
    <t>2020-Apr</t>
  </si>
  <si>
    <t>SYMBIOSIS INTERNATIONAL UNIVERSITY</t>
  </si>
  <si>
    <t>SYMBIOSIS INSTITUTE OF TECHNOLOGY, PUNE</t>
  </si>
  <si>
    <t>AutoCAD,MS Office</t>
  </si>
  <si>
    <t>Cushman &amp; Wakefield | Project Management Intern | Pune | May 2026 | Jul 2026 | 8.7142857142857 Weeks | Campus Internship
KOLTE-PATIL INTEGRATED TOWNSHIPS LTD. | Executive Intern | MARUNJI | Jan 2025 | May 2025 | 20.714285714286 Weeks</t>
  </si>
  <si>
    <t>Diploma in Business management
Primavera P6 Professional Training
Six Sigma White belt
Environmental health and safety on construction projects</t>
  </si>
  <si>
    <t>P25701044</t>
  </si>
  <si>
    <t>KUSHAGRA</t>
  </si>
  <si>
    <t>Kushagra Gupta</t>
  </si>
  <si>
    <t>kushagragupta668@gmail.com</t>
  </si>
  <si>
    <t>p25701044@student.nicmar.ac.in</t>
  </si>
  <si>
    <t>05-Mar-1999</t>
  </si>
  <si>
    <t>6328 9736 9583</t>
  </si>
  <si>
    <t>LAKSHMAN GUPTA</t>
  </si>
  <si>
    <t>IT SERVICE</t>
  </si>
  <si>
    <t>PRITI GUPTA</t>
  </si>
  <si>
    <t>R-203, Roseland Residency, Gate-4, Pimple Saudagar, Pune</t>
  </si>
  <si>
    <t>INDIRA NATIONAL SCHOOL</t>
  </si>
  <si>
    <t>CENTRAL BOARD OF SECONDARY EDUCATION, PUNE/MAHARASHTRA</t>
  </si>
  <si>
    <t>2014-Mar</t>
  </si>
  <si>
    <t>THAPAR UNIVERSITY</t>
  </si>
  <si>
    <t>THAPAR INSTITUTE OF ENGINEERING AND TECHNOLOGY, PATIALA/PUNJAB</t>
  </si>
  <si>
    <t>AutoCAD,Primavera P6,MS Project,Autodesk Revit,Bentley Staad pro,Autodesk Quantity Takeoff,Navisworks,PowerBI,Candy</t>
  </si>
  <si>
    <t>L&amp;T Construction | Senior Engineer | Mumbai, Kundankulam | Jul 2022 | Oct 2024 | 2Y 3M | 6
Parthsarthy Infrastructures Pvt Ltd | Manager (Civil &amp; Structural) | Jhansi | Dec 2024 | Jun 2025 | 0Y 6M | 12</t>
  </si>
  <si>
    <t>2 Years 10 Months</t>
  </si>
  <si>
    <t>KPMG India | MPA Transformation Intern | Mumbai | May 2026 | Jun 2026 | 7.5714285714286 Weeks | Campus Internship
Parag Deshpande Consulting Engineers Pvt Ltd | Design Intern | Pune | Aug 2022 | Dec 2022 | 21.571428571429 Weeks</t>
  </si>
  <si>
    <t>P25700693</t>
  </si>
  <si>
    <t>VEDANT</t>
  </si>
  <si>
    <t>PANDHARINATH</t>
  </si>
  <si>
    <t>GUNJAL</t>
  </si>
  <si>
    <t>Vedant Pandharinath Gunjal</t>
  </si>
  <si>
    <t>gunjalvedant5@gmail.com</t>
  </si>
  <si>
    <t>p25700693@student.nicmar.ac.in</t>
  </si>
  <si>
    <t>05-Apr-2002</t>
  </si>
  <si>
    <t>ENGLISH, HINDI,MARATHI</t>
  </si>
  <si>
    <t>2616 2908 8058</t>
  </si>
  <si>
    <t>RETIRED GOVERNMENT OFFICER</t>
  </si>
  <si>
    <t>CHHAYA</t>
  </si>
  <si>
    <t>Gunjal Vasti, Kelwad KH, Taluka Rahata, Dist. Ahmadnagar.</t>
  </si>
  <si>
    <t>ABHINAV AADRASH HIGH SCHOOL</t>
  </si>
  <si>
    <t>MAHARASHTRA STATE BOARD OF SECONDARY AND HIGHER SECONDARY EDUCATION, PUNE.</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</si>
  <si>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</si>
  <si>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</si>
  <si>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</si>
  <si>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</si>
  <si>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8.7142857142857 Weeks | Campus Internship
Aware Constructions | Site Engineer  | Ahmednagar | Jun 2022 | Dec 2022 | 26.142857142857 Weeks
Harsh builders &amp; developers | Quantity surveying, estimation and billing | Ahmadnagar  | Dec 2024 | Jun 2025 | 26 Weeks</t>
  </si>
  <si>
    <t>P25700529</t>
  </si>
  <si>
    <t>JANHAVI</t>
  </si>
  <si>
    <t>VIJAY</t>
  </si>
  <si>
    <t>PATIL</t>
  </si>
  <si>
    <t>Janhavi Vijay Patil</t>
  </si>
  <si>
    <t>patiljanhavi6283@gmail.com</t>
  </si>
  <si>
    <t>p25700529@student.nicmar.ac.in</t>
  </si>
  <si>
    <t>29-Sep-1998</t>
  </si>
  <si>
    <t>8874 1543 5853</t>
  </si>
  <si>
    <t>VIJAY NANA PATIL</t>
  </si>
  <si>
    <t>FABRICATION WORKS</t>
  </si>
  <si>
    <t>SANGITA VIJAY PATIL</t>
  </si>
  <si>
    <t>JOB</t>
  </si>
  <si>
    <t>B6, Flat No. 16, Ganesh Complex, Manikbaug, Sinhgad Road, Opp. Brahma Garden Hotel, Near Nava Sinhgad Parisar Office.</t>
  </si>
  <si>
    <t>SINHGAD SPRING DALE PUBLIC SCHOOL</t>
  </si>
  <si>
    <t>2013-May</t>
  </si>
  <si>
    <t>2014-May</t>
  </si>
  <si>
    <t>RMD SINHGAD TECHNICAL INSTITUTE CAMPUS, WARJE, PUNE, MAHARASHTRA</t>
  </si>
  <si>
    <t>AutoCAD,MS Office,MS Project,Primavera,Revit,Naviswork</t>
  </si>
  <si>
    <t>TCG REAL ESTATE - TCG IBPL | JUNIOR ENGINEER | Hinjewadi Phase 2, Pune, Maharashtra | Jul 2023 | Jun 2025 | 1Y 11M | 3.71
Mazagon Dock Shipbuilders Ltd. | Graduate Apprentice | Mumbai, Maharashtra | Mar 2021 | Mar 2022 | 0Y 11M | 1.08</t>
  </si>
  <si>
    <t>2 Years 11 Months</t>
  </si>
  <si>
    <t>Primark Associates | Project Management Services | Baner, Pune | May 2026 | Jul 2026 | 8.5714285714286 Weeks | Campus Internship</t>
  </si>
  <si>
    <t>Diploma in Building Design</t>
  </si>
  <si>
    <t>P25700262</t>
  </si>
  <si>
    <t>ANSHUL</t>
  </si>
  <si>
    <t>DIPAK</t>
  </si>
  <si>
    <t>FUNDE</t>
  </si>
  <si>
    <t>Anshul Dipak Funde</t>
  </si>
  <si>
    <t>anshulfunde1671@gmail.com</t>
  </si>
  <si>
    <t>p25700262@student.nicmar.ac.in</t>
  </si>
  <si>
    <t>16-Jul-2001</t>
  </si>
  <si>
    <t>8311 4100 8255</t>
  </si>
  <si>
    <t>TEACHER (RETIRED )</t>
  </si>
  <si>
    <t>JYOTI</t>
  </si>
  <si>
    <t>Near Jamidar Wada, Behind Primary School, Amgaon (District- Gondia)</t>
  </si>
  <si>
    <t>Gondia</t>
  </si>
  <si>
    <t>PROGRESSIVE ENGLISH HIGH SCHOOL, GONDIA</t>
  </si>
  <si>
    <t>VIDYA NIKETAN JUNIOR COLLEGE, AMGAON</t>
  </si>
  <si>
    <t>SHRI LAXMANRAO MANKAR COLLEGE OF POLYTECHNIC, AMGAON</t>
  </si>
  <si>
    <t>RASHTRASANT TUKADOJI MAHARAJ NAGPUR UNIVERSITY</t>
  </si>
  <si>
    <t>G H RAISONI COLLEGE OF ENGINEERING, NAGPUR</t>
  </si>
  <si>
    <t>AutoCAD, MS Office, Primavera P6, MS Project, Power BI</t>
  </si>
  <si>
    <t>Kalpataru Projects International Limited | PMG Intern | Nagpur | May 2026 | Jul 2026 | 8.7142857142857 Weeks | Campus Internship
Khalatkar construction Infra pvt. ltd. | Site Engineer | Nagpur | Jan 2024 | Jul 2024 | 26 Weeks</t>
  </si>
  <si>
    <t>P25700135</t>
  </si>
  <si>
    <t>ANJALY</t>
  </si>
  <si>
    <t>FEROSE</t>
  </si>
  <si>
    <t>Anjaly Ferose</t>
  </si>
  <si>
    <t>feroseanjaly2000@gmail.com</t>
  </si>
  <si>
    <t>p25700135@student.nicmar.ac.in</t>
  </si>
  <si>
    <t>03-Jun-2000</t>
  </si>
  <si>
    <t>ENGLISH, MALAYALAM, HINDI, TAMIL</t>
  </si>
  <si>
    <t>9517 2221 2520</t>
  </si>
  <si>
    <t>FEROSE M G</t>
  </si>
  <si>
    <t>SELF EMPLOYED</t>
  </si>
  <si>
    <t>SATHY FEROSE</t>
  </si>
  <si>
    <t>SOPANAM, MULLAMPARAMBIL(H)_x000D_
ARAKULAM WEST_x000D_
P.O KODUNGALLUR</t>
  </si>
  <si>
    <t>Thrissur</t>
  </si>
  <si>
    <t>HOLY GRACE ACADEMY, MALA</t>
  </si>
  <si>
    <t>CENTRAL BOARD OF SECONDARY EDUCATION, NEW DELHI</t>
  </si>
  <si>
    <t>SCMS SCHOOL OF ENGINEERING AND TECHNOLOGY, KERALA</t>
  </si>
  <si>
    <t>Econstruct Design &amp; Build Pvt. Ltd. | Management Intern | Kudlu, Bengaluru, Karnataka | May 2026 | Jun 2026 | 8.1428571428571 Weeks | Campus Internship
STEEL INDUSTRIALS KERALA LIMITED | APPRENTICE ENGINEER | OTTAPALAM, KERALA | Nov 2022 | Nov 2023 | 52 Weeks</t>
  </si>
  <si>
    <t>P25701123</t>
  </si>
  <si>
    <t>ADITYA</t>
  </si>
  <si>
    <t>RAMESH</t>
  </si>
  <si>
    <t>WAIRAGADE</t>
  </si>
  <si>
    <t>Aditya Ramesh Wairagade</t>
  </si>
  <si>
    <t>vairagadeaditya34@gmail.com</t>
  </si>
  <si>
    <t>p25701123@student.nicmar.ac.in</t>
  </si>
  <si>
    <t>03-Apr-2000</t>
  </si>
  <si>
    <t>Marathi, Hindi &amp; English</t>
  </si>
  <si>
    <t>4701 2974 6941</t>
  </si>
  <si>
    <t>RAMESH WAIRAGADE</t>
  </si>
  <si>
    <t>ASHA WAIRAGADE</t>
  </si>
  <si>
    <t>BANKER</t>
  </si>
  <si>
    <t>Dashrath Wada, Near Medplus, Jatpura Ward No. 1, Ramnagar Road, Chandrapur.</t>
  </si>
  <si>
    <t>Chandrapur</t>
  </si>
  <si>
    <t>VIDYA NIKETAN HIGH SCHOOL, CHANDRAPUR</t>
  </si>
  <si>
    <t>VIDYA NIKETAN JUNIOR COLLEGE, CHANDRAPUR</t>
  </si>
  <si>
    <t>RASHTRASANT TUKDOJI MAHARAJ NAGPUR UNIVERSITY</t>
  </si>
  <si>
    <t>ST. VINCENT COLLEGE OF ENGINEERING &amp; TECHNOLOGY, NAGPUR</t>
  </si>
  <si>
    <t>MS Office,MS Project,Primavera,Solidworks</t>
  </si>
  <si>
    <t>AK Associates  | Project Coordination  | Chandrapur, Maharashtra  | May 2026 | Jul 2026 | 8.7142857142857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3.8571428571429 Weeks</t>
  </si>
  <si>
    <t>Lean Six Sigma Green Belt</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</si>
  <si>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</si>
  <si>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</si>
  <si>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</si>
  <si>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</si>
  <si>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</si>
  <si>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</si>
  <si>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</si>
  <si>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</si>
  <si>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</si>
  <si>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</si>
  <si>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</si>
  <si>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</si>
  <si>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</si>
  <si>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</si>
  <si>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</si>
  <si>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JAWAHARLAL NEHRU TECHNOLOGICAL UNIVERSITY, KAKINADA</t>
  </si>
  <si>
    <t>SAGI RAMA KRISHNAM RAJU ENGINEERING COLLEGE, BHIMAVARAM</t>
  </si>
  <si>
    <t>2021-Nov</t>
  </si>
  <si>
    <t>AutoCAD,MS Office,MS Project,Primavera,Power BI,CostX,Autodesk Revit,Navis Work</t>
  </si>
  <si>
    <t>ZYETA PRIVATE LIMITED | PROJECT MANAGEMENT INTERN | Bangalore | May 2026 | Jul 2026 | 8.5714285714286 Weeks | Campus Internship
GKC PROJECTS LTD | PROJECT MANAGEMENT INTERN  | HYDERABAD | Dec 2024 | Apr 2025 | 17.285714285714 Weeks
LARSEN &amp; TOUBRO (L&amp;T) | PROJECT MONITORING INTERN  | ANAND, GUJRAT | Jun 2024 | Jun 2024 | 4.1428571428571 Weeks</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</si>
  <si>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</si>
  <si>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</si>
  <si>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</si>
  <si>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</si>
  <si>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</si>
  <si>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</si>
  <si>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</si>
  <si>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</si>
  <si>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</si>
  <si>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</si>
  <si>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</si>
  <si>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</si>
  <si>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</si>
  <si>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</si>
  <si>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</si>
  <si>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</si>
  <si>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SRI LATHANGI VIDHYA MANDIR MATRIC HR SEC SCHOOL T KOTTAMPATTI POLLACHI</t>
  </si>
  <si>
    <t>PSNA COLLEGE OF ENGINEERING AND TECHNOLOGY, DINDIGUL</t>
  </si>
  <si>
    <t>2023-Apr</t>
  </si>
  <si>
    <t>MS Office,MS Project,Primavera,BIM,PowerBI,AutoCAD</t>
  </si>
  <si>
    <t>URC Construction (P) Ltd | Assistant Planning Engineer | Delhi and Hosur | Jun 2023 | May 2025 | 1Y 11M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</si>
  <si>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</si>
  <si>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</si>
  <si>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</si>
  <si>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</si>
  <si>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</si>
  <si>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</si>
  <si>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</si>
  <si>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</si>
  <si>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</si>
  <si>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</si>
  <si>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</si>
  <si>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</si>
  <si>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</si>
  <si>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</si>
  <si>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</si>
  <si>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Buldhana</t>
  </si>
  <si>
    <t>CHATRAPATI SHAHU MAHARAJ VIDYALAYA, PENTAKALI</t>
  </si>
  <si>
    <t>MAHARASHTRA STATE BOARD OF SECONDARY AND HIGHER SECONDARY, PUNE</t>
  </si>
  <si>
    <t>CUSROW WADIA INSTITUTE OF TECHNOLOGY, PUNE</t>
  </si>
  <si>
    <t>DR. D. Y. PATIL INSTITUTE OF TECHNOLOGY, PIMPRI, PUNE</t>
  </si>
  <si>
    <t>2021-Dec</t>
  </si>
  <si>
    <t>AutoCAD,MS Office,MS Project,Primavera,Autodesk Revit,MS Excel,AutoCAD 3D,BIM,CostX</t>
  </si>
  <si>
    <t>Kolte Patil Developer's limited  | Construction &amp; Operation Department - Intern | Wagholi, Pune | May 2026 | Jul 2026 | 9.7142857142857 Weeks | Campus Internship
INFRAKING CONSULTING ENGINEERS PVT.LTD | Project Management Assistant | Pune, Maharashtra | Feb 2023 | Mar 2023 | 4.1428571428571 Weeks</t>
  </si>
  <si>
    <t>Certificate Course in AutoCAD
Certificate Course In REVIT</t>
  </si>
  <si>
    <t>P25700681</t>
  </si>
  <si>
    <t>VAIBHAV</t>
  </si>
  <si>
    <t>GANPAT</t>
  </si>
  <si>
    <t>KHODAKE</t>
  </si>
  <si>
    <t>Vaibhav Ganpat Khodake</t>
  </si>
  <si>
    <t>v.g.khodake@gmail.com</t>
  </si>
  <si>
    <t>p25700681@student.nicmar.ac.in</t>
  </si>
  <si>
    <t>25-May-2001</t>
  </si>
  <si>
    <t>ENGLISH,HINDI,MARATHI</t>
  </si>
  <si>
    <t>5967 8169 8309</t>
  </si>
  <si>
    <t>HEAD OF THE DEPARTMENT (PROFESSOR)</t>
  </si>
  <si>
    <t>SWATI</t>
  </si>
  <si>
    <t>S.NO. 22/1/8, BUCHADEWASTI Near BARNE CRUSHER</t>
  </si>
  <si>
    <t>LAXMIBAI NANDGUDE HIGHSCHOOL</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</si>
  <si>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</si>
  <si>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</si>
  <si>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</si>
  <si>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8.7142857142857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</si>
  <si>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</si>
  <si>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P25700611</t>
  </si>
  <si>
    <t>OMKAR</t>
  </si>
  <si>
    <t>WAMAN</t>
  </si>
  <si>
    <t>Omkar Santosh Waman</t>
  </si>
  <si>
    <t>omkar.waman99@gmail.com</t>
  </si>
  <si>
    <t>p25700611@student.nicmar.ac.in</t>
  </si>
  <si>
    <t>16-Mar-2003</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</si>
  <si>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</si>
  <si>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</si>
  <si>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</si>
  <si>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</si>
  <si>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</si>
  <si>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</si>
  <si>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</si>
  <si>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</si>
  <si>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2020-Aug</t>
  </si>
  <si>
    <t>GIRISH ENTERPRISES PRIVATE LIMITED | TRAINEE CIVIL ENGINEER | Taloja, Navi Mumbai | Nov 2024 | Jun 2025 | 0Y 6M | 3</t>
  </si>
  <si>
    <t>0 Years 6 Months</t>
  </si>
  <si>
    <t>SOBHA LIMITED | Project Management Intern | GIFT City, Ahmedabad | May 2026 | Jul 2026 | 9 Weeks | Campus Internship
CITY AND INDUSTRIAL DEVLOPMENT CORPORATION OF MAHARASHTRA LIMITED | INTERN | TALOJA, NAVI MUMBAI | Jun 2023 | Jun 2023 | 4.1428571428571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</si>
  <si>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</si>
  <si>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</si>
  <si>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</si>
  <si>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</si>
  <si>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</si>
  <si>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</si>
  <si>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</si>
  <si>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</si>
  <si>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</si>
  <si>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</si>
  <si>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</si>
  <si>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</si>
  <si>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</si>
  <si>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</si>
  <si>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</si>
  <si>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</si>
  <si>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2017-Mar</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</si>
  <si>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</si>
  <si>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</si>
  <si>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</si>
  <si>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</si>
  <si>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</si>
  <si>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2Y 1M | 2.76</t>
  </si>
  <si>
    <t>2 Years 2 Months</t>
  </si>
  <si>
    <t>M. Arunachalam Projects and Infrastructure Company Private Limited | Construction Project Management Intern | Chennai | May 2026 | Jul 2026 | 8.2857142857143 Weeks | Campus Internship</t>
  </si>
  <si>
    <t>AutoCAD Essential
Ethics in Engineering Practice
Introduction to Strategy Consulting (Job Simulation)</t>
  </si>
  <si>
    <t>P25700377</t>
  </si>
  <si>
    <t>RAMAN</t>
  </si>
  <si>
    <t>RACHIT</t>
  </si>
  <si>
    <t>Raman Rachit</t>
  </si>
  <si>
    <t>ramanrachit08@gmail.com</t>
  </si>
  <si>
    <t>p25700377@student.nicmar.ac.in</t>
  </si>
  <si>
    <t>20-Sep-2000</t>
  </si>
  <si>
    <t>6129 0457 7739</t>
  </si>
  <si>
    <t>SHASHI RANJAN</t>
  </si>
  <si>
    <t>KUMARI NISHA</t>
  </si>
  <si>
    <t>S/O- Shashi Ranjan,H.No-78,Hathwa Enclave,OPP Bata Petrol Pump, Ramjeechak,Digha,Patna</t>
  </si>
  <si>
    <t>JAGAT MISSION SR SEC SCHOOL KHAGAUL</t>
  </si>
  <si>
    <t>CBSE- PATNA/BIHAR</t>
  </si>
  <si>
    <t>PRIVATE CANDIDATE</t>
  </si>
  <si>
    <t>CBSE-PATNA/BIHAR</t>
  </si>
  <si>
    <t>GRAPHIC ERA DEEMED TO BE UNIVERSITY</t>
  </si>
  <si>
    <t>GRAPHIC ERA DEEMED TO BE UNIVERSITY- DEHRADUN/UTTRAKHAND</t>
  </si>
  <si>
    <t>2023-Jun</t>
  </si>
  <si>
    <t>AutoCAD,MS Office,MS Project,Primavera,ETABS,MSP,Primavera,Costx</t>
  </si>
  <si>
    <t>M4 Solution Pvt Ltd | Civil Engineer | Ghaziabad | Feb 2025 | May 2025 | 0Y 3M | 4.28
T&amp;M Consulting Private Limited | Civil Engineer | Gurgaon | Nov 2024 | Jan 2025 | 0Y 2M | 4.08</t>
  </si>
  <si>
    <t>Embassy Devlopments Limited | Intern - Central Monitoring | Mumbai | May 2026 | Jul 2026 | 8.2857142857143 Weeks | Campus Internship
Insurance dekho | Product Intern | Gurgaon | Jan 2023 | Jun 2024 | 75.142857142857 Weeks
JKUMAR INFRAPROJECTS PVT LTD | TRAINEE ENGINEER | MUMBAI | Jun 2022 | Aug 2022 | 7.5714285714286 Weeks</t>
  </si>
  <si>
    <t>Finance for Non- Financial Managers
Data Analysis</t>
  </si>
  <si>
    <t>P25700468</t>
  </si>
  <si>
    <t>DEVARAJ</t>
  </si>
  <si>
    <t>B</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</si>
  <si>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</si>
  <si>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</si>
  <si>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</si>
  <si>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</si>
  <si>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</si>
  <si>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</si>
  <si>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</si>
  <si>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</si>
  <si>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</si>
  <si>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</si>
  <si>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</si>
  <si>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</si>
  <si>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</si>
  <si>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</si>
  <si>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REVA UNIVERSITY, BENGALURU</t>
  </si>
  <si>
    <t>MS Office,MS Project,Primavera P6</t>
  </si>
  <si>
    <t>Bangalore Metro Rail Corporation Ltd. | Summer Intern | BENGALURU | May 2026 | Jul 2026 | 8.7142857142857 Weeks | Campus Internship
SWATHI CIVIL CONSULTANCY | INTERN | BENGALURU,YELAHANKA | Mar 2022 | Apr 2022 | 5.4285714285714 Weeks</t>
  </si>
  <si>
    <t>MS Project for civil engineering
Primavera P6</t>
  </si>
  <si>
    <t>P25700244</t>
  </si>
  <si>
    <t>AKSHAY</t>
  </si>
  <si>
    <t>SANJAY</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</si>
  <si>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</si>
  <si>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</si>
  <si>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</si>
  <si>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</si>
  <si>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</si>
  <si>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</si>
  <si>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</si>
  <si>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</si>
  <si>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</si>
  <si>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</si>
  <si>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</si>
  <si>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MAHARASHTRA STATE BOARD OF SECONDARY AND HIGHER SECONDARY EDUCATION PUNE</t>
  </si>
  <si>
    <t>2015-Mar</t>
  </si>
  <si>
    <t>AD JOSHI JUNIOR COLLEGE OF SCIENCE, SOLAPUR</t>
  </si>
  <si>
    <t>2015-Aug</t>
  </si>
  <si>
    <t>WALCHAND INSTITUTE OF TECHNOLOGY, SOLAPUR (WIT)</t>
  </si>
  <si>
    <t>AutoCAD,MS Office,MS Project,Primavera,Civil 3D</t>
  </si>
  <si>
    <t>Pushpak Infra Steel Pvt Ltd | Sales Manager | Pune | May 2024 | Jun 2025 | 1Y 1M | 4
Think &amp; Learn Pvt Ltd | Team Lead | Pune | Sep 2021 | May 2024 | 2Y 7M | 9.56</t>
  </si>
  <si>
    <t>3 Years 9 Months</t>
  </si>
  <si>
    <t>Goa State Infrastructure Development Corporation  | Intern | Goa | May 2026 | Jul 2026 | 8.7142857142857 Weeks | Campus Internship</t>
  </si>
  <si>
    <t>P25700279</t>
  </si>
  <si>
    <t>DAKSH</t>
  </si>
  <si>
    <t>PRATAP</t>
  </si>
  <si>
    <t>Daksh Pratap Singh</t>
  </si>
  <si>
    <t>er.singh.p.21@gmail.com</t>
  </si>
  <si>
    <t>p25700279@student.nicmar.ac.in</t>
  </si>
  <si>
    <t>04-Mar-2004</t>
  </si>
  <si>
    <t>Hindi, English, Bhojpuri, German</t>
  </si>
  <si>
    <t>Badminton,Notetaking,Cooking</t>
  </si>
  <si>
    <t>6813 4831 0819</t>
  </si>
  <si>
    <t>MANOJ KUMAR SINGH</t>
  </si>
  <si>
    <t>SADHANA SINGH</t>
  </si>
  <si>
    <t>Ii/6/c, Irrigation Colony, Tulsisagar, New Church Compound</t>
  </si>
  <si>
    <t>Ghazipur</t>
  </si>
  <si>
    <t>Uttar Pradesh</t>
  </si>
  <si>
    <t>SHAH FAIZ PUBLIC SCHOOL</t>
  </si>
  <si>
    <t>CENTRAL BOARD OF SECONDAY EDUCATION</t>
  </si>
  <si>
    <t>CITY INTERNATIONAL SCHOOL</t>
  </si>
  <si>
    <t>VELLORE INSTITUTE OF TECHNOLOGY WITH VELLORE</t>
  </si>
  <si>
    <t>MS Office,Power BI,MS Project,Revit,Plaxis,AutoDesk Insight</t>
  </si>
  <si>
    <t>KPMG India | Business Consulting Inter | Gurugram, India | May 2026 | Jun 2026 | 7.5714285714286 Weeks | Campus Internship
GOLDEN PACIFIC TRAD. &amp; CONT. L.L.C. | CONSTRUCTION MANAGEMENT INTERN | MUSCAT, OMAN | May 2025 | Jun 2025 | 8.4285714285714 Weeks
IRRIGATION &amp; WATER RESOURCES DEPARTMENT | CIVIL ENGINEERING INTERN | GHAZIPUR | Aug 2023 | Sep 2023 | 4.4285714285714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</si>
  <si>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</si>
  <si>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P25701001</t>
  </si>
  <si>
    <t>RACHANA</t>
  </si>
  <si>
    <t>SREEKUMAR</t>
  </si>
  <si>
    <t>Rachana Sreekumar</t>
  </si>
  <si>
    <t>rachanascivil@gmail.com</t>
  </si>
  <si>
    <t>p25701001@student.nicmar.ac.in</t>
  </si>
  <si>
    <t>22-May-2003</t>
  </si>
  <si>
    <t>English, Tamil, Malayalam, Hindi</t>
  </si>
  <si>
    <t>8498 1502 2705</t>
  </si>
  <si>
    <t>B SREEKUMAR</t>
  </si>
  <si>
    <t>ENTREPRENEUR</t>
  </si>
  <si>
    <t>K P JAYA</t>
  </si>
  <si>
    <t>PROFESSOR</t>
  </si>
  <si>
    <t>No.3 Anjana 4th Main Road Vijaya Nagar Velachery Chennai - 600042</t>
  </si>
  <si>
    <t>Chennai</t>
  </si>
  <si>
    <t>DAV SCHOOL ADAMBAKKAM</t>
  </si>
  <si>
    <t>CENTRAL BOARD OF SECONDARY EDUCATION (CHENNAI /TAMILNADU)</t>
  </si>
  <si>
    <t>CHETTINAD VIDYASHRAM</t>
  </si>
  <si>
    <t>ANNA UNIVERSITY (CEG CAMPUS)</t>
  </si>
  <si>
    <t>COLLEGE OF ENGINEERING GUINDY, CHENNAI. TAMILNADU</t>
  </si>
  <si>
    <t>AutoCAD, MS Office, MS Project, Primavera</t>
  </si>
  <si>
    <t>KPMG India | Intern - Major Project Advisory (MPA) team | Bangalore | May 2026 | Jun 2026 | 7.5714285714286 Weeks | Campus Internship
BAASHYAAM CONSTRUCTIONS | SITE WORK | Chennai | May 2024 | Jun 2024 | 4.2857142857143 Weeks
INDIAN INSTITUTE OF TECHNOLOGY, MADRAS (IIT-M) | Lab work assistance | Chennai | Jun 2023 | Jul 2023 | 4.2857142857143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</si>
  <si>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</si>
  <si>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P25700162</t>
  </si>
  <si>
    <t>SHARIKA</t>
  </si>
  <si>
    <t>S</t>
  </si>
  <si>
    <t>Sharika S S</t>
  </si>
  <si>
    <t>sharikasshyna@gmail.com</t>
  </si>
  <si>
    <t>p25700162@student.nicmar.ac.in</t>
  </si>
  <si>
    <t>20-Mar-2001</t>
  </si>
  <si>
    <t>ENGLISH, MALAYALAM, HINDI</t>
  </si>
  <si>
    <t>7616 0952 1875</t>
  </si>
  <si>
    <t>SALIMRAJ P R</t>
  </si>
  <si>
    <t>SENIOR TECHNICIAN AT BPCL PUBLIC LIMITED</t>
  </si>
  <si>
    <t>SHYNA SALIMRAJ</t>
  </si>
  <si>
    <t>ACCOUNTANT AT A PRIVATE FIRM</t>
  </si>
  <si>
    <t>LEOS QUARTET APARTMENT, HOUSE NO 3, JAWAHAR NAGAR ROAD, THIRUVANKULAM P.O ERNAKULAM</t>
  </si>
  <si>
    <t>Ernakulam</t>
  </si>
  <si>
    <t>Kottakkattu Veedu, Keezhattingal, P.O Trivandrum</t>
  </si>
  <si>
    <t>Thiruvananthapuram</t>
  </si>
  <si>
    <t>COCHIN REFINERIES SCHOOL AMBALAMUGAL</t>
  </si>
  <si>
    <t>CENTRAL BOARD OF SECONDARY EDUCATION KOCHI</t>
  </si>
  <si>
    <t>RAJAGIRI SCHOOL OF ENGINEERING AND TECHNOLOGY</t>
  </si>
  <si>
    <t>NeST Hi-Tek Park Private Limited | Civil Engineer Trainee | Kalamassery , Ernakulam, Kerala | Dec 2023 | May 2025 | 1Y 4M | 2.4</t>
  </si>
  <si>
    <t>1 Year 4 Months</t>
  </si>
  <si>
    <t>Uralungal Labour Contract Co-operative Society(ULCCS) | Intern | Varkala, Kerala | May 2026 | Jul 2026 | 8 Weeks | Campus Internship
KEC International Limited | Intern | Kochi | Oct 2022 | Oct 2022 | 0.57142857142857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</si>
  <si>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</si>
  <si>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</si>
  <si>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</si>
  <si>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</si>
  <si>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</si>
  <si>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</si>
  <si>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</si>
  <si>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</si>
  <si>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</si>
  <si>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</si>
  <si>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</si>
  <si>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</si>
  <si>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</si>
  <si>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</si>
  <si>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</si>
  <si>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West Bengal</t>
  </si>
  <si>
    <t>RAMAKRISHNA MISSION VIVEKANANDA VIDYAMANDIR, MALDA</t>
  </si>
  <si>
    <t>WEST BENGAL BOARD OF SECONDARY EDUACTION</t>
  </si>
  <si>
    <t>2016-Jan</t>
  </si>
  <si>
    <t>2017-Feb</t>
  </si>
  <si>
    <t>WEST BENGAL COUNCIL OF HIGHER SECONDARY EDUCATION</t>
  </si>
  <si>
    <t>MAULANA ABUL KALAM AZAD UNIVERSITY OF TECHNOLOGY</t>
  </si>
  <si>
    <t>MEGHNAD SAHA INSTITUTE OF TECHNOLOGY WEST BENGAL</t>
  </si>
  <si>
    <t>MS Office,MS Project,Naviswork,Revit,Primavera P6,Bexel Manager,CostX,Plannerly,DigiQC,Staad Pro, AutoCAD</t>
  </si>
  <si>
    <t>Kalpataru Projects International Limited | Engineer | Allahabad, Uttar Pradesh | Oct 2023 | Jun 2025 | 1Y 7M | 5.87</t>
  </si>
  <si>
    <t>1 Year 7 Months</t>
  </si>
  <si>
    <t>CPWD | Execution and Planning | Kolkata | May 2026 | Jul 2026 | 9.5714285714286 Weeks | Campus Internship
JMC Projects (India) LTD. | Intern | Kolkata | Aug 2022 | Aug 2022 | 4.2857142857143 Weeks</t>
  </si>
  <si>
    <t>Staad Pro
digiqc
Construction Equipment Maintenance and Safety
Finance for Non-Financial Managers
Data Analysis
Ethics in Engineering Practice 
German Language</t>
  </si>
  <si>
    <t>P25700603</t>
  </si>
  <si>
    <t>DIVYANSH</t>
  </si>
  <si>
    <t>Divyansh Gupta</t>
  </si>
  <si>
    <t>divyanshtushar11@gmail.com</t>
  </si>
  <si>
    <t>p25700603@student.nicmar.ac.in</t>
  </si>
  <si>
    <t>11-Apr-2001</t>
  </si>
  <si>
    <t>2044 4439 7245</t>
  </si>
  <si>
    <t>RAJESH KUMAR GUPTA</t>
  </si>
  <si>
    <t>GOVERNMENT OFFICER</t>
  </si>
  <si>
    <t>PRAMILA GUPTA</t>
  </si>
  <si>
    <t>Choubey Colony Near Family Super Store</t>
  </si>
  <si>
    <t>Chhatarpur</t>
  </si>
  <si>
    <t>Madhya Pradesh</t>
  </si>
  <si>
    <t>MARIA MATA CONVENT HIGH SCHOOL</t>
  </si>
  <si>
    <t>CENTRAL BOARD OF SECONDARY EDUCATION CHHATARPUR/MADHYA PRADESH</t>
  </si>
  <si>
    <t>2015-Apr</t>
  </si>
  <si>
    <t>MEDI-CAPS UNIVERSITY</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</si>
  <si>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</si>
  <si>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52.285714285714 Weeks
Public Work Department | Intern | Chhatarpur | Jan 2022 | Apr 2022 | 17 Weeks</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</si>
  <si>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</si>
  <si>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</si>
  <si>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</si>
  <si>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</si>
  <si>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</si>
  <si>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</si>
  <si>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</si>
  <si>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</si>
  <si>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</si>
  <si>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</si>
  <si>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</si>
  <si>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</si>
  <si>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</si>
  <si>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</si>
  <si>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</si>
  <si>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</si>
  <si>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SASTRA DEEMED TO BE UNIVERSITY</t>
  </si>
  <si>
    <t>AutoCAD,MS Project,STAAD PRO,Ansys,ABAQUS,MS Office</t>
  </si>
  <si>
    <t>Agami Realty | Site execution | Mumbai | May 2026 | Jul 2026 | 7.8571428571429 Weeks | Campus Internship</t>
  </si>
  <si>
    <t>Construction Equipment Maintenance &amp; Safety
Lean Six Sigma - Green Belt</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</si>
  <si>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</si>
  <si>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</si>
  <si>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</si>
  <si>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</si>
  <si>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</si>
  <si>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</si>
  <si>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</si>
  <si>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</si>
  <si>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</si>
  <si>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</si>
  <si>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</si>
  <si>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</si>
  <si>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</si>
  <si>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</si>
  <si>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</si>
  <si>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</si>
  <si>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8.7142857142857 Weeks | Campus Internship</t>
  </si>
  <si>
    <t>Data Science &amp; Machine Learning â€“ Industry Certification (TesTriq)</t>
  </si>
  <si>
    <t>P25701043</t>
  </si>
  <si>
    <t>VIGHNESH</t>
  </si>
  <si>
    <t>VINOD</t>
  </si>
  <si>
    <t>BHADSAVLE</t>
  </si>
  <si>
    <t>Vighnesh Vinod Bhadsavle</t>
  </si>
  <si>
    <t>vighneshbhadsavle@gmail.com</t>
  </si>
  <si>
    <t>p25701043@student.nicmar.ac.in</t>
  </si>
  <si>
    <t>02-Oct-1999</t>
  </si>
  <si>
    <t>English,Marathi,Hindi</t>
  </si>
  <si>
    <t>3556 4402 7575</t>
  </si>
  <si>
    <t>VINAYA</t>
  </si>
  <si>
    <t>4/113, Khatav Building, Dr. S. S. Rao Road, Lalbaug, Mumbai - 400012</t>
  </si>
  <si>
    <t>ST. PAUL HIGH SCHOOL</t>
  </si>
  <si>
    <t>WILSON COLLEGE</t>
  </si>
  <si>
    <t>DIPLOMA IN AUTOMOBILE ENGINEERING</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</si>
  <si>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</si>
  <si>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</si>
  <si>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</si>
  <si>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0Y 7M | 2.88
Xylem Water Solutions India Pvt. Ltd. | Project Engineer | Mumbai | Feb 2023 | Jul 2025 | 2Y 4M | 6.9</t>
  </si>
  <si>
    <t>Ahluwalia Contracts India Ltd. | Project Management Intern | Mumbai | May 2026 | Jun 2026 | 8.1428571428571 Weeks | Campus Internship
Central Railway | Mechanical Engineering Intern | Mumbai | Jan 2022 | Jan 2022 | 3 Weeks
Sai Service India | Internship Trainee | Mumbai | Dec 2021 | Jan 2022 | 1.7142857142857 Weeks
Pantechelearning | Mechanical Engineering Intern | Online | Aug 2021 | Sep 2021 | 4.1428571428571 Weeks</t>
  </si>
  <si>
    <t>AutoCAD Essential
Post Graduate Diploma in Piping Design Engineering</t>
  </si>
  <si>
    <t>P25700301</t>
  </si>
  <si>
    <t>SAGAR</t>
  </si>
  <si>
    <t>Sagar Singh</t>
  </si>
  <si>
    <t>chahalsagar725@gmail.com</t>
  </si>
  <si>
    <t>p25700301@student.nicmar.ac.in</t>
  </si>
  <si>
    <t>25-Apr-2003</t>
  </si>
  <si>
    <t>7958 9711 1849</t>
  </si>
  <si>
    <t>DHEER SINGH</t>
  </si>
  <si>
    <t>PRIVATE SECTOR</t>
  </si>
  <si>
    <t>RUKMESH DEVI</t>
  </si>
  <si>
    <t>Gyan Vihar Colony, Near Sugar Mill</t>
  </si>
  <si>
    <t>Bijnor</t>
  </si>
  <si>
    <t>ROOTS INTL SCHOOL</t>
  </si>
  <si>
    <t>CBSE    BIJNOR/UTTAR PRADESH</t>
  </si>
  <si>
    <t>MD INTERNATIONAL SCHOOL</t>
  </si>
  <si>
    <t>CHANDIGARH UNIVERSITY</t>
  </si>
  <si>
    <t>CHANDIGARH UNIVERSITY  MOHALI/PUNJAB</t>
  </si>
  <si>
    <t>AutoCAD,MS Office,MS Project,OPENROADS,Abaqus,Civil 3D,Navisworks,Primevera P6</t>
  </si>
  <si>
    <t xml:space="preserve"> NBCC (INDIA) LIMITED | Intern | Gr. Noida | May 2026 | Jul 2026 | 9.5714285714286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</si>
  <si>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</si>
  <si>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P25700584</t>
  </si>
  <si>
    <t>YASH</t>
  </si>
  <si>
    <t>GUNDAWAR</t>
  </si>
  <si>
    <t>Yash Santosh Gundawar</t>
  </si>
  <si>
    <t>yash.s.gundawar1@gmail.com</t>
  </si>
  <si>
    <t>p25700584@student.nicmar.ac.in</t>
  </si>
  <si>
    <t>11-Nov-1999</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</si>
  <si>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</si>
  <si>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</si>
  <si>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</si>
  <si>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</si>
  <si>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</si>
  <si>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</si>
  <si>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</si>
  <si>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</si>
  <si>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</si>
  <si>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</si>
  <si>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1Y 9M | 7.2</t>
  </si>
  <si>
    <t>1 Year 9 Months</t>
  </si>
  <si>
    <t>KPMG India | Business Consulting- Intern | Mumbai  | May 2026 | Jun 2026 | 7.5714285714286 Weeks | Campus Internship
ZENITH INFRASTRUCTURE | Trainee Site Engineer | Warora, Dist- Chandrapur | Jan 2021 | Jun 2021 | 25.714285714286 Weeks</t>
  </si>
  <si>
    <t>Project Management Foundations: Requirements | LinkedIn Learning
Setting Up a Project Management Office (PMO) | LinkedIn Learning
Managing Project Stakeholders | LinkedIn Learning</t>
  </si>
  <si>
    <t>P25700282</t>
  </si>
  <si>
    <t>RESHMA</t>
  </si>
  <si>
    <t>CHANDRAN</t>
  </si>
  <si>
    <t>Reshma S Chandran</t>
  </si>
  <si>
    <t>reshmaspillai2001@gmail.com</t>
  </si>
  <si>
    <t>p25700282@student.nicmar.ac.in</t>
  </si>
  <si>
    <t>11-Sep-2001</t>
  </si>
  <si>
    <t>English and Malayalam</t>
  </si>
  <si>
    <t>7398 2008 0857</t>
  </si>
  <si>
    <t>SUNIL CHANDRAN</t>
  </si>
  <si>
    <t>SAJITHA</t>
  </si>
  <si>
    <t>Puthenveettil,manakkad,vallikunnam.p.o</t>
  </si>
  <si>
    <t>Alappuzha</t>
  </si>
  <si>
    <t>SREE NARAYANA CENTRAL SCHOOL</t>
  </si>
  <si>
    <t>HOLY TRINITY ANGLO INDIAN INTERNATIONAL SCHOOL</t>
  </si>
  <si>
    <t>INDIAN SCHOOL CERTIFICATE</t>
  </si>
  <si>
    <t>SREE BUDDHA COLLEGE OF ENGINEERING,ALAPPUZHA</t>
  </si>
  <si>
    <t>Uralungal Labour Contract Co-operative Society (ULCCS) | Site Execution | Ernakulam | May 2026 | Jul 2026 | 7.7142857142857 Weeks | Campus Internship
MADECKAL CONSTRUCTIONS | INTERNSHIP TRAINEE | KOCHI | Jul 2024 | Jul 2024 | 1 Weeks</t>
  </si>
  <si>
    <t>Data analysis
Finance for Non-Financial Managers
NPTEL</t>
  </si>
  <si>
    <t>P25700304</t>
  </si>
  <si>
    <t>SAMUDRAPU</t>
  </si>
  <si>
    <t>LAKSHMI DURGA</t>
  </si>
  <si>
    <t>ANAND KUMAR</t>
  </si>
  <si>
    <t>Samudrapu Lakshmi Durga Anand Kumar</t>
  </si>
  <si>
    <t>anandkumarsamudrapu@gmail.com</t>
  </si>
  <si>
    <t>p25700304@student.nicmar.ac.in</t>
  </si>
  <si>
    <t>28-May-2003</t>
  </si>
  <si>
    <t>English,Telugu,Hindi</t>
  </si>
  <si>
    <t>2799 1929 3546</t>
  </si>
  <si>
    <t>ANIL KUMAR</t>
  </si>
  <si>
    <t>VASANTHA KUMARI</t>
  </si>
  <si>
    <t>3-71,Dibbalamida,Near Mahankallimma Temple,Undi Mandalam,Mahadevapatnam</t>
  </si>
  <si>
    <t>SRI BHARATHI EM HIGH SCHOOL</t>
  </si>
  <si>
    <t>BOARD OF SECOUNDARY EDUCATION ANDHRA PRADESH</t>
  </si>
  <si>
    <t>NARAYANA JUNIOUR COLLEGE</t>
  </si>
  <si>
    <t>BOARD OF INTERMEDIATE EDUCATION ANDHRA PRADESH</t>
  </si>
  <si>
    <t>JAWAHARLAL NEHRU TECHNOLOGICAL UNIVERSITY KAKINADA</t>
  </si>
  <si>
    <t>SAGI RAMAKRISHNAM RAJU ENGINEERING COLLEGE</t>
  </si>
  <si>
    <t>FORTRESS INFRACON | Planning, Architect &amp; Engineering Department | Amaravathi | May 2026 | Jul 2026 | 8.7142857142857 Weeks | Campus Internship
ASCENT CS GLOBAL | INTERN | HYDERBAD | Jul 2022 | Sep 2022 | 8.7142857142857 Weeks
TRAFFIC POLICE  DEPARTMENT, BHIMAVARAM, ANDHRA PRADESH | INTERN IN TRAFFIC VOLUME STUDY  | BHIMAVARAM | Jun 2023 | Aug 2023 | 8.7142857142857 Weeks</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</si>
  <si>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</si>
  <si>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</si>
  <si>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</si>
  <si>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</si>
  <si>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</si>
  <si>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</si>
  <si>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</si>
  <si>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</si>
  <si>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</si>
  <si>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</si>
  <si>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</si>
  <si>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</si>
  <si>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</si>
  <si>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</si>
  <si>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</si>
  <si>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</si>
  <si>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</si>
  <si>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7.7142857142857 Weeks | Campus Internship
KERALA STATE ELECTRICITY BOARD LIMITED | STUDENT INTERN | MUNNAR, IDUKKI | Jun 2024 | Jun 2024 | 1.4285714285714 Weeks</t>
  </si>
  <si>
    <t>P25700183</t>
  </si>
  <si>
    <t>RAJU</t>
  </si>
  <si>
    <t>OLAPU</t>
  </si>
  <si>
    <t>Raju Olapu</t>
  </si>
  <si>
    <t>rajuolapu967@gmail.com</t>
  </si>
  <si>
    <t>p25700183@student.nicmar.ac.in</t>
  </si>
  <si>
    <t>01-Jun-2000</t>
  </si>
  <si>
    <t>ENGLISH, HINDI &amp; TELUGU</t>
  </si>
  <si>
    <t>7590 1631 9384</t>
  </si>
  <si>
    <t>SADANANDAM</t>
  </si>
  <si>
    <t>LAXMI</t>
  </si>
  <si>
    <t>1-5 Kistapur Nallagunta (Meenajipet), Mahamutharam (Mdl.), Jayashankar Bhupalpally (Dist.)-506169, Telangana</t>
  </si>
  <si>
    <t>Warangal</t>
  </si>
  <si>
    <t>TELANGANA STATE MODEL SCHOOL</t>
  </si>
  <si>
    <t>BOARD OF SECONDARY EDUCATION -TELANGANA</t>
  </si>
  <si>
    <t>EKASHILA JUNIOR COLLEGE</t>
  </si>
  <si>
    <t>TELANGANA STATE BOARD OF INTERMEDIATE EDUCATION</t>
  </si>
  <si>
    <t>KAKATIYA UNIVERSITY</t>
  </si>
  <si>
    <t>KAKATIYA INSTITUTE OF TECHNOLOGY &amp; SCIENCE, WARANGAL/TELANGANA</t>
  </si>
  <si>
    <t>Primavera P6, MS Project, MS Office, CostX, Revit, AutoCAD &amp; QGIS</t>
  </si>
  <si>
    <t>Aarvee Engineering Consultants Ltd. | Engineer | Hyderabad | Jun 2023 | Jun 2025 | 2Y 0M | 5</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</si>
  <si>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</si>
  <si>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Finance for Non-Financial Managers</t>
  </si>
  <si>
    <t>P25700117</t>
  </si>
  <si>
    <t>UTKARSH</t>
  </si>
  <si>
    <t>Utkarsh Singh</t>
  </si>
  <si>
    <t>singhu381@gmail.com</t>
  </si>
  <si>
    <t>p25700117@student.nicmar.ac.in</t>
  </si>
  <si>
    <t>01-Oct-2001</t>
  </si>
  <si>
    <t>ENGLISH &amp; HINDI</t>
  </si>
  <si>
    <t>B-ve</t>
  </si>
  <si>
    <t>7155 4007 3416</t>
  </si>
  <si>
    <t>VIMLESH</t>
  </si>
  <si>
    <t>AUDIT OFFICER</t>
  </si>
  <si>
    <t>LEENA ANANT</t>
  </si>
  <si>
    <t>House No.1, Adarsh Street 3, Adarsh Nagar, Mowa, Raipur</t>
  </si>
  <si>
    <t>Raipur</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</si>
  <si>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</si>
  <si>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</si>
  <si>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</si>
  <si>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</si>
  <si>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</si>
  <si>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</si>
  <si>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</si>
  <si>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</si>
  <si>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</si>
  <si>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</si>
  <si>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</si>
  <si>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</si>
  <si>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</si>
  <si>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</si>
  <si>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</si>
  <si>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</si>
  <si>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</si>
  <si>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</si>
  <si>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</si>
  <si>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</si>
  <si>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</si>
  <si>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</si>
  <si>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</si>
  <si>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</si>
  <si>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</si>
  <si>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</si>
  <si>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</si>
  <si>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</si>
  <si>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</si>
  <si>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</si>
  <si>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</si>
  <si>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</si>
  <si>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</si>
  <si>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P25700602</t>
  </si>
  <si>
    <t>Riya Singh</t>
  </si>
  <si>
    <t>riyasingh41911@gmail.com</t>
  </si>
  <si>
    <t>p25700602@student.nicmar.ac.in</t>
  </si>
  <si>
    <t>16-Dec-2001</t>
  </si>
  <si>
    <t>ENGLISH AND HINDI</t>
  </si>
  <si>
    <t>5339 2470 4706</t>
  </si>
  <si>
    <t>SANJAY SINGH</t>
  </si>
  <si>
    <t>CONTRACTOR</t>
  </si>
  <si>
    <t>SIYA SINGH</t>
  </si>
  <si>
    <t>WHITE HOUSE PG HINJEWADI PHASE 1</t>
  </si>
  <si>
    <t>Ward No 2 Infront Of Balram Ice Factory</t>
  </si>
  <si>
    <t>Shahdol</t>
  </si>
  <si>
    <t>ST. ALOYSIUS HIGH SCHOOL, SHAHDOL</t>
  </si>
  <si>
    <t>BOARD OF SECONDARY EDUCATION, MADHYA PRADESH, BHOPAL</t>
  </si>
  <si>
    <t>DAV BURHAR PUBLIC SCHOOL PAKARIA BURHAR SHAHDOL, M.P.</t>
  </si>
  <si>
    <t>RAJIV GANDHI PROUDYOGIKI VISHWAVIDYALAYA, BHOPAL</t>
  </si>
  <si>
    <t>LAKSHMI NARAIN COLLEGE OF TECHNOLOGY, BHOPAL</t>
  </si>
  <si>
    <t>AutoCAD,MS Office,Ms excel,QGIS,Google earth Pro,Primavera,Costx,Advanced BIM</t>
  </si>
  <si>
    <t>Primark associate  | Project coordination and management  | Pune | May 2026 | Jul 2026 | 9.2857142857143 Weeks | Campus Internship</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</si>
  <si>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</si>
  <si>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</si>
  <si>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</si>
  <si>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</si>
  <si>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</si>
  <si>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</si>
  <si>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</si>
  <si>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</si>
  <si>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</si>
  <si>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</si>
  <si>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</si>
  <si>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</si>
  <si>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</si>
  <si>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</si>
  <si>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</si>
  <si>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2016-Apr</t>
  </si>
  <si>
    <t>D. Y. PATIL, COLLEGE OF ENGINEERING, AKURDI, PUNE</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</si>
  <si>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</si>
  <si>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</si>
  <si>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</si>
  <si>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</si>
  <si>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</si>
  <si>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P25700747</t>
  </si>
  <si>
    <t>VISHAL</t>
  </si>
  <si>
    <t>MISHRA</t>
  </si>
  <si>
    <t>Vishal Vinod Mishra</t>
  </si>
  <si>
    <t>vishalmishraji02@gmail.com</t>
  </si>
  <si>
    <t>p25700747@student.nicmar.ac.in</t>
  </si>
  <si>
    <t>02-Jan-2001</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</si>
  <si>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</si>
  <si>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</si>
  <si>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</si>
  <si>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</si>
  <si>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</si>
  <si>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</si>
  <si>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</si>
  <si>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</si>
  <si>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</si>
  <si>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1Y 2M | 1.8
Puneet Urban Scpaces | Junior Engineer | Kurla  | Aug 2024 | Jul 2025 | 0Y 11M | 4.2</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</si>
  <si>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</si>
  <si>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</si>
  <si>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</si>
  <si>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t>
  </si>
  <si>
    <t>Sarthak Sharma</t>
  </si>
  <si>
    <t>sarthak.sharma.ce@gmail.com</t>
  </si>
  <si>
    <t>p25700097@student.nicmar.ac.in</t>
  </si>
  <si>
    <t>24-Jul-2003</t>
  </si>
  <si>
    <t>HINDI, ENGLISH</t>
  </si>
  <si>
    <t>9545 2500 6303</t>
  </si>
  <si>
    <t>VIRENDER KUMAR SHARMA</t>
  </si>
  <si>
    <t>ENGINEER</t>
  </si>
  <si>
    <t>POOJA SHARMA</t>
  </si>
  <si>
    <t>153/3, Jail Road, Mandi</t>
  </si>
  <si>
    <t>Mandi</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</si>
  <si>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</si>
  <si>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</si>
  <si>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</si>
  <si>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</si>
  <si>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</si>
  <si>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</si>
  <si>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</si>
  <si>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</si>
  <si>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</si>
  <si>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P25700260</t>
  </si>
  <si>
    <t>RISHABH</t>
  </si>
  <si>
    <t>KATIYAR</t>
  </si>
  <si>
    <t>Rishabh Katiyar</t>
  </si>
  <si>
    <t>rishabhkatiyar050@gmail.com</t>
  </si>
  <si>
    <t>p25700260@student.nicmar.ac.in</t>
  </si>
  <si>
    <t>26-Mar-2001</t>
  </si>
  <si>
    <t>9379 2476 5909</t>
  </si>
  <si>
    <t>SARVESH CHANDRA KATIYAR</t>
  </si>
  <si>
    <t>SERVICEMAN</t>
  </si>
  <si>
    <t>SHASHI PRABHA KATIYAR</t>
  </si>
  <si>
    <t>HOUSEMAKER</t>
  </si>
  <si>
    <t>1/467 Ambedkar Puram Awas Vikas-3 Kalyanpur, Kanpur</t>
  </si>
  <si>
    <t>Kanpur Nagar</t>
  </si>
  <si>
    <t>54226-GAURAV MEMO INTNL SCHOOL KALYANPUR KANPUR UP</t>
  </si>
  <si>
    <t>CENTRAL BOARD OF SECONDARY EDUCATION (CBSE), DELHI</t>
  </si>
  <si>
    <t>DR. A.P.J. ABDUL KALAM TECHNICAL UNIVERSITY UP</t>
  </si>
  <si>
    <t>KAMLA NEHRU INSTITUTE OF TECHNOLOGY, SULTANPUR(UP)</t>
  </si>
  <si>
    <t>J.Kumar Infraprojects Ltd | Construction Management Intern | Noida ,Uttar Pradesh | May 2026 | Jul 2026 | 9.7142857142857 Weeks | Campus Internship
Irrigation Department | Internship Trainee | Sultanpur, Uttar Pradesh | Jul 2023 | Jul 2023 | 4.2857142857143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</si>
  <si>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</si>
  <si>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</si>
  <si>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</si>
  <si>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</si>
  <si>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</si>
  <si>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</si>
  <si>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</si>
  <si>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</si>
  <si>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</si>
  <si>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</si>
  <si>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</si>
  <si>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</si>
  <si>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Bangalore Urban</t>
  </si>
  <si>
    <t>INTERNATIONAL INDIAN SCHOOL AL KHOBAR, SAUDI ARABIA</t>
  </si>
  <si>
    <t>CENTRAL BOARD OF SECONDARY EDUCATION, AL KHOBAR SAUDI ARABIA.</t>
  </si>
  <si>
    <t>2009-Apr</t>
  </si>
  <si>
    <t>KENSRI SCHOOL BANGALORE</t>
  </si>
  <si>
    <t>CENTRAL BOARD OF SECONDARY EDUCATION, BANGALORE.</t>
  </si>
  <si>
    <t>VELLORE INSTITUTE OF TECHNOLOGY, VELLORE.</t>
  </si>
  <si>
    <t>GSIDC ltd | Site Execution  | Candolim Health Centre, GOA | May 2026 | Jul 2026 | 8.7142857142857 Weeks | Campus Internship
KOCHI METRO RAIL LTD. | INTERN | Thrippunithura, KOCHI, KERALA. | Aug 2023 | Sep 2023 | 3.8571428571429 Weeks</t>
  </si>
  <si>
    <t>P25701058</t>
  </si>
  <si>
    <t>ANIRUDH</t>
  </si>
  <si>
    <t>MANGLIA</t>
  </si>
  <si>
    <t>Anirudh Singh Manglia</t>
  </si>
  <si>
    <t>manglia.anirudh27@gmail.com</t>
  </si>
  <si>
    <t>p25701058@student.nicmar.ac.in</t>
  </si>
  <si>
    <t>27-Jun-2000</t>
  </si>
  <si>
    <t>ENGLISH,HINDI</t>
  </si>
  <si>
    <t>Theatre,Watching Movies,Geography,Playing Cricket and Basketball,Travelling</t>
  </si>
  <si>
    <t>6045 1604 0860</t>
  </si>
  <si>
    <t>JUGAL KISHORE</t>
  </si>
  <si>
    <t>RETIRED UDC</t>
  </si>
  <si>
    <t>PRAVEENA MANGLIA</t>
  </si>
  <si>
    <t>C-225/A, SARASWATI NAGAR, BASNI-Ist PHASE, JODHPUR</t>
  </si>
  <si>
    <t>Jodhpur</t>
  </si>
  <si>
    <t>Rajasthan</t>
  </si>
  <si>
    <t>ST. ANNE'S SR. SEC. SCHOOL</t>
  </si>
  <si>
    <t>MBM UNIVERSITY</t>
  </si>
  <si>
    <t>MBM ENGINEERING COLLEGE JODHPUR</t>
  </si>
  <si>
    <t>AutoCAD,MS Office,MS Project,Primavera,REVIT,EXCEL</t>
  </si>
  <si>
    <t>HGIEL | GET | PAN INDIA | Oct 2023 | Jan 2024 | 0Y 3M | 3</t>
  </si>
  <si>
    <t>0 Years 3 Months</t>
  </si>
  <si>
    <t>Asian Paints Ltd | Executive I/II Sales Engineering-WP | BHIWADI- RAJASTHAN | May 2026 | Jul 2026 | 8.7142857142857 Weeks | Campus Internship
CPWD | Assistant Engineer | Udaipur, Rajasthan | Jun 2022 | Jul 2022 | 6.2857142857143 Weeks</t>
  </si>
  <si>
    <t>AUTODESK REVIT
Microeconomics Principles
Introduction to Generative AI in Human Resources
Project Management:The basics for Success
Introduction to Corporate Finance</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</si>
  <si>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</si>
  <si>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</si>
  <si>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</si>
  <si>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</si>
  <si>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</si>
  <si>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</si>
  <si>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</si>
  <si>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</si>
  <si>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</si>
  <si>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</si>
  <si>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</si>
  <si>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</si>
  <si>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</si>
  <si>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</si>
  <si>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</si>
  <si>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</si>
  <si>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</si>
  <si>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</si>
  <si>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DEPARTMENT OF PRE-UNIVERSITY EDUCATION, KARNATAKA</t>
  </si>
  <si>
    <t>AUTONOMOUS COLLEGE UNDER VISVESYARAYA TECHNOLOGICAL UNIVERSITY</t>
  </si>
  <si>
    <t>B M S COLLEGE OF ENGINEERING BENGALURU/KARNATAKA</t>
  </si>
  <si>
    <t>Shapoorji Pallonji Engineering and Construction | Construction Engineer | Phulbani (Odisha) and Hyderabad | Aug 2023 | Jan 2025 | 1Y 5M | 4.25</t>
  </si>
  <si>
    <t>V.P. KARIKAL Engineer | Project Planning | Ganagavathi | May 2026 | Jul 2026 | 8.7142857142857 Weeks | Campus Internship
Rao Construction and Builders | Trainee | Bengaluru | Sep 2022 | Oct 2022 | 4.2857142857143 Weeks</t>
  </si>
  <si>
    <t>P25700238</t>
  </si>
  <si>
    <t>JASH</t>
  </si>
  <si>
    <t>PAWAR</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</si>
  <si>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</si>
  <si>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</si>
  <si>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</si>
  <si>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</si>
  <si>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</si>
  <si>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</si>
  <si>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</si>
  <si>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</si>
  <si>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</si>
  <si>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</si>
  <si>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Gujarat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</si>
  <si>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</si>
  <si>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</si>
  <si>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</si>
  <si>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</si>
  <si>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</si>
  <si>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</si>
  <si>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</si>
  <si>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</si>
  <si>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</si>
  <si>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</si>
  <si>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P25700188</t>
  </si>
  <si>
    <t>HARIHARAN</t>
  </si>
  <si>
    <t>K</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</si>
  <si>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</si>
  <si>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</si>
  <si>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</si>
  <si>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</si>
  <si>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</si>
  <si>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</si>
  <si>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</si>
  <si>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</si>
  <si>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</si>
  <si>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</si>
  <si>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</si>
  <si>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</si>
  <si>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</si>
  <si>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</si>
  <si>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</si>
  <si>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P25701084</t>
  </si>
  <si>
    <t>Rohit Kumar</t>
  </si>
  <si>
    <t>rohitkumar19d@gmail.com</t>
  </si>
  <si>
    <t>p25701084@student.nicmar.ac.in</t>
  </si>
  <si>
    <t>19-Nov-2001</t>
  </si>
  <si>
    <t>ENGLISH, HINDI, BENGALI</t>
  </si>
  <si>
    <t>3160 9676 8577</t>
  </si>
  <si>
    <t>VIBHUTI KUMAR</t>
  </si>
  <si>
    <t>ANITA KUMARI</t>
  </si>
  <si>
    <t>SOUTH COLONY ANDAL, P.O+P.S-ANDAL, DISTRICT- PASCHIM BARDHAMAN, WEST BENGAL-713321</t>
  </si>
  <si>
    <t>Paschim Bardhaman</t>
  </si>
  <si>
    <t>VILLAGE- BAKARPUR NIRPURA, P.O-BISHNUPUR SAID, P.S- RAJAPAKAR THANA BLOCK-RAJAPAKAR, SUB-DIVISION- MAHUA, DISTRICT- VAISHALI, BIHAR- 844115</t>
  </si>
  <si>
    <t>Vaishali</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</si>
  <si>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</si>
  <si>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</si>
  <si>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</si>
  <si>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PLANNING ENGINEER | PHULWARISHARIF,PANTA | Aug 2024 | Jan 2025 | 26.142857142857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</si>
  <si>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</si>
  <si>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P25700134</t>
  </si>
  <si>
    <t>SANGEETHA</t>
  </si>
  <si>
    <t>S S</t>
  </si>
  <si>
    <t>Sangeetha S S</t>
  </si>
  <si>
    <t>sangeethasskmr@gmail.com</t>
  </si>
  <si>
    <t>p25700134@student.nicmar.ac.in</t>
  </si>
  <si>
    <t>05-Jan-1998</t>
  </si>
  <si>
    <t>Married</t>
  </si>
  <si>
    <t>ENGLISH,MALAYALAM,HINDI</t>
  </si>
  <si>
    <t>6291 3257 0765</t>
  </si>
  <si>
    <t>SASIKUMARAN.M</t>
  </si>
  <si>
    <t>RETIRED MECHANICAL SUPERVISOR</t>
  </si>
  <si>
    <t>SINDHU.S</t>
  </si>
  <si>
    <t>TC 51/2127 Saraswathy Vilasam Pappanamcode, Industrial Estate</t>
  </si>
  <si>
    <t>CARMEL E. M. GIRLS H.S.S. VAZHUTHACAUD</t>
  </si>
  <si>
    <t>STATE, THIRUVANANTHAPURAM</t>
  </si>
  <si>
    <t>2013-Jun</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</si>
  <si>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</si>
  <si>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</si>
  <si>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</si>
  <si>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</si>
  <si>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P25700246</t>
  </si>
  <si>
    <t>JAYESH</t>
  </si>
  <si>
    <t>RAVINDRA</t>
  </si>
  <si>
    <t>Patil Jayesh Ravindra</t>
  </si>
  <si>
    <t>patiljayesh808@gmail.com</t>
  </si>
  <si>
    <t>p25700246@student.nicmar.ac.in</t>
  </si>
  <si>
    <t>11-May-2001</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</si>
  <si>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</si>
  <si>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</si>
  <si>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</si>
  <si>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</si>
  <si>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</si>
  <si>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</si>
  <si>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</si>
  <si>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</si>
  <si>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</si>
  <si>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</si>
  <si>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1Y 9M | 3</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</si>
  <si>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</si>
  <si>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</si>
  <si>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P25700741</t>
  </si>
  <si>
    <t>ASHISH</t>
  </si>
  <si>
    <t>GANESH</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</si>
  <si>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</si>
  <si>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</si>
  <si>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</si>
  <si>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</si>
  <si>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</si>
  <si>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</si>
  <si>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</si>
  <si>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</si>
  <si>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</si>
  <si>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</si>
  <si>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</si>
  <si>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</si>
  <si>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</si>
  <si>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</si>
  <si>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</si>
  <si>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</si>
  <si>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</si>
  <si>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1Y 2M | 4.1</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</si>
  <si>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</si>
  <si>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</si>
  <si>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P25700126</t>
  </si>
  <si>
    <t>SRI VANI</t>
  </si>
  <si>
    <t>GAJJALAKONDA</t>
  </si>
  <si>
    <t>Sri Vani Gajjalakonda</t>
  </si>
  <si>
    <t>srivanigajjalakonda@gmail.com</t>
  </si>
  <si>
    <t>p25700126@student.nicmar.ac.in</t>
  </si>
  <si>
    <t>14-Aug-2001</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</si>
  <si>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</si>
  <si>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</si>
  <si>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</si>
  <si>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</si>
  <si>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</si>
  <si>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</si>
  <si>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</si>
  <si>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</si>
  <si>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</si>
  <si>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</si>
  <si>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2021-Apr</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</si>
  <si>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</si>
  <si>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</si>
  <si>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</si>
  <si>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P25700229</t>
  </si>
  <si>
    <t>SURESH</t>
  </si>
  <si>
    <t>POPERE</t>
  </si>
  <si>
    <t>Sahil Suresh Popere</t>
  </si>
  <si>
    <t>sahilpopere18@gmail.com</t>
  </si>
  <si>
    <t>p25700229@student.nicmar.ac.in</t>
  </si>
  <si>
    <t>18-Feb-2001</t>
  </si>
  <si>
    <t>English, Hindi and Marathi</t>
  </si>
  <si>
    <t>5067 9765 1047</t>
  </si>
  <si>
    <t>SURESH VITTHAL POPERE</t>
  </si>
  <si>
    <t>DOCTOR</t>
  </si>
  <si>
    <t>KAVITA SURESH POPERE</t>
  </si>
  <si>
    <t>GOVERNMENT SERVANT</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</si>
  <si>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</si>
  <si>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</si>
  <si>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</si>
  <si>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</si>
  <si>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</si>
  <si>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2019-Feb</t>
  </si>
  <si>
    <t>TERNA ENGINEERING COLLEGE, NAVI MUMBAI, MAHARASHTRA</t>
  </si>
  <si>
    <t>AutoCAD,MS Office,MS Project,Primavera,Staad-Pro Connect Edition,Etabs</t>
  </si>
  <si>
    <t>Vishvaraj Environment Private Limited | Graduate Engineering Trainee (GET) | Mumbai and Ahmedabad | Sep 2023 | Sep 2024 | 0Y 11M | 3.07</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</si>
  <si>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</si>
  <si>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</si>
  <si>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</si>
  <si>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</si>
  <si>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</si>
  <si>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</si>
  <si>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</si>
  <si>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</si>
  <si>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</si>
  <si>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</si>
  <si>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</si>
  <si>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</si>
  <si>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</si>
  <si>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</si>
  <si>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</si>
  <si>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</si>
  <si>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</si>
  <si>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</si>
  <si>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1Y 1M | 4</t>
  </si>
  <si>
    <t>1 Year 1 Month</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</si>
  <si>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</si>
  <si>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</si>
  <si>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P25700658</t>
  </si>
  <si>
    <t>PARDHI</t>
  </si>
  <si>
    <t>PRANAP</t>
  </si>
  <si>
    <t>SURYAPRAKASH</t>
  </si>
  <si>
    <t>Pardhi Pranap Suryaprakash</t>
  </si>
  <si>
    <t>pranappardhi05@gmail.com</t>
  </si>
  <si>
    <t>p25700658@student.nicmar.ac.in</t>
  </si>
  <si>
    <t>11-May-2002</t>
  </si>
  <si>
    <t>ENGLISH , HINDI , MARATHI</t>
  </si>
  <si>
    <t>5639 2796 7865</t>
  </si>
  <si>
    <t>ANITA</t>
  </si>
  <si>
    <t>Appaji Nagar, Angur Bagicha Gondia</t>
  </si>
  <si>
    <t>VIVEK MANDIR HIGH SCHOOL GONDIA</t>
  </si>
  <si>
    <t>MAHARASTRA STATE BOARD OF SECONDARY AND HIGHER SECONDARY EDUCATION , PUNE</t>
  </si>
  <si>
    <t>GOVERMENT POLYTECHNIC ,NAGPUR</t>
  </si>
  <si>
    <t>2021-May</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</si>
  <si>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</si>
  <si>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</si>
  <si>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</si>
  <si>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</si>
  <si>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</si>
  <si>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P25700700</t>
  </si>
  <si>
    <t>PRATHAMESH</t>
  </si>
  <si>
    <t>CHARUDATTA</t>
  </si>
  <si>
    <t>JOSHI</t>
  </si>
  <si>
    <t>Prathamesh Charudatta Joshi</t>
  </si>
  <si>
    <t>prathameshjoshi424@gmail.com</t>
  </si>
  <si>
    <t>p25700700@student.nicmar.ac.in</t>
  </si>
  <si>
    <t>31-Aug-2000</t>
  </si>
  <si>
    <t>5740 8577 4933</t>
  </si>
  <si>
    <t>CHARUDATTA ANANT JOSHI</t>
  </si>
  <si>
    <t>CIVIL ENGINEER</t>
  </si>
  <si>
    <t>NEHA</t>
  </si>
  <si>
    <t>PLOT NO-20, NIRANJAN HOUSING SOCIETY, KATRAJ-KONDHWA ROAD</t>
  </si>
  <si>
    <t>821 C Ward Chougule Lane Kagal Dist- Kolhapur</t>
  </si>
  <si>
    <t>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</si>
  <si>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</si>
  <si>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</si>
  <si>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</si>
  <si>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</si>
  <si>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</si>
  <si>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0Y 9M | 2.64</t>
  </si>
  <si>
    <t>Goa State Infrastructure Development Corporation | Summer Intern- Site Execution | Goa | May 2026 | Jul 2026 | 8.7142857142857 Weeks | Campus Internship
Disha Construction | Civil- Supervisor Intern | Kagal Dist- Kolhapur | Jan 2021 | Mar 2021 | 8.5714285714286 Weeks</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</si>
  <si>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</si>
  <si>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</si>
  <si>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</si>
  <si>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</si>
  <si>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</si>
  <si>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</si>
  <si>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</si>
  <si>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</si>
  <si>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</si>
  <si>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</si>
  <si>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</si>
  <si>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</si>
  <si>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ADVOCATE</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</si>
  <si>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</si>
  <si>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</si>
  <si>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</si>
  <si>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</si>
  <si>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</si>
  <si>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</si>
  <si>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VISVESVARAYA TECHNOLOGICAL UNIVERSITY,BELAGAVI</t>
  </si>
  <si>
    <t>BMS COLLEGE OF ENGINEERING,BENGALURU,KARNATAKA.</t>
  </si>
  <si>
    <t>AutoCAD,MS Office,MS Project,Primavera,MS Excel,DS Simulia,Power BI</t>
  </si>
  <si>
    <t>Ozen Consultancy | Operations Manager | Bengaluru | Mar 2024 | Jun 2025 | 1Y 3M | 2.4</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</si>
  <si>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</si>
  <si>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</si>
  <si>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P25700072</t>
  </si>
  <si>
    <t>NIRMAL</t>
  </si>
  <si>
    <t>BHARADWAJ</t>
  </si>
  <si>
    <t>Nirmal Bharadwaj</t>
  </si>
  <si>
    <t>bharadwajnirmal@gmail.com</t>
  </si>
  <si>
    <t>p25700072@student.nicmar.ac.in</t>
  </si>
  <si>
    <t>10-Apr-1994</t>
  </si>
  <si>
    <t>Listening Music</t>
  </si>
  <si>
    <t>A+</t>
  </si>
  <si>
    <t>8926 9319 0264</t>
  </si>
  <si>
    <t>GOVIND PRASAD</t>
  </si>
  <si>
    <t>PVT CONTRACT JOB</t>
  </si>
  <si>
    <t>SUNITA SHARMA</t>
  </si>
  <si>
    <t>KRISHNA COLONY, NEAR YADAV HOTEL,
BARI ROAD, DHOLPUR</t>
  </si>
  <si>
    <t>Dholpur</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</si>
  <si>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</si>
  <si>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</si>
  <si>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</si>
  <si>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</si>
  <si>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</si>
  <si>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</si>
  <si>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</si>
  <si>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</si>
  <si>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</si>
  <si>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2011-May</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</si>
  <si>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</si>
  <si>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</si>
  <si>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</si>
  <si>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</si>
  <si>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</si>
  <si>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P25700533</t>
  </si>
  <si>
    <t>GUNJAN</t>
  </si>
  <si>
    <t>SHIVAJI</t>
  </si>
  <si>
    <t>DHOBLE</t>
  </si>
  <si>
    <t>Gunjan Shivaji Dhoble</t>
  </si>
  <si>
    <t>gunjandhoble7@gmail.com</t>
  </si>
  <si>
    <t>p25700533@student.nicmar.ac.in</t>
  </si>
  <si>
    <t>09-Oct-2000</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</si>
  <si>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</si>
  <si>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</si>
  <si>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</si>
  <si>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</si>
  <si>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</si>
  <si>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</si>
  <si>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</si>
  <si>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</si>
  <si>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</si>
  <si>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</si>
  <si>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</si>
  <si>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P25700435</t>
  </si>
  <si>
    <t>TEJA</t>
  </si>
  <si>
    <t>SRI</t>
  </si>
  <si>
    <t>VETAGIRI</t>
  </si>
  <si>
    <t>Teja Sri Vetagiri</t>
  </si>
  <si>
    <t>tejasrivetagiri27@gmail.com</t>
  </si>
  <si>
    <t>p25700435@student.nicmar.ac.in</t>
  </si>
  <si>
    <t>27-Apr-2002</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</si>
  <si>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</si>
  <si>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</si>
  <si>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</si>
  <si>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</si>
  <si>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</si>
  <si>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</si>
  <si>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</si>
  <si>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</si>
  <si>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</si>
  <si>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</si>
  <si>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P25700545</t>
  </si>
  <si>
    <t>KASUKURTHI</t>
  </si>
  <si>
    <t>MAHESH BABU</t>
  </si>
  <si>
    <t>Kasukurthi Mahesh Babu</t>
  </si>
  <si>
    <t>maheshbabuk2003@gmail.com</t>
  </si>
  <si>
    <t>p25700545@student.nicmar.ac.in</t>
  </si>
  <si>
    <t>17-Feb-2003</t>
  </si>
  <si>
    <t>English, Hindi, Telugu</t>
  </si>
  <si>
    <t>8567 1193 1994</t>
  </si>
  <si>
    <t>KASUKURTHI SRINU</t>
  </si>
  <si>
    <t>LABOUR</t>
  </si>
  <si>
    <t>KASUKURTHI MAHESH BABU</t>
  </si>
  <si>
    <t>LAKSHMI GANAPTHI BOYS PG, EMERALD PARK-2, PATIL WASTI, PATI NAGAR, BALEWADI</t>
  </si>
  <si>
    <t>14 -121, Ambedkar Nagar, Tanguturu, Prakasam</t>
  </si>
  <si>
    <t>Prakasam</t>
  </si>
  <si>
    <t>SRI CHAITANYA HIGH SCHOOL</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</si>
  <si>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</si>
  <si>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</si>
  <si>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</si>
  <si>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</si>
  <si>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</si>
  <si>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</si>
  <si>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P25700357</t>
  </si>
  <si>
    <t>PAL</t>
  </si>
  <si>
    <t>MITUL</t>
  </si>
  <si>
    <t>DESAI</t>
  </si>
  <si>
    <t>Pal Mitul Desai</t>
  </si>
  <si>
    <t>paldesai321@gmail.com</t>
  </si>
  <si>
    <t>p25700357@student.nicmar.ac.in</t>
  </si>
  <si>
    <t>31-Aug-2003</t>
  </si>
  <si>
    <t>English, Hindi, Gujarati</t>
  </si>
  <si>
    <t>5466 7704 5579</t>
  </si>
  <si>
    <t>MITUL DESAI</t>
  </si>
  <si>
    <t>BUSINESSMAN</t>
  </si>
  <si>
    <t>MINTU DESAI</t>
  </si>
  <si>
    <t>Niraant, Opposite Diamond Factory, At And Post Parnera Pardi, Valsad</t>
  </si>
  <si>
    <t>Valsad</t>
  </si>
  <si>
    <t>ATUL VIDYALAYA, ATUL</t>
  </si>
  <si>
    <t>COUNCIL FOR THE INDIAN SCHOOL CERTIFICATE EXAMINATIONS, NEW DELHI</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</si>
  <si>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</si>
  <si>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</si>
  <si>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</si>
  <si>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</si>
  <si>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</si>
  <si>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P25700421</t>
  </si>
  <si>
    <t>RAHUL</t>
  </si>
  <si>
    <t>R</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</si>
  <si>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</si>
  <si>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</si>
  <si>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</si>
  <si>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</si>
  <si>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</si>
  <si>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</si>
  <si>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</si>
  <si>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</si>
  <si>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</si>
  <si>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</si>
  <si>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</si>
  <si>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</si>
  <si>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KARNATAKA SECONDARY EDUCATION EXAMINATION BOARD</t>
  </si>
  <si>
    <t>POORNAPRAJNA PRE UNIVERSITY COLLEGE</t>
  </si>
  <si>
    <t>MANIPAL UNIVERSITY</t>
  </si>
  <si>
    <t>MANIPAL INSTITUTE OF TECHNOLOGY, MANIPAL</t>
  </si>
  <si>
    <t>AutoCAD, Revit, MS Office, MS Project, Primavera, StaadPro, 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</si>
  <si>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</si>
  <si>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</si>
  <si>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P25700385</t>
  </si>
  <si>
    <t>HONNAGUDI</t>
  </si>
  <si>
    <t>Sanjay Honnagudi</t>
  </si>
  <si>
    <t>sanjayhonnagudi@gmail.com</t>
  </si>
  <si>
    <t>p25700385@student.nicmar.ac.in</t>
  </si>
  <si>
    <t>08-Oct-2002</t>
  </si>
  <si>
    <t>English, Hindi, Kannada</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</si>
  <si>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</si>
  <si>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</si>
  <si>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</si>
  <si>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</si>
  <si>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</si>
  <si>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</si>
  <si>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</si>
  <si>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</si>
  <si>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2020-Dec</t>
  </si>
  <si>
    <t>AutoCAD,MS Office,MS Project, Primavera, CostX, Revit Architecture, Sketchup, Vray Essential</t>
  </si>
  <si>
    <t>BENAKA DEVELOPERS AND PROJECT PVT LTD | Site Engineer | Bengaluru | Jul 2024 | Jun 2025 | 0Y 11M | 2.34</t>
  </si>
  <si>
    <t>0 Years 12 Months</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</si>
  <si>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</si>
  <si>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</si>
  <si>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P25700388</t>
  </si>
  <si>
    <t>V</t>
  </si>
  <si>
    <t>Abhinav V</t>
  </si>
  <si>
    <t>abhinavvnath10@gmail.com</t>
  </si>
  <si>
    <t>p25700388@student.nicmar.ac.in</t>
  </si>
  <si>
    <t>29-Aug-2002</t>
  </si>
  <si>
    <t>English, Hindi, Malayalam, Tamil</t>
  </si>
  <si>
    <t>Football</t>
  </si>
  <si>
    <t>5052 3757 4368</t>
  </si>
  <si>
    <t>VISWANATHAN A</t>
  </si>
  <si>
    <t>RTD</t>
  </si>
  <si>
    <t>BHAGIASREE K C</t>
  </si>
  <si>
    <t>Vaiga Malur
Sivapuram</t>
  </si>
  <si>
    <t>BHAVANS VIDYA MANDIR CHITHALI</t>
  </si>
  <si>
    <t>JAWAHARLAL COLLEGE OF ENGINEERING AND TECHNOLOGY</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</si>
  <si>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</si>
  <si>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</si>
  <si>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</si>
  <si>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P25700589</t>
  </si>
  <si>
    <t>SHUBHAM</t>
  </si>
  <si>
    <t>CHATURVEDI</t>
  </si>
  <si>
    <t>Shubham Chaturvedi</t>
  </si>
  <si>
    <t>shubhamchaturvedi592@gmail.com</t>
  </si>
  <si>
    <t>P25700589@student.nicmar.ac.in</t>
  </si>
  <si>
    <t>14-Dec-1999</t>
  </si>
  <si>
    <t>English , Hindi</t>
  </si>
  <si>
    <t>Reading Newspapers,Watching Sports</t>
  </si>
  <si>
    <t>5285 2468 9797</t>
  </si>
  <si>
    <t>DINESH KUMAR CHATURVEDI</t>
  </si>
  <si>
    <t>KAMLESH CHATURVEDI</t>
  </si>
  <si>
    <t>HN 299, Shanti Nagar B Gujar Ki Thadi, Mansarover, Jaipur, 302019</t>
  </si>
  <si>
    <t>Jaipur</t>
  </si>
  <si>
    <t>ST SOLDIER'S PUB SCHOOL B D ROAD JAIPUR RAJ</t>
  </si>
  <si>
    <t>CBSE JAIPUR/RAJASTHAN</t>
  </si>
  <si>
    <t>BLUE HEAVEN VIDYALAYA SFS,MANSAROVAR JAIPUR</t>
  </si>
  <si>
    <t>CBSE JAIPUR / RAJASTHAN</t>
  </si>
  <si>
    <t>MANIPAL UNIVERSITY JAIPUR</t>
  </si>
  <si>
    <t>MANIPAL UNIVERSITY JAIPUR , JAIPUR / RAJASTHAN</t>
  </si>
  <si>
    <t>AutoCAD,MS Office,Primavera,APMS (Adani project management system )</t>
  </si>
  <si>
    <t>Adani Green energy limited | Assitsant Manager in project management and assurance group (PMAG ) | Ahemdabad | Jul 2022 | Aug 2023 | 1Y 0M | 6.5</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</si>
  <si>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</si>
  <si>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P25700746</t>
  </si>
  <si>
    <t>FATIMA</t>
  </si>
  <si>
    <t>BACHA</t>
  </si>
  <si>
    <t>Fatima Bacha</t>
  </si>
  <si>
    <t>fbacha174@gmail.com</t>
  </si>
  <si>
    <t>p25700746@student.nicmar.ac.in</t>
  </si>
  <si>
    <t>14-Oct-2001</t>
  </si>
  <si>
    <t>English, Hindi , Urdu , Kashmiri</t>
  </si>
  <si>
    <t>Reading,Travelling</t>
  </si>
  <si>
    <t>7240 1309 8490</t>
  </si>
  <si>
    <t>GUL MUHAMMAD BACHA</t>
  </si>
  <si>
    <t>REHANA AKHTAR</t>
  </si>
  <si>
    <t>Upper Ashpeer Sopore</t>
  </si>
  <si>
    <t>Baramulla</t>
  </si>
  <si>
    <t>Jammu Kashmir</t>
  </si>
  <si>
    <t>Srinagar</t>
  </si>
  <si>
    <t>ST.JOSEPH'S HIGHER SECONDARY SCHOOL</t>
  </si>
  <si>
    <t>THE JAMMU AND KASHMIR STATE BOARD</t>
  </si>
  <si>
    <t>2015-Nov</t>
  </si>
  <si>
    <t>2016-Nov</t>
  </si>
  <si>
    <t>2018-Nov</t>
  </si>
  <si>
    <t>2019-Jan</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</si>
  <si>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</si>
  <si>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</si>
  <si>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</si>
  <si>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</si>
  <si>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</si>
  <si>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</si>
  <si>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P25700484</t>
  </si>
  <si>
    <t>PRITESH</t>
  </si>
  <si>
    <t>PRAKASH</t>
  </si>
  <si>
    <t>GHITRE</t>
  </si>
  <si>
    <t>Pritesh Prakash Ghitre</t>
  </si>
  <si>
    <t>priteshghitre07@gmail.com</t>
  </si>
  <si>
    <t>p25700484@student.nicmar.ac.in</t>
  </si>
  <si>
    <t>03-Aug-1999</t>
  </si>
  <si>
    <t>9102 4454 9577</t>
  </si>
  <si>
    <t>JAYSHRI</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</si>
  <si>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</si>
  <si>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</si>
  <si>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</si>
  <si>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</si>
  <si>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</si>
  <si>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DR. BABASAHEB AMBEDKAR TECHNOLOGICAL UNIVERSITY</t>
  </si>
  <si>
    <t>CSMSS, CHHATRAPATI SHAHU COLLEGE OF ENGINEERING, CHHATRAPATI SAMBHAJINAGAR</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</si>
  <si>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</si>
  <si>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</si>
  <si>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P25701065</t>
  </si>
  <si>
    <t>SURABHI</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</si>
  <si>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</si>
  <si>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</si>
  <si>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</si>
  <si>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</si>
  <si>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</si>
  <si>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</si>
  <si>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</si>
  <si>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</si>
  <si>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</si>
  <si>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</si>
  <si>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</si>
  <si>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</si>
  <si>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</si>
  <si>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</si>
  <si>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</si>
  <si>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</si>
  <si>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</si>
  <si>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</si>
  <si>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</si>
  <si>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</si>
  <si>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</si>
  <si>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</si>
  <si>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</si>
  <si>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</si>
  <si>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</si>
  <si>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</si>
  <si>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</si>
  <si>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</si>
  <si>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</si>
  <si>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</si>
  <si>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</si>
  <si>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</si>
  <si>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</si>
  <si>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</si>
  <si>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</si>
  <si>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</si>
  <si>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2019-Oct</t>
  </si>
  <si>
    <t>2023-Oct</t>
  </si>
  <si>
    <t>AutoCAD,MS Office,MS Project,Primavera,BIM</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</si>
  <si>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</si>
  <si>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P25701077</t>
  </si>
  <si>
    <t>SHOURYA</t>
  </si>
  <si>
    <t>Shourya Singh</t>
  </si>
  <si>
    <t>shourya.031.singh@gmail.com</t>
  </si>
  <si>
    <t>p25701077@student.nicmar.ac.in</t>
  </si>
  <si>
    <t>31-Oct-2001</t>
  </si>
  <si>
    <t>5989 6114 9482</t>
  </si>
  <si>
    <t>SAURABH KUMAR</t>
  </si>
  <si>
    <t>PRIYA SINGH</t>
  </si>
  <si>
    <t>PROPRIETOR</t>
  </si>
  <si>
    <t>Rzf-1 Street 1, Mahavir Enclave Palam, Sec - 1, Dwarka, Delhi - 110045</t>
  </si>
  <si>
    <t>South West Delhi</t>
  </si>
  <si>
    <t>Delhi</t>
  </si>
  <si>
    <t>VANADANA INTERNATIONAL SR SEC SCHOOL</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</si>
  <si>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</si>
  <si>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</si>
  <si>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</si>
  <si>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</si>
  <si>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</si>
  <si>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</si>
  <si>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</si>
  <si>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</si>
  <si>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</si>
  <si>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</si>
  <si>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</si>
  <si>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</si>
  <si>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</si>
  <si>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</si>
  <si>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</si>
  <si>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</si>
  <si>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</si>
  <si>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</si>
  <si>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</si>
  <si>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</si>
  <si>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</si>
  <si>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</si>
  <si>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</si>
  <si>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</si>
  <si>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</si>
  <si>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</si>
  <si>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2022-Nov</t>
  </si>
  <si>
    <t>AutoCAD,MS Office,MS Project,Primavera,Autodesk Revit,ETABS</t>
  </si>
  <si>
    <t>Sobha Limited | Planning Engineer | Bangalore | Dec 2022 | Jun 2025 | 2Y 5M | 3.44</t>
  </si>
  <si>
    <t>2 Years 5 Months</t>
  </si>
  <si>
    <t>Deloitte | Intern- Audit &amp; Assurance - Controls Team | Mumbai | May 2026 | Jul 2026 | 8.5714285714286 Weeks | Campus Internship</t>
  </si>
  <si>
    <t>Advance Training Programme on Geographical
ETABS - Structural 3D Analysis
Revit &amp; Total Station</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</si>
  <si>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</si>
  <si>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</si>
  <si>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</si>
  <si>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</si>
  <si>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</si>
  <si>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</si>
  <si>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</si>
  <si>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</si>
  <si>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</si>
  <si>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</si>
  <si>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</si>
  <si>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</si>
  <si>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</si>
  <si>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</si>
  <si>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</si>
  <si>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</si>
  <si>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</si>
  <si>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</si>
  <si>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</si>
  <si>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</si>
  <si>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</si>
  <si>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</si>
  <si>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</si>
  <si>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</si>
  <si>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</si>
  <si>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</si>
  <si>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</si>
  <si>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</si>
  <si>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</si>
  <si>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</si>
  <si>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</si>
  <si>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</si>
  <si>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</si>
  <si>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</si>
  <si>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</si>
  <si>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</si>
  <si>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</si>
  <si>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</si>
  <si>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P25700217</t>
  </si>
  <si>
    <t>SAI KEERTHI</t>
  </si>
  <si>
    <t>Sai Keerthi R</t>
  </si>
  <si>
    <t>saikeerthi10301@gmail.com</t>
  </si>
  <si>
    <t>p25700217@student.nicmar.ac.in</t>
  </si>
  <si>
    <t>English, Kannada, Hindi</t>
  </si>
  <si>
    <t>6715 7491 9682</t>
  </si>
  <si>
    <t>RANGANATH N R</t>
  </si>
  <si>
    <t>SAI DARSHAN T R</t>
  </si>
  <si>
    <t>Flat No. 408, Maruthi Enclave Apartment, Balaji Layout, Mallathahalli, Bangalore</t>
  </si>
  <si>
    <t>SRI VANI EDUCATION CENTRE</t>
  </si>
  <si>
    <t>CENTRAL BOARD OF SECONDARY EDUCATION, BANGALORE, KARNATAKA</t>
  </si>
  <si>
    <t>2005-Jun</t>
  </si>
  <si>
    <t>JAIN PU COLLEGE</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</si>
  <si>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</si>
  <si>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</si>
  <si>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</si>
  <si>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</si>
  <si>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P25701099</t>
  </si>
  <si>
    <t>SANKET</t>
  </si>
  <si>
    <t>NAGESH</t>
  </si>
  <si>
    <t>VAIDYA</t>
  </si>
  <si>
    <t>Sanket Nagesh Vaidya</t>
  </si>
  <si>
    <t>vaidyasanket005@gmail.com</t>
  </si>
  <si>
    <t>p25701099@student.nicmar.ac.in</t>
  </si>
  <si>
    <t>02-Oct-2001</t>
  </si>
  <si>
    <t>4037 4029 8460</t>
  </si>
  <si>
    <t>NAGESH VAIDYA</t>
  </si>
  <si>
    <t>PRIVATE JOB</t>
  </si>
  <si>
    <t>SARIKA VAIDYA</t>
  </si>
  <si>
    <t>A-19, RAJYOG COLONY ROAD_x000D_
OPPOSITE RADHE GOVIND APARTMENT NIGDI</t>
  </si>
  <si>
    <t>Rajsarthi Nagar ,svm Colony_x000D_
Tulujai Niwas</t>
  </si>
  <si>
    <t>Nanded</t>
  </si>
  <si>
    <t>SVM HIGH SCHOOL KINWAT</t>
  </si>
  <si>
    <t>MAHARASHTRA STATE BOARD</t>
  </si>
  <si>
    <t>DEOGIRI COLLEGE OF ENGINEERING</t>
  </si>
  <si>
    <t>SAVITRIBAI PHULE UNIVERSITY PUNE</t>
  </si>
  <si>
    <t>DR.D.Y.PATIL COLLEGE OF ENGINEERING AKURDI , PUNE</t>
  </si>
  <si>
    <t>AutoCAD,MS Office,MS Project,Catia,UG NX,Soildworks</t>
  </si>
  <si>
    <t>Moldetk Ltd. | Design Engineer | Pune | Apr 2023 | Apr 2025 | 2Y 0M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</si>
  <si>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</si>
  <si>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</si>
  <si>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</si>
  <si>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</si>
  <si>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</si>
  <si>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</si>
  <si>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</si>
  <si>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</si>
  <si>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</si>
  <si>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</si>
  <si>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</si>
  <si>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</si>
  <si>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</si>
  <si>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</si>
  <si>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</si>
  <si>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</si>
  <si>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</si>
  <si>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</si>
  <si>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PRATHIBHA JUNIOR COLLEGE</t>
  </si>
  <si>
    <t>JAWAHARLAL NEHRU TECHNOLOGICAL UNIVERSITY</t>
  </si>
  <si>
    <t>SAGI RAMA KRISHNAM RAJU ENGINEERING COLLEGE</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</si>
  <si>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</si>
  <si>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</si>
  <si>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P25700227</t>
  </si>
  <si>
    <t>ANKITA</t>
  </si>
  <si>
    <t>KUMARI</t>
  </si>
  <si>
    <t>Ankita Kumari Sinha</t>
  </si>
  <si>
    <t>ankitakumarisinha21@gmail.com</t>
  </si>
  <si>
    <t>p25700227@student.nicmar.ac.in</t>
  </si>
  <si>
    <t>23-Aug-1998</t>
  </si>
  <si>
    <t>Music</t>
  </si>
  <si>
    <t>2706 8302 4913</t>
  </si>
  <si>
    <t>DHIRAJ KUMAR SINGH</t>
  </si>
  <si>
    <t>AGRICULTURE</t>
  </si>
  <si>
    <t>ARTI KUMARI</t>
  </si>
  <si>
    <t>Bellandur Main road, Bangaluru</t>
  </si>
  <si>
    <t>Bellabdur Main road, Bangaluru</t>
  </si>
  <si>
    <t>SATYAM INTERNATIONAL SCHOOL</t>
  </si>
  <si>
    <t>CBSE, PATNA</t>
  </si>
  <si>
    <t>2012-Apr</t>
  </si>
  <si>
    <t>GIRLS HIGH SCHOOL</t>
  </si>
  <si>
    <t>BBOSE,PATNA</t>
  </si>
  <si>
    <t>2015-Jul</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</si>
  <si>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</si>
  <si>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</si>
  <si>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</si>
  <si>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</si>
  <si>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</si>
  <si>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</si>
  <si>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</si>
  <si>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t>
  </si>
  <si>
    <t>SUNIL</t>
  </si>
  <si>
    <t>DHAYGUDE</t>
  </si>
  <si>
    <t>Siddhi Sunil Dhaygude</t>
  </si>
  <si>
    <t>dhaygudesiddhi14@gmail.com</t>
  </si>
  <si>
    <t>p25701109@student.nicmar.ac.in</t>
  </si>
  <si>
    <t>14-Sep-2003</t>
  </si>
  <si>
    <t>ENGLISH</t>
  </si>
  <si>
    <t>5748 7125 0475</t>
  </si>
  <si>
    <t>NUTAN</t>
  </si>
  <si>
    <t>Plot No. 26 City Point Society Magarpatta Hadapsar Pune 411028</t>
  </si>
  <si>
    <t>ST. ANNE'S HIGH SCHOOL</t>
  </si>
  <si>
    <t>SSC   MAHARASHTRA</t>
  </si>
  <si>
    <t>SIR PARSHURAMBHAU COLLEGE</t>
  </si>
  <si>
    <t>HSC MAHARASHTRA</t>
  </si>
  <si>
    <t>PUNE UNIVERSITY</t>
  </si>
  <si>
    <t>VISHWAKARMA INSTITUTE OF INFORMATION TECHNOLOGY PUNE</t>
  </si>
  <si>
    <t>AutoCAD,MS Office,MS Project,Primavera,MS Excel,Candy, BIM</t>
  </si>
  <si>
    <t>New Consolidated Construction Co. Ltd | Project planning  | Mumbai | May 2026 | Jul 2026 | 8.7142857142857 Weeks | Campus Internship
Progenius Pavements | research intern | Sinhagad  | Jan 2023 | Apr 2024 | 65 Weeks
ZENITH CONSULTANT | SITE INTERN  | BANER | Aug 2024 | Dec 2024 | 20.571428571429 Weeks</t>
  </si>
  <si>
    <t>P25700543</t>
  </si>
  <si>
    <t>NAVEEN</t>
  </si>
  <si>
    <t>JOSON</t>
  </si>
  <si>
    <t>Naveen Joson</t>
  </si>
  <si>
    <t>naveenjoson@gmail.com</t>
  </si>
  <si>
    <t>p25700543@student.nicmar.ac.in</t>
  </si>
  <si>
    <t>29-Sep-1999</t>
  </si>
  <si>
    <t>English, Malayalam, Hindi</t>
  </si>
  <si>
    <t>6160 5414 4107</t>
  </si>
  <si>
    <t>JOSON MANAVALAN</t>
  </si>
  <si>
    <t>LAWYER</t>
  </si>
  <si>
    <t>LAKSHMI T</t>
  </si>
  <si>
    <t>62/980 Thottekkat House, Thottekkat Compound, Durbar Hall Road, Kochi</t>
  </si>
  <si>
    <t>BHAVANS VIDYA MANDIR GIRINAGAR COCHIN KERALA</t>
  </si>
  <si>
    <t>COCHIN UNIVERSITY OF SCIENCE AND TECHNOLOGY</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</si>
  <si>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</si>
  <si>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</si>
  <si>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</si>
  <si>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</si>
  <si>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</si>
  <si>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P25701059</t>
  </si>
  <si>
    <t>PRIYANKA</t>
  </si>
  <si>
    <t>Priyanka S</t>
  </si>
  <si>
    <t>priyankashiremath878@gmail.com</t>
  </si>
  <si>
    <t>p25701059@student.nicmar.ac.in</t>
  </si>
  <si>
    <t>17-Jun-2003</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</si>
  <si>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</si>
  <si>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</si>
  <si>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</si>
  <si>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</si>
  <si>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</si>
  <si>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</si>
  <si>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</si>
  <si>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</si>
  <si>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</si>
  <si>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</si>
  <si>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</si>
  <si>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</si>
  <si>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</si>
  <si>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P25700500</t>
  </si>
  <si>
    <t>ARURU</t>
  </si>
  <si>
    <t>CHARAN SAI</t>
  </si>
  <si>
    <t>Aruru Charan Sai</t>
  </si>
  <si>
    <t>aruru.charansai31@gmail.com</t>
  </si>
  <si>
    <t>p25700500@student.nicmar.ac.in</t>
  </si>
  <si>
    <t>31-Jul-2002</t>
  </si>
  <si>
    <t>ENGLISH,TELUGU,HINDI</t>
  </si>
  <si>
    <t>8230 1506 6300</t>
  </si>
  <si>
    <t>ARURU ARAVIND KRISHNA</t>
  </si>
  <si>
    <t>ARURU MADHURI</t>
  </si>
  <si>
    <t>00,ARURU Village,Chitamuru Mandal,Tirupati Dist.</t>
  </si>
  <si>
    <t>Sri Balaji</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</si>
  <si>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</si>
  <si>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</si>
  <si>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</si>
  <si>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</si>
  <si>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</si>
  <si>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</si>
  <si>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</si>
  <si>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</si>
  <si>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P25700674</t>
  </si>
  <si>
    <t>ABHISHEK</t>
  </si>
  <si>
    <t>ATUL</t>
  </si>
  <si>
    <t>Abhishek Atul Deshmukh</t>
  </si>
  <si>
    <t>abhishekcoc1994@gmail.com</t>
  </si>
  <si>
    <t>p25700674@student.nicmar.ac.in</t>
  </si>
  <si>
    <t>23-Feb-2004</t>
  </si>
  <si>
    <t>ENGLISH,MARATHI,HINDI</t>
  </si>
  <si>
    <t>7113 7199 3172</t>
  </si>
  <si>
    <t>ATUL DESHMUKH</t>
  </si>
  <si>
    <t>MANISHA DESHMUKH</t>
  </si>
  <si>
    <t>BEHIND SHANTI MARKET, SAHYADRI COLONY, ROOM NO.34, ULHASNAGAR-1, 421001</t>
  </si>
  <si>
    <t>CENTURY RAYON HIGH SCHOOL, SHAHAD</t>
  </si>
  <si>
    <t>S. H. JONDHALE POLYTECHNIC, DOMBIVLI (W)</t>
  </si>
  <si>
    <t>2022-Mar</t>
  </si>
  <si>
    <t>SARASWATI COLLEGE OF ENGINEERING, KHARGHAR</t>
  </si>
  <si>
    <t>AutoCAD,MS Office, Primavera P6, CostX, MSP</t>
  </si>
  <si>
    <t>J. Kumar Infraprojects Ltd. | Intern | Mumbai | May 2026 | Jul 2026 | 9.7142857142857 Weeks | Campus Internship</t>
  </si>
  <si>
    <t>P25700456</t>
  </si>
  <si>
    <t>SUMEET</t>
  </si>
  <si>
    <t>SACHIN</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</si>
  <si>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</si>
  <si>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</si>
  <si>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</si>
  <si>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</si>
  <si>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</si>
  <si>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</si>
  <si>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</si>
  <si>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</si>
  <si>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</si>
  <si>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</si>
  <si>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</si>
  <si>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</si>
  <si>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</si>
  <si>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</si>
  <si>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</si>
  <si>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</si>
  <si>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</si>
  <si>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</si>
  <si>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</si>
  <si>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</si>
  <si>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</si>
  <si>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</si>
  <si>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</si>
  <si>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</si>
  <si>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</si>
  <si>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</si>
  <si>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</si>
  <si>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</si>
  <si>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</si>
  <si>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</si>
  <si>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</si>
  <si>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</si>
  <si>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</si>
  <si>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</si>
  <si>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</si>
  <si>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</si>
  <si>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</si>
  <si>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</si>
  <si>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P25701007</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</si>
  <si>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</si>
  <si>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</si>
  <si>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</si>
  <si>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</si>
  <si>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</si>
  <si>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</si>
  <si>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</si>
  <si>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</si>
  <si>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</si>
  <si>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</si>
  <si>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</si>
  <si>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</si>
  <si>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</si>
  <si>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</si>
  <si>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</si>
  <si>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</si>
  <si>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</si>
  <si>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</si>
  <si>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</si>
  <si>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P25700538</t>
  </si>
  <si>
    <t>SREYA</t>
  </si>
  <si>
    <t>Sreya Raj</t>
  </si>
  <si>
    <t>sreyaraj27@gmail.com</t>
  </si>
  <si>
    <t>p25700538@student.nicmar.ac.in</t>
  </si>
  <si>
    <t>04-Jan-2002</t>
  </si>
  <si>
    <t>English, Malayalam, Tamil</t>
  </si>
  <si>
    <t>5025 4395 4610</t>
  </si>
  <si>
    <t>PADMARAJAN</t>
  </si>
  <si>
    <t>RTD. SUBENGINEER</t>
  </si>
  <si>
    <t>SUJITHA</t>
  </si>
  <si>
    <t>SREYAS,CHARUKADU, CHEMMAKADU PO, PANAYAM,KOLLAM</t>
  </si>
  <si>
    <t>Kollam</t>
  </si>
  <si>
    <t>SREYA RAJ</t>
  </si>
  <si>
    <t>GOVERNMENT HIGHER SECONDARY SCHOOL ANCHALOOMOOD</t>
  </si>
  <si>
    <t>KERALA STATE BOARD OF HSE</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</si>
  <si>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</si>
  <si>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</si>
  <si>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</si>
  <si>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</si>
  <si>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</si>
  <si>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</si>
  <si>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</si>
  <si>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</si>
  <si>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</si>
  <si>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</si>
  <si>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</si>
  <si>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</si>
  <si>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</si>
  <si>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</si>
  <si>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</si>
  <si>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</si>
  <si>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</si>
  <si>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</si>
  <si>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</si>
  <si>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</si>
  <si>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</si>
  <si>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</si>
  <si>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</si>
  <si>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</si>
  <si>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</si>
  <si>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</si>
  <si>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</si>
  <si>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</si>
  <si>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</si>
  <si>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</si>
  <si>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</si>
  <si>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</si>
  <si>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</si>
  <si>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</si>
  <si>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</si>
  <si>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</si>
  <si>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</si>
  <si>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</si>
  <si>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2014-Apr</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</si>
  <si>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</si>
  <si>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</si>
  <si>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</si>
  <si>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</si>
  <si>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</si>
  <si>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</si>
  <si>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</si>
  <si>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</si>
  <si>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</si>
  <si>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</si>
  <si>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</si>
  <si>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</si>
  <si>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</si>
  <si>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</si>
  <si>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</si>
  <si>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</si>
  <si>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RAMA</t>
  </si>
  <si>
    <t>1-30/2, Vill: Shayampet (H), Mdl: Geesugonda, Dist: Warangal, Telangana, India - 506330.</t>
  </si>
  <si>
    <t>Z P P SECONDARY SCHOOL DHARMARAM</t>
  </si>
  <si>
    <t>RAJIV GANDHI UNIVERSITY OF KNOWLEDGE TECHNOLOGIES, BASAR</t>
  </si>
  <si>
    <t>AutoCAD,MS Office,MS Project,Primavera,Power BI,STAAD.Pro,CostX,Revit</t>
  </si>
  <si>
    <t>Navayuga Engineering Company Limited | Project Monitoring and Control | Silkyara - Barkot, Uttarakhand | Jul 2024 | Jun 2025 | 0Y 11M | 3.1</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</si>
  <si>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</si>
  <si>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</si>
  <si>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</si>
  <si>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</si>
  <si>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</si>
  <si>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</si>
  <si>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</si>
  <si>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</si>
  <si>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</si>
  <si>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</si>
  <si>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</si>
  <si>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</si>
  <si>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</si>
  <si>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</si>
  <si>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</si>
  <si>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</si>
  <si>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</si>
  <si>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</si>
  <si>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</si>
  <si>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</si>
  <si>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</si>
  <si>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</si>
  <si>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</si>
  <si>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</si>
  <si>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</si>
  <si>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</si>
  <si>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</si>
  <si>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</si>
  <si>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</si>
  <si>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</si>
  <si>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</si>
  <si>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</si>
  <si>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7525 4078 2883</t>
  </si>
  <si>
    <t>VAISHALI</t>
  </si>
  <si>
    <t>Musale Vasti,Road No.2,B18,Parimal Bunglow</t>
  </si>
  <si>
    <t>PRAVARA PUBLIC SCHOOL,PRAVARANAGAR</t>
  </si>
  <si>
    <t>MAHARASHTRA STATE BOARD OF SECONDARY AND HIGHER SECONDARY EDUCATION,PUNE</t>
  </si>
  <si>
    <t>PADMASHRI VIKHE PATIL COLLEGE OF ARTS,SCIENCE AND COMMERCE,PRAVARANAGAR</t>
  </si>
  <si>
    <t>SAVATRIBAI PHULE PUNE UNIVERSITY</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</si>
  <si>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</si>
  <si>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</si>
  <si>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</si>
  <si>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</si>
  <si>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</si>
  <si>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</si>
  <si>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</si>
  <si>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</si>
  <si>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</si>
  <si>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</si>
  <si>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</si>
  <si>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</si>
  <si>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</si>
  <si>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</si>
  <si>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</si>
  <si>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</si>
  <si>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2007-Jun</t>
  </si>
  <si>
    <t>UTKARSHA JR COLLEGE</t>
  </si>
  <si>
    <t>MAHARASHTRA STATE BOARD OF SECONDARY EDUCATION</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</si>
  <si>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</si>
  <si>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</si>
  <si>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</si>
  <si>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</si>
  <si>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</si>
  <si>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</si>
  <si>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</si>
  <si>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</si>
  <si>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</si>
  <si>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</si>
  <si>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</si>
  <si>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</si>
  <si>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8757 9420 6112</t>
  </si>
  <si>
    <t>MADHU KRISHNAN</t>
  </si>
  <si>
    <t>ANITHA MADHU</t>
  </si>
  <si>
    <t>217, Shyam Nagar NX, Near Abhinandan Nagar, Shukhliya</t>
  </si>
  <si>
    <t>Indore</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</si>
  <si>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</si>
  <si>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</si>
  <si>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</si>
  <si>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</si>
  <si>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</si>
  <si>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</si>
  <si>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</si>
  <si>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</si>
  <si>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</si>
  <si>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</si>
  <si>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</si>
  <si>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</si>
  <si>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</si>
  <si>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</si>
  <si>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</si>
  <si>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</si>
  <si>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</si>
  <si>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</si>
  <si>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</si>
  <si>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</si>
  <si>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</si>
  <si>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</si>
  <si>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</si>
  <si>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</si>
  <si>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</si>
  <si>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</si>
  <si>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</si>
  <si>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</si>
  <si>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</si>
  <si>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</si>
  <si>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</si>
  <si>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Satpute Ashwini Vijay</t>
  </si>
  <si>
    <t>satputeashwini1111@gmail.com</t>
  </si>
  <si>
    <t>p25700230@student.nicmar.ac.in</t>
  </si>
  <si>
    <t>07-Mar-2000</t>
  </si>
  <si>
    <t>English,  Hindi , Marathi</t>
  </si>
  <si>
    <t>7973 4119 2731</t>
  </si>
  <si>
    <t>VIJAY PANDURANG SATPUTE</t>
  </si>
  <si>
    <t>ANITA VIJAY SATPUTE</t>
  </si>
  <si>
    <t>Tilak Residency,  A2/07 , Sector No.07, Indrayaninagar, Bhosari,  Pune</t>
  </si>
  <si>
    <t>PRIYADARSHANI ENGLISH MEDIUM SCHOOL</t>
  </si>
  <si>
    <t>MAHARASHTRA STATE BOARD OF SECONDARY AND HIGHER SECONDARY EDUCATION , PUNE</t>
  </si>
  <si>
    <t>JAI HIND JUNIOR COLLEGE</t>
  </si>
  <si>
    <t>DR.D.Y.PATIL INSTITUTE OF TECHNOLOGY , PUNE , MAHARASHTRA</t>
  </si>
  <si>
    <t>AutoCAD,MS Office,MS Project,STADpro,MSExcel,MS Word</t>
  </si>
  <si>
    <t>Ratna Construction | Junior Engineer  | Pune  | Aug 2023 | Mar 2025 | 1Y 7M</t>
  </si>
  <si>
    <t>Bhajan Infratech Pvt Ltd | Site Execution + Control | Surat,Gujrat | May 2026 | Jun 2026 | 7.7142857142857 Weeks | Campus Internship
RATNA CONSTRUCTION | JUNIOR ENGINEER  | PUNE | Dec 2021 | Jan 2022 | 6 Weeks</t>
  </si>
  <si>
    <t>P25700288</t>
  </si>
  <si>
    <t>ARYA</t>
  </si>
  <si>
    <t>Atul Arya</t>
  </si>
  <si>
    <t>arya.atul0@gmail.com</t>
  </si>
  <si>
    <t>p25700288@student.nicmar.ac.in</t>
  </si>
  <si>
    <t>23-Jun-2000</t>
  </si>
  <si>
    <t>English, Hindi &amp; Bengali</t>
  </si>
  <si>
    <t>3740 5384 3786</t>
  </si>
  <si>
    <t>AMRENDRA KUMAR</t>
  </si>
  <si>
    <t>ARCHANA KUMARI</t>
  </si>
  <si>
    <t>191, Sreerampur Road North,_x000D_
Garia, South 24 Parganas, West Bengal-700084</t>
  </si>
  <si>
    <t>South 24 Parganas</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</si>
  <si>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</si>
  <si>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</si>
  <si>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</si>
  <si>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</si>
  <si>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</si>
  <si>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</si>
  <si>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</si>
  <si>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</si>
  <si>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</si>
  <si>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</si>
  <si>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</si>
  <si>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</si>
  <si>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</si>
  <si>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</si>
  <si>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</si>
  <si>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</si>
  <si>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</si>
  <si>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</si>
  <si>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Bellary</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</si>
  <si>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</si>
  <si>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</si>
  <si>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</si>
  <si>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</si>
  <si>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</si>
  <si>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</si>
  <si>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</si>
  <si>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</si>
  <si>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</si>
  <si>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</si>
  <si>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</si>
  <si>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</si>
  <si>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</si>
  <si>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</si>
  <si>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</si>
  <si>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</si>
  <si>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</si>
  <si>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</si>
  <si>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</si>
  <si>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</si>
  <si>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</si>
  <si>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</si>
  <si>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</si>
  <si>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GOVT. ADARSH MULTI PURPOSH HIGHER SECONDARY EXCELLENCE SCHOOL, CHHINDWARA</t>
  </si>
  <si>
    <t>RAJIV GANDHI PROUDYOGIKI VISHWAVIDYALAYA BHOPAL</t>
  </si>
  <si>
    <t>MALWA INSTITUTE OF TECHNOLOGY,INDORE MADHYA PRADESH</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</si>
  <si>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</si>
  <si>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</si>
  <si>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</si>
  <si>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</si>
  <si>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P25701003</t>
  </si>
  <si>
    <t>SHREYAS</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</si>
  <si>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</si>
  <si>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</si>
  <si>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</si>
  <si>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</si>
  <si>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</si>
  <si>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</si>
  <si>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</si>
  <si>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</si>
  <si>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</si>
  <si>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</si>
  <si>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</si>
  <si>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</si>
  <si>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</si>
  <si>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</si>
  <si>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</si>
  <si>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 MS Excel</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</si>
  <si>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</si>
  <si>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</si>
  <si>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</si>
  <si>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</si>
  <si>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</si>
  <si>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</si>
  <si>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</si>
  <si>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</si>
  <si>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</si>
  <si>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</si>
  <si>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</si>
  <si>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</si>
  <si>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</si>
  <si>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</si>
  <si>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</si>
  <si>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</si>
  <si>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</si>
  <si>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</si>
  <si>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</si>
  <si>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</si>
  <si>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</si>
  <si>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</si>
  <si>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</si>
  <si>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</si>
  <si>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</si>
  <si>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</si>
  <si>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</si>
  <si>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</si>
  <si>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</si>
  <si>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</si>
  <si>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</si>
  <si>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</si>
  <si>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</si>
  <si>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</si>
  <si>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</si>
  <si>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</si>
  <si>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</si>
  <si>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AutoCAD,MS Office,MS Project,Primavera,REVIT Arch</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</si>
  <si>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</si>
  <si>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</si>
  <si>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</si>
  <si>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</si>
  <si>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</si>
  <si>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</si>
  <si>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</si>
  <si>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</si>
  <si>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</si>
  <si>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</si>
  <si>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</si>
  <si>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</si>
  <si>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</si>
  <si>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</si>
  <si>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</si>
  <si>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</si>
  <si>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</si>
  <si>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</si>
  <si>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</si>
  <si>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</si>
  <si>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</si>
  <si>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</si>
  <si>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</si>
  <si>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</si>
  <si>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</si>
  <si>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</si>
  <si>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</si>
  <si>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</si>
  <si>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</si>
  <si>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</si>
  <si>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</si>
  <si>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</si>
  <si>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</si>
  <si>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</si>
  <si>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</si>
  <si>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</si>
  <si>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</si>
  <si>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</si>
  <si>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GUJARAT TECHNOLOGICAL UNIVERSITY</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</si>
  <si>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</si>
  <si>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</si>
  <si>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</si>
  <si>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</si>
  <si>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</si>
  <si>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</si>
  <si>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</si>
  <si>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</si>
  <si>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Animesh Sinha</t>
  </si>
  <si>
    <t>animeshsinha001@gmail.com</t>
  </si>
  <si>
    <t>p25700506@student.nicmar.ac.in</t>
  </si>
  <si>
    <t>6028 9875 0134</t>
  </si>
  <si>
    <t>AWADHESH KUMAR SINHA</t>
  </si>
  <si>
    <t>ABHA SINHA</t>
  </si>
  <si>
    <t>ULTIMA HOSTEL, NICMAR UNIVERSITY, BANER, PUNE</t>
  </si>
  <si>
    <t>303 B Block, Shiv Shankar Apartment Kitadih, Jamshedpur</t>
  </si>
  <si>
    <t>East Singhbhum</t>
  </si>
  <si>
    <t>Jharkhand</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</si>
  <si>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</si>
  <si>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</si>
  <si>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</si>
  <si>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</si>
  <si>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</si>
  <si>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</si>
  <si>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</si>
  <si>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</si>
  <si>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</si>
  <si>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</si>
  <si>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</si>
  <si>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</si>
  <si>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</si>
  <si>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</si>
  <si>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</si>
  <si>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</si>
  <si>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</si>
  <si>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</si>
  <si>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</si>
  <si>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</si>
  <si>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</si>
  <si>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</si>
  <si>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</si>
  <si>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</si>
  <si>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</si>
  <si>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</si>
  <si>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</si>
  <si>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</si>
  <si>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</si>
  <si>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</si>
  <si>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</si>
  <si>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</si>
  <si>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</si>
  <si>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p25700563@student.nicmar.ac.in</t>
  </si>
  <si>
    <t>18-Mar-2000</t>
  </si>
  <si>
    <t>English,Malayalam</t>
  </si>
  <si>
    <t>Reading</t>
  </si>
  <si>
    <t>7689 3134 1942</t>
  </si>
  <si>
    <t>K.PAUL THOMAS</t>
  </si>
  <si>
    <t>INSURANCE AGENT</t>
  </si>
  <si>
    <t>JIBI THOMAS</t>
  </si>
  <si>
    <t>HOUSE NO. 92A-KURUSSUVEETTIL HOUSE, THOTTUMUGHOM P.O, ALUVA</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</si>
  <si>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</si>
  <si>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</si>
  <si>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</si>
  <si>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</si>
  <si>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</si>
  <si>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</si>
  <si>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</si>
  <si>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</si>
  <si>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</si>
  <si>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</si>
  <si>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</si>
  <si>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</si>
  <si>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</si>
  <si>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</si>
  <si>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</si>
  <si>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</si>
  <si>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</si>
  <si>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</si>
  <si>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</si>
  <si>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</si>
  <si>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</si>
  <si>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</si>
  <si>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</si>
  <si>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</si>
  <si>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</si>
  <si>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</si>
  <si>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</si>
  <si>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</si>
  <si>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</si>
  <si>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</si>
  <si>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</si>
  <si>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</si>
  <si>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</si>
  <si>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</si>
  <si>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</si>
  <si>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</si>
  <si>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</si>
  <si>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</si>
  <si>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</si>
  <si>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</si>
  <si>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</si>
  <si>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</si>
  <si>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</si>
  <si>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</si>
  <si>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</si>
  <si>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</si>
  <si>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</si>
  <si>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</si>
  <si>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</si>
  <si>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</si>
  <si>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</si>
  <si>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</si>
  <si>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</si>
  <si>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</si>
  <si>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</si>
  <si>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</si>
  <si>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</si>
  <si>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</si>
  <si>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</si>
  <si>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</si>
  <si>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</si>
  <si>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</si>
  <si>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</si>
  <si>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</si>
  <si>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</si>
  <si>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</si>
  <si>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</si>
  <si>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Anuja Deepak Deshmukh</t>
  </si>
  <si>
    <t>anujadeshmukh1907@gmail.com</t>
  </si>
  <si>
    <t>p25700578@student.nicmar.ac.in</t>
  </si>
  <si>
    <t>19-Jul-2003</t>
  </si>
  <si>
    <t>7766 7587 5348</t>
  </si>
  <si>
    <t>DEEPAK DESHMUKH</t>
  </si>
  <si>
    <t>SANDHYA DESHMUKH</t>
  </si>
  <si>
    <t>Flat No 05 Jai Ambe Appartment Sudhir Colony Akola</t>
  </si>
  <si>
    <t>Akola</t>
  </si>
  <si>
    <t>SCHOOL OF SCHOLARS</t>
  </si>
  <si>
    <t>CENTRAL BOARD OF SECONDARY EDUCATION AKOLA, MAHARASHTRA</t>
  </si>
  <si>
    <t>SRI. R.L.T COLLEGE OF SCIENCE AND ARTS AKOLA</t>
  </si>
  <si>
    <t>HIGHER SECONDARY CERTIFICATE</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</si>
  <si>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</si>
  <si>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</si>
  <si>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</si>
  <si>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</si>
  <si>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</si>
  <si>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</si>
  <si>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</si>
  <si>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</si>
  <si>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</si>
  <si>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</si>
  <si>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</si>
  <si>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</si>
  <si>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</si>
  <si>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</si>
  <si>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</si>
  <si>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</si>
  <si>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</si>
  <si>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</si>
  <si>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</si>
  <si>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</si>
  <si>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</si>
  <si>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</si>
  <si>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</si>
  <si>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</si>
  <si>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</si>
  <si>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</si>
  <si>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</si>
  <si>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</si>
  <si>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</si>
  <si>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</si>
  <si>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</si>
  <si>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</si>
  <si>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</si>
  <si>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</si>
  <si>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</si>
  <si>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</si>
  <si>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</si>
  <si>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</si>
  <si>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</si>
  <si>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</si>
  <si>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</si>
  <si>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</si>
  <si>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</si>
  <si>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</si>
  <si>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</si>
  <si>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</si>
  <si>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</si>
  <si>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</si>
  <si>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</si>
  <si>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</si>
  <si>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</si>
  <si>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</si>
  <si>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</si>
  <si>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</si>
  <si>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</si>
  <si>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</si>
  <si>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</si>
  <si>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</si>
  <si>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</si>
  <si>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</si>
  <si>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</si>
  <si>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</si>
  <si>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</si>
  <si>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</si>
  <si>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</si>
  <si>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</si>
  <si>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</si>
  <si>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</si>
  <si>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</si>
  <si>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</si>
  <si>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</si>
  <si>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</si>
  <si>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</si>
  <si>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</si>
  <si>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</si>
  <si>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</si>
  <si>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</si>
  <si>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</si>
  <si>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</si>
  <si>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</si>
  <si>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</si>
  <si>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</si>
  <si>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</si>
  <si>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</si>
  <si>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</si>
  <si>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</si>
  <si>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</si>
  <si>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</si>
  <si>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</si>
  <si>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</si>
  <si>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</si>
  <si>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LOVELY BHAT</t>
  </si>
  <si>
    <t>Hno 435 Near Sector 9 Basai Village Gurgaon Haryana</t>
  </si>
  <si>
    <t>Gurugram</t>
  </si>
  <si>
    <t>Haryana</t>
  </si>
  <si>
    <t>KENDRIYA VIDYALAYA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</si>
  <si>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</si>
  <si>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</si>
  <si>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</si>
  <si>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</si>
  <si>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</si>
  <si>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</si>
  <si>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</si>
  <si>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</si>
  <si>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</si>
  <si>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</si>
  <si>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</si>
  <si>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</si>
  <si>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</si>
  <si>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</si>
  <si>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</si>
  <si>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</si>
  <si>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</si>
  <si>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</si>
  <si>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</si>
  <si>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</si>
  <si>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</si>
  <si>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</si>
  <si>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</si>
  <si>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</si>
  <si>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</si>
  <si>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</si>
  <si>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</si>
  <si>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</si>
  <si>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</si>
  <si>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</si>
  <si>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</si>
  <si>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</si>
  <si>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</si>
  <si>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</si>
  <si>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</si>
  <si>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</si>
  <si>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</si>
  <si>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</si>
  <si>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</si>
  <si>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</si>
  <si>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</si>
  <si>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</si>
  <si>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</si>
  <si>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</si>
  <si>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</si>
  <si>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</si>
  <si>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</si>
  <si>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</si>
  <si>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</si>
  <si>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</si>
  <si>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</si>
  <si>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</si>
  <si>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</si>
  <si>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</si>
  <si>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</si>
  <si>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</si>
  <si>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</si>
  <si>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</si>
  <si>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</si>
  <si>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</si>
  <si>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</si>
  <si>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</si>
  <si>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</si>
  <si>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</si>
  <si>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</si>
  <si>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</si>
  <si>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</si>
  <si>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</si>
  <si>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</si>
  <si>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</si>
  <si>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</si>
  <si>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</si>
  <si>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</si>
  <si>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</si>
  <si>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</si>
  <si>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</si>
  <si>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</si>
  <si>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</si>
  <si>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APS PUBLIC SCHOOL</t>
  </si>
  <si>
    <t>ICSE, NEW DELHI</t>
  </si>
  <si>
    <t>NARAYANA PU COLLEGE</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</si>
  <si>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</si>
  <si>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</si>
  <si>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</si>
  <si>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</si>
  <si>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</si>
  <si>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</si>
  <si>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</si>
  <si>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</si>
  <si>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</si>
  <si>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</si>
  <si>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</si>
  <si>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</si>
  <si>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</si>
  <si>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</si>
  <si>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</si>
  <si>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</si>
  <si>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</si>
  <si>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</si>
  <si>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</si>
  <si>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</si>
  <si>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</si>
  <si>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</si>
  <si>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</si>
  <si>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</si>
  <si>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</si>
  <si>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GOPAL</t>
  </si>
  <si>
    <t>CHOMWAL</t>
  </si>
  <si>
    <t>Shubham Gopal Chomwal</t>
  </si>
  <si>
    <t>shubhamchomwal@gmail.coom</t>
  </si>
  <si>
    <t>p25700147@student.nicmar.ac.in</t>
  </si>
  <si>
    <t>14-Mar-2000</t>
  </si>
  <si>
    <t>ENGLISH, HINDI AND MARATHI</t>
  </si>
  <si>
    <t>3910 7685 1338</t>
  </si>
  <si>
    <t>BUSINESS MAN</t>
  </si>
  <si>
    <t>Chamunda Bunglow B-2  Near Swami Samarth Mandir, SBI Colony No 5, Umari Akola</t>
  </si>
  <si>
    <t>HOLY CROSS CONVENT HIGH SCHOOL AKOLA</t>
  </si>
  <si>
    <t>MAHARASHTRA SATE BOARD OF SECONDARY AND HIGHER SECONDARY EDUCATION</t>
  </si>
  <si>
    <t>SHRI SAMARTH JUNIOR COLLEGE OF SCIENCE, AKOLA</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</si>
  <si>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</si>
  <si>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</si>
  <si>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</si>
  <si>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</si>
  <si>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</si>
  <si>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</si>
  <si>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Raut Aniket Santosh</t>
  </si>
  <si>
    <t>aniketsraut@yahoo.com</t>
  </si>
  <si>
    <t>p25701147@student.nicmar.ac.in</t>
  </si>
  <si>
    <t>02-Aug-2001</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</si>
  <si>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</si>
  <si>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</si>
  <si>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</si>
  <si>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</si>
  <si>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</si>
  <si>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</si>
  <si>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</si>
  <si>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</si>
  <si>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</si>
  <si>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</si>
  <si>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</si>
  <si>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</si>
  <si>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</si>
  <si>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</si>
  <si>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</si>
  <si>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</si>
  <si>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</si>
  <si>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</si>
  <si>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</si>
  <si>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</si>
  <si>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</si>
  <si>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</si>
  <si>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</si>
  <si>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</si>
  <si>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</si>
  <si>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</si>
  <si>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</si>
  <si>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</si>
  <si>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</si>
  <si>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</si>
  <si>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</si>
  <si>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</si>
  <si>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</si>
  <si>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</si>
  <si>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</si>
  <si>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</si>
  <si>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</si>
  <si>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</si>
  <si>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</si>
  <si>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</si>
  <si>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</si>
  <si>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</si>
  <si>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</si>
  <si>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</si>
  <si>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</si>
  <si>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</si>
  <si>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</si>
  <si>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</si>
  <si>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</si>
  <si>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</si>
  <si>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</si>
  <si>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</si>
  <si>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</si>
  <si>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</si>
  <si>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</si>
  <si>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</si>
  <si>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</si>
  <si>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</si>
  <si>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</si>
  <si>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</si>
  <si>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</si>
  <si>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</si>
  <si>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</si>
  <si>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</si>
  <si>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</si>
  <si>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</si>
  <si>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</si>
  <si>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</si>
  <si>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</si>
  <si>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</si>
  <si>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</si>
  <si>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</si>
  <si>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</si>
  <si>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</si>
  <si>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</si>
  <si>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</si>
  <si>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</si>
  <si>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</si>
  <si>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</si>
  <si>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</si>
  <si>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</si>
  <si>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</si>
  <si>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</si>
  <si>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</si>
  <si>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</si>
  <si>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</si>
  <si>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</si>
  <si>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</si>
  <si>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</si>
  <si>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</si>
  <si>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</si>
  <si>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</si>
  <si>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</si>
  <si>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</si>
  <si>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</si>
  <si>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</si>
  <si>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</si>
  <si>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</si>
  <si>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</si>
  <si>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</si>
  <si>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</si>
  <si>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</si>
  <si>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</si>
  <si>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</si>
  <si>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</si>
  <si>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</si>
  <si>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</si>
  <si>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</si>
  <si>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</si>
  <si>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</si>
  <si>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</si>
  <si>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</si>
  <si>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</si>
  <si>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</si>
  <si>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</si>
  <si>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</si>
  <si>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</si>
  <si>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</si>
  <si>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</si>
  <si>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</si>
  <si>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</si>
  <si>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</si>
  <si>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</si>
  <si>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</si>
  <si>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</si>
  <si>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</si>
  <si>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</si>
  <si>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</si>
  <si>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</si>
  <si>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</si>
  <si>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</si>
  <si>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</si>
  <si>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</si>
  <si>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</si>
  <si>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</si>
  <si>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</si>
  <si>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</si>
  <si>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</si>
  <si>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3190 5576 9693</t>
  </si>
  <si>
    <t>JAGADEESH K</t>
  </si>
  <si>
    <t>EX-  BLOCK EDUCATION OFFICER</t>
  </si>
  <si>
    <t>SAVITHA S R</t>
  </si>
  <si>
    <t>ASSOCIATE PROFESSOR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</si>
  <si>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</si>
  <si>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</si>
  <si>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</si>
  <si>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</si>
  <si>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</si>
  <si>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</si>
  <si>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</si>
  <si>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</si>
  <si>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</si>
  <si>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</si>
  <si>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</si>
  <si>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</si>
  <si>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</si>
  <si>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</si>
  <si>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P</t>
  </si>
  <si>
    <t>Rahul P Raju</t>
  </si>
  <si>
    <t>rahulpothiyil@gmail.com</t>
  </si>
  <si>
    <t>p25700024@student.nicmar.ac.in</t>
  </si>
  <si>
    <t>02-Feb-2002</t>
  </si>
  <si>
    <t>4742 8347 1716</t>
  </si>
  <si>
    <t>RAJU P.M</t>
  </si>
  <si>
    <t>EX-GULF</t>
  </si>
  <si>
    <t>RASMI RAJU</t>
  </si>
  <si>
    <t>Pothiyil House
Edathirinji P.O
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</si>
  <si>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</si>
  <si>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</si>
  <si>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</si>
  <si>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</si>
  <si>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</si>
  <si>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</si>
  <si>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</si>
  <si>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</si>
  <si>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</si>
  <si>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</si>
  <si>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</si>
  <si>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</si>
  <si>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</si>
  <si>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</si>
  <si>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</si>
  <si>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</si>
  <si>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</si>
  <si>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</si>
  <si>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</si>
  <si>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</si>
  <si>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</si>
  <si>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</si>
  <si>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</si>
  <si>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</si>
  <si>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</si>
  <si>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</si>
  <si>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</si>
  <si>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</si>
  <si>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</si>
  <si>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</si>
  <si>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</si>
  <si>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</si>
  <si>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</si>
  <si>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</si>
  <si>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</si>
  <si>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</si>
  <si>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</si>
  <si>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</si>
  <si>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</si>
  <si>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</si>
  <si>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</si>
  <si>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</si>
  <si>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</si>
  <si>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</si>
  <si>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</si>
  <si>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</si>
  <si>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</si>
  <si>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</si>
  <si>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</si>
  <si>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</si>
  <si>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</si>
  <si>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</si>
  <si>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</si>
  <si>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</si>
  <si>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</si>
  <si>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</si>
  <si>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</si>
  <si>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</si>
  <si>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</si>
  <si>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</si>
  <si>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</si>
  <si>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</si>
  <si>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</si>
  <si>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</si>
  <si>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</si>
  <si>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</si>
  <si>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</si>
  <si>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</si>
  <si>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</si>
  <si>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</si>
  <si>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</si>
  <si>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</si>
  <si>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</si>
  <si>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</si>
  <si>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</si>
  <si>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</si>
  <si>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</si>
  <si>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</si>
  <si>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</si>
  <si>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</si>
  <si>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</si>
  <si>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</si>
  <si>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</si>
  <si>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</si>
  <si>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</si>
  <si>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</si>
  <si>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</si>
  <si>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</si>
  <si>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</si>
  <si>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</si>
  <si>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</si>
  <si>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</si>
  <si>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</si>
  <si>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</si>
  <si>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</si>
  <si>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</si>
  <si>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</si>
  <si>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</si>
  <si>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</si>
  <si>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</si>
  <si>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</si>
  <si>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</si>
  <si>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</si>
  <si>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</si>
  <si>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</si>
  <si>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</si>
  <si>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</si>
  <si>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</si>
  <si>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</si>
  <si>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</si>
  <si>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</si>
  <si>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</si>
  <si>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</si>
  <si>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</si>
  <si>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</si>
  <si>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</si>
  <si>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Shreshth Gupta</t>
  </si>
  <si>
    <t>shreshthgupta1608@gmail.com</t>
  </si>
  <si>
    <t>p25700478@student.nicmar.ac.in</t>
  </si>
  <si>
    <t>16-Aug-2003</t>
  </si>
  <si>
    <t>8939 2348 2045</t>
  </si>
  <si>
    <t>RITESH GUPTA</t>
  </si>
  <si>
    <t>PREETI GUPTA</t>
  </si>
  <si>
    <t>F-6c, Harinagar, Opp Desu Office,Mayapuri, New Delhi, 110064</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</si>
  <si>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</si>
  <si>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</si>
  <si>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</si>
  <si>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</si>
  <si>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</si>
  <si>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</si>
  <si>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</si>
  <si>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</si>
  <si>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</si>
  <si>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</si>
  <si>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</si>
  <si>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</si>
  <si>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</si>
  <si>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</si>
  <si>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</si>
  <si>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RAMAMIRTHAM.C</t>
  </si>
  <si>
    <t>615,SOUTH STREET,THIRUMANGALAKKOTAI WEST,ORATHANADU(TK),THANJAVUR(DT)</t>
  </si>
  <si>
    <t>Thanjavur</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</si>
  <si>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</si>
  <si>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</si>
  <si>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</si>
  <si>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</si>
  <si>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</si>
  <si>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</si>
  <si>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</si>
  <si>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</si>
  <si>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</si>
  <si>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</si>
  <si>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</si>
  <si>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</si>
  <si>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</si>
  <si>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</si>
  <si>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</si>
  <si>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</si>
  <si>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</si>
  <si>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</si>
  <si>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</si>
  <si>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</si>
  <si>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</si>
  <si>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</si>
  <si>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</si>
  <si>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</si>
  <si>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</si>
  <si>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</si>
  <si>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</si>
  <si>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</si>
  <si>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</si>
  <si>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</si>
  <si>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</si>
  <si>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</si>
  <si>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</si>
  <si>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</si>
  <si>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</si>
  <si>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</si>
  <si>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</si>
  <si>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</si>
  <si>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</si>
  <si>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</si>
  <si>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</si>
  <si>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</si>
  <si>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</si>
  <si>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</si>
  <si>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</si>
  <si>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</si>
  <si>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</si>
  <si>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</si>
  <si>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</si>
  <si>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</si>
  <si>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</si>
  <si>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</si>
  <si>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</si>
  <si>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</si>
  <si>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</si>
  <si>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</si>
  <si>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</si>
  <si>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</si>
  <si>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</si>
  <si>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</si>
  <si>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</si>
  <si>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</si>
  <si>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</si>
  <si>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</si>
  <si>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</si>
  <si>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</si>
  <si>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</si>
  <si>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1Y 4M | 2.5</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</si>
  <si>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</si>
  <si>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</si>
  <si>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</si>
  <si>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</si>
  <si>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</si>
  <si>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</si>
  <si>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</si>
  <si>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</si>
  <si>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</si>
  <si>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</si>
  <si>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</si>
  <si>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</si>
  <si>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</si>
  <si>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</si>
  <si>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</si>
  <si>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</si>
  <si>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</si>
  <si>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</si>
  <si>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</si>
  <si>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</si>
  <si>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</si>
  <si>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</si>
  <si>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</si>
  <si>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</si>
  <si>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</si>
  <si>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</si>
  <si>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</si>
  <si>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</si>
  <si>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</si>
  <si>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</si>
  <si>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NARAYANA JUNIOR COLLEGE</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</si>
  <si>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</si>
  <si>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</si>
  <si>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</si>
  <si>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</si>
  <si>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</si>
  <si>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</si>
  <si>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</si>
  <si>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</si>
  <si>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</si>
  <si>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</si>
  <si>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</si>
  <si>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</si>
  <si>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</si>
  <si>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</si>
  <si>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</si>
  <si>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</si>
  <si>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</si>
  <si>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</si>
  <si>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</si>
  <si>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</si>
  <si>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</si>
  <si>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</si>
  <si>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</si>
  <si>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</si>
  <si>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</si>
  <si>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</si>
  <si>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</si>
  <si>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</si>
  <si>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</si>
  <si>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</si>
  <si>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</si>
  <si>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</si>
  <si>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</si>
  <si>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</si>
  <si>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</si>
  <si>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</si>
  <si>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</si>
  <si>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</si>
  <si>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</si>
  <si>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</si>
  <si>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</si>
  <si>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</si>
  <si>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</si>
  <si>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</si>
  <si>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</si>
  <si>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</si>
  <si>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</si>
  <si>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</si>
  <si>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</si>
  <si>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</si>
  <si>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</si>
  <si>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</si>
  <si>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</si>
  <si>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</si>
  <si>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</si>
  <si>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</si>
  <si>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</si>
  <si>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</si>
  <si>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</si>
  <si>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</si>
  <si>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</si>
  <si>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</si>
  <si>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</si>
  <si>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</si>
  <si>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</si>
  <si>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</si>
  <si>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</si>
  <si>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</si>
  <si>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</si>
  <si>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</si>
  <si>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</si>
  <si>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</si>
  <si>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</si>
  <si>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</si>
  <si>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</si>
  <si>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</si>
  <si>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</si>
  <si>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</si>
  <si>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</si>
  <si>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</si>
  <si>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</si>
  <si>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</si>
  <si>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</si>
  <si>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</si>
  <si>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</si>
  <si>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</si>
  <si>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</si>
  <si>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</si>
  <si>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</si>
  <si>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</si>
  <si>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</si>
  <si>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</si>
  <si>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</si>
  <si>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</si>
  <si>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</si>
  <si>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</si>
  <si>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</si>
  <si>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</si>
  <si>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</si>
  <si>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</si>
  <si>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</si>
  <si>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</si>
  <si>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</si>
  <si>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</si>
  <si>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Cushman &amp; Wakefield | Project Management Intern | Pune | May 2026 | Jul 2026 | 8.7142857142857 Weeks | Campus Internship</t>
  </si>
  <si>
    <t>P25700325</t>
  </si>
  <si>
    <t>HARSH</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</si>
  <si>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</si>
  <si>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</si>
  <si>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</si>
  <si>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</si>
  <si>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</si>
  <si>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</si>
  <si>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</si>
  <si>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</si>
  <si>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</si>
  <si>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</si>
  <si>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</si>
  <si>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</si>
  <si>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</si>
  <si>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</si>
  <si>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</si>
  <si>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</si>
  <si>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</si>
  <si>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</si>
  <si>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</si>
  <si>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</si>
  <si>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</si>
  <si>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</si>
  <si>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</si>
  <si>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</si>
  <si>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</si>
  <si>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</si>
  <si>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</si>
  <si>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</si>
  <si>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</si>
  <si>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</si>
  <si>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</si>
  <si>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</si>
  <si>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</si>
  <si>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</si>
  <si>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</si>
  <si>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</si>
  <si>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Contract Management - A Practitioner's Approach</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</si>
  <si>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</si>
  <si>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</si>
  <si>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</si>
  <si>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</si>
  <si>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</si>
  <si>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</si>
  <si>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</si>
  <si>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</si>
  <si>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</si>
  <si>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</si>
  <si>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</si>
  <si>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</si>
  <si>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</si>
  <si>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</si>
  <si>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</si>
  <si>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</si>
  <si>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</si>
  <si>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
Finance for Non- Financial Manager
Data Analysis
Introduction to Lean Construction (Module 1 - Lean Basics)
German-I
Ethics in Engineering Practice</t>
  </si>
  <si>
    <t>P25700220</t>
  </si>
  <si>
    <t>YADHUNANDH</t>
  </si>
  <si>
    <t>GUNJARA</t>
  </si>
  <si>
    <t>Yadhunandh Gunjara</t>
  </si>
  <si>
    <t>gunjarayadhunandh@gmail.com</t>
  </si>
  <si>
    <t>p25700220@student.nicmar.ac.in</t>
  </si>
  <si>
    <t>15-Feb-2004</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</si>
  <si>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</si>
  <si>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</si>
  <si>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</si>
  <si>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</si>
  <si>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</si>
  <si>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</si>
  <si>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</si>
  <si>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</si>
  <si>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</si>
  <si>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</si>
  <si>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</si>
  <si>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</si>
  <si>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</si>
  <si>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</si>
  <si>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</si>
  <si>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</si>
  <si>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</si>
  <si>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</si>
  <si>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</si>
  <si>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</si>
  <si>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</si>
  <si>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</si>
  <si>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</si>
  <si>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</si>
  <si>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</si>
  <si>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</si>
  <si>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</si>
  <si>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</si>
  <si>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</si>
  <si>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</si>
  <si>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</si>
  <si>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</si>
  <si>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</si>
  <si>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</si>
  <si>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</si>
  <si>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</si>
  <si>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</si>
  <si>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</si>
  <si>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</si>
  <si>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</si>
  <si>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</si>
  <si>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</si>
  <si>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</si>
  <si>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</si>
  <si>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</si>
  <si>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</si>
  <si>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</si>
  <si>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</si>
  <si>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</si>
  <si>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</si>
  <si>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</si>
  <si>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</si>
  <si>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</si>
  <si>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</si>
  <si>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</si>
  <si>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</si>
  <si>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</si>
  <si>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</si>
  <si>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</si>
  <si>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</si>
  <si>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</si>
  <si>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</si>
  <si>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</si>
  <si>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</si>
  <si>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</si>
  <si>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</si>
  <si>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</si>
  <si>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</si>
  <si>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</si>
  <si>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</si>
  <si>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</si>
  <si>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</si>
  <si>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</si>
  <si>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</si>
  <si>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</si>
  <si>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</si>
  <si>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</si>
  <si>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</si>
  <si>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</si>
  <si>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</si>
  <si>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</si>
  <si>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</si>
  <si>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</si>
  <si>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</si>
  <si>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</si>
  <si>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</si>
  <si>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</si>
  <si>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</si>
  <si>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</si>
  <si>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</si>
  <si>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</si>
  <si>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</si>
  <si>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</si>
  <si>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</si>
  <si>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</si>
  <si>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</si>
  <si>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</si>
  <si>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VINAYAK</t>
  </si>
  <si>
    <t>SURADKAR</t>
  </si>
  <si>
    <t>Aditya Vinayak Suradkar</t>
  </si>
  <si>
    <t>adityavs1605@gmail.com</t>
  </si>
  <si>
    <t>p25700718@student.nicmar.ac.in</t>
  </si>
  <si>
    <t>16-May-1999</t>
  </si>
  <si>
    <t>3239 3047 7162</t>
  </si>
  <si>
    <t>MAMTA</t>
  </si>
  <si>
    <t>Flat No. 601, F-wing, Lake Castle Bldg, Opp. Gauripada Talao, Gauripada, Kalyan West, 421301</t>
  </si>
  <si>
    <t>LOURDES HIGH SCHOOL</t>
  </si>
  <si>
    <t>LAXMAN DEVRAM SONAWANE COLLEGE</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</si>
  <si>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</si>
  <si>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</si>
  <si>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</si>
  <si>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</si>
  <si>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</si>
  <si>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</si>
  <si>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</si>
  <si>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</si>
  <si>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</si>
  <si>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</si>
  <si>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</si>
  <si>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</si>
  <si>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</si>
  <si>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</si>
  <si>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</si>
  <si>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</si>
  <si>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</si>
  <si>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</si>
  <si>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</si>
  <si>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</si>
  <si>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</si>
  <si>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</si>
  <si>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</si>
  <si>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</si>
  <si>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</si>
  <si>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</si>
  <si>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</si>
  <si>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</si>
  <si>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</si>
  <si>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</si>
  <si>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</si>
  <si>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</si>
  <si>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</si>
  <si>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</si>
  <si>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</si>
  <si>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</si>
  <si>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</si>
  <si>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</si>
  <si>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</si>
  <si>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</si>
  <si>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</si>
  <si>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</si>
  <si>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</si>
  <si>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</si>
  <si>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</si>
  <si>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</si>
  <si>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</si>
  <si>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</si>
  <si>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</si>
  <si>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</si>
  <si>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</si>
  <si>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</si>
  <si>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</si>
  <si>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</si>
  <si>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</si>
  <si>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</si>
  <si>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</si>
  <si>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</si>
  <si>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</si>
  <si>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</si>
  <si>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</si>
  <si>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</si>
  <si>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</si>
  <si>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</si>
  <si>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</si>
  <si>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</si>
  <si>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</si>
  <si>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</si>
  <si>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</si>
  <si>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</si>
  <si>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</si>
  <si>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</si>
  <si>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</si>
  <si>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</si>
  <si>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</si>
  <si>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</si>
  <si>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</si>
  <si>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</si>
  <si>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</si>
  <si>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</si>
  <si>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</si>
  <si>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</si>
  <si>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Uralungal Labour Contract Co-operative Society (ULCCS) | Site Execution | Ernakulam | May 2026 | Jul 2026 | 7.7142857142857 Weeks | Campus Internship</t>
  </si>
  <si>
    <t>P25700472</t>
  </si>
  <si>
    <t>SHINDE</t>
  </si>
  <si>
    <t>Ganesh Ashok Shinde</t>
  </si>
  <si>
    <t>ganeshshinde7200@gmail.com</t>
  </si>
  <si>
    <t>p25700472@student.nicmar.ac.in</t>
  </si>
  <si>
    <t>09-Jun-2001</t>
  </si>
  <si>
    <t>3497 7815 4308</t>
  </si>
  <si>
    <t>ASHOK POPATRAO SHINDE</t>
  </si>
  <si>
    <t>SWATI ASHOK SHINDE</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</si>
  <si>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</si>
  <si>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</si>
  <si>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</si>
  <si>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</si>
  <si>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</si>
  <si>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</si>
  <si>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</si>
  <si>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</si>
  <si>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</si>
  <si>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</si>
  <si>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</si>
  <si>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</si>
  <si>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</si>
  <si>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</si>
  <si>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</si>
  <si>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</si>
  <si>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</si>
  <si>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</si>
  <si>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</si>
  <si>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</si>
  <si>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</si>
  <si>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</si>
  <si>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</si>
  <si>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</si>
  <si>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</si>
  <si>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</si>
  <si>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</si>
  <si>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</si>
  <si>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</si>
  <si>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</si>
  <si>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</si>
  <si>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</si>
  <si>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</si>
  <si>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</si>
  <si>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</si>
  <si>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</si>
  <si>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</si>
  <si>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</si>
  <si>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</si>
  <si>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</si>
  <si>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</si>
  <si>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</si>
  <si>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</si>
  <si>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</si>
  <si>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</si>
  <si>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</si>
  <si>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</si>
  <si>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</si>
  <si>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</si>
  <si>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</si>
  <si>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</si>
  <si>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</si>
  <si>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</si>
  <si>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</si>
  <si>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</si>
  <si>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</si>
  <si>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</si>
  <si>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</si>
  <si>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</si>
  <si>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</si>
  <si>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</si>
  <si>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</si>
  <si>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</si>
  <si>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</si>
  <si>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</si>
  <si>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</si>
  <si>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</si>
  <si>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</si>
  <si>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</si>
  <si>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</si>
  <si>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</si>
  <si>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</si>
  <si>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</si>
  <si>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</si>
  <si>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</si>
  <si>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</si>
  <si>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</si>
  <si>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</si>
  <si>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</si>
  <si>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</si>
  <si>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</si>
  <si>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</si>
  <si>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</si>
  <si>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</si>
  <si>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</si>
  <si>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</si>
  <si>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</si>
  <si>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</si>
  <si>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</si>
  <si>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</si>
  <si>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</si>
  <si>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</si>
  <si>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</si>
  <si>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</si>
  <si>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</si>
  <si>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</si>
  <si>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</si>
  <si>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</si>
  <si>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</si>
  <si>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</si>
  <si>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</si>
  <si>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</si>
  <si>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</si>
  <si>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</si>
  <si>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</si>
  <si>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</si>
  <si>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</si>
  <si>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</si>
  <si>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</si>
  <si>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</si>
  <si>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</si>
  <si>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</si>
  <si>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</si>
  <si>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</si>
  <si>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</si>
  <si>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</si>
  <si>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</si>
  <si>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</si>
  <si>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</si>
  <si>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</si>
  <si>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</si>
  <si>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</si>
  <si>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</si>
  <si>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</si>
  <si>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</si>
  <si>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</si>
  <si>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</si>
  <si>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</si>
  <si>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</si>
  <si>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</si>
  <si>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</si>
  <si>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</si>
  <si>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</si>
  <si>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</si>
  <si>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</si>
  <si>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</si>
  <si>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</si>
  <si>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</si>
  <si>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</si>
  <si>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</si>
  <si>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</si>
  <si>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</si>
  <si>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</si>
  <si>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</si>
  <si>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</si>
  <si>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</si>
  <si>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p25700280@student.nicmar.ac.in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</si>
  <si>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</si>
  <si>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</si>
  <si>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</si>
  <si>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</si>
  <si>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</si>
  <si>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</si>
  <si>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</si>
  <si>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</si>
  <si>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</si>
  <si>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</si>
  <si>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</si>
  <si>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</si>
  <si>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</si>
  <si>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</si>
  <si>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</si>
  <si>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</si>
  <si>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</si>
  <si>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</si>
  <si>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</si>
  <si>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</si>
  <si>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</si>
  <si>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</si>
  <si>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</si>
  <si>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</si>
  <si>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</si>
  <si>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</si>
  <si>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</si>
  <si>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</si>
  <si>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</si>
  <si>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</si>
  <si>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</si>
  <si>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</si>
  <si>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</si>
  <si>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</si>
  <si>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</si>
  <si>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</si>
  <si>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</si>
  <si>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</si>
  <si>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</si>
  <si>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</si>
  <si>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</si>
  <si>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</si>
  <si>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</si>
  <si>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</si>
  <si>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</si>
  <si>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</si>
  <si>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</si>
  <si>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</si>
  <si>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</si>
  <si>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</si>
  <si>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</si>
  <si>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</si>
  <si>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</si>
  <si>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</si>
  <si>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</si>
  <si>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</si>
  <si>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</si>
  <si>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</si>
  <si>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</si>
  <si>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</si>
  <si>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</si>
  <si>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</si>
  <si>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</si>
  <si>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</si>
  <si>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</si>
  <si>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</si>
  <si>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</si>
  <si>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</si>
  <si>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</si>
  <si>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</si>
  <si>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</si>
  <si>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</si>
  <si>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</si>
  <si>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</si>
  <si>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</si>
  <si>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</si>
  <si>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</si>
  <si>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</si>
  <si>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</si>
  <si>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</si>
  <si>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</si>
  <si>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</si>
  <si>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</si>
  <si>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</si>
  <si>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</si>
  <si>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</si>
  <si>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</si>
  <si>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</si>
  <si>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</si>
  <si>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</si>
  <si>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</si>
  <si>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</si>
  <si>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</si>
  <si>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</si>
  <si>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</si>
  <si>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</si>
  <si>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</si>
  <si>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</si>
  <si>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</si>
  <si>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</si>
  <si>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</si>
  <si>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</si>
  <si>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</si>
  <si>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</si>
  <si>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</si>
  <si>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</si>
  <si>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</si>
  <si>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</si>
  <si>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</si>
  <si>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</si>
  <si>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</si>
  <si>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</si>
  <si>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</si>
  <si>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</si>
  <si>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</si>
  <si>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</si>
  <si>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</si>
  <si>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</si>
  <si>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</si>
  <si>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</si>
  <si>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</si>
  <si>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</si>
  <si>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</si>
  <si>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</si>
  <si>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</si>
  <si>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</si>
  <si>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</si>
  <si>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</si>
  <si>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</si>
  <si>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</si>
  <si>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</si>
  <si>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</si>
  <si>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</si>
  <si>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</si>
  <si>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</si>
  <si>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</si>
  <si>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</si>
  <si>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</si>
  <si>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</si>
  <si>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</si>
  <si>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</si>
  <si>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</si>
  <si>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</si>
  <si>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</si>
  <si>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</si>
  <si>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</si>
  <si>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</si>
  <si>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</si>
  <si>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</si>
  <si>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</si>
  <si>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</si>
  <si>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</si>
  <si>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</si>
  <si>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</si>
  <si>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</si>
  <si>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</si>
  <si>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</si>
  <si>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</si>
  <si>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</si>
  <si>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</si>
  <si>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</si>
  <si>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</si>
  <si>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</si>
  <si>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</si>
  <si>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</si>
  <si>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</si>
  <si>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</si>
  <si>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</si>
  <si>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</si>
  <si>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</si>
  <si>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</si>
  <si>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</si>
  <si>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</si>
  <si>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</si>
  <si>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</si>
  <si>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</si>
  <si>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</si>
  <si>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</si>
  <si>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</si>
  <si>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</si>
  <si>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</si>
  <si>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</si>
  <si>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</si>
  <si>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</si>
  <si>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</si>
  <si>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</si>
  <si>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</si>
  <si>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</si>
  <si>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</si>
  <si>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</si>
  <si>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</si>
  <si>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</si>
  <si>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</si>
  <si>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</si>
  <si>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</si>
  <si>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</si>
  <si>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</si>
  <si>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</si>
  <si>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</si>
  <si>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</si>
  <si>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</si>
  <si>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</si>
  <si>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</si>
  <si>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</si>
  <si>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</si>
  <si>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</si>
  <si>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</si>
  <si>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</si>
  <si>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</si>
  <si>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</si>
  <si>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</si>
  <si>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</si>
  <si>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</si>
  <si>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</si>
  <si>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</si>
  <si>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</si>
  <si>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</si>
  <si>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</si>
  <si>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</si>
  <si>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</si>
  <si>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</si>
  <si>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</si>
  <si>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</si>
  <si>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</si>
  <si>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</si>
  <si>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</si>
  <si>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</si>
  <si>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</si>
  <si>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</si>
  <si>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</si>
  <si>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</si>
  <si>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</si>
  <si>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</si>
  <si>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</si>
  <si>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</si>
  <si>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</si>
  <si>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</si>
  <si>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</si>
  <si>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</si>
  <si>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</si>
  <si>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</si>
  <si>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</si>
  <si>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</si>
  <si>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</si>
  <si>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</si>
  <si>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</si>
  <si>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</si>
  <si>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</si>
  <si>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</si>
  <si>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</si>
  <si>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</si>
  <si>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</si>
  <si>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</si>
  <si>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</si>
  <si>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</si>
  <si>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</si>
  <si>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</si>
  <si>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</si>
  <si>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</si>
  <si>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</si>
  <si>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</si>
  <si>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</si>
  <si>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</si>
  <si>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</si>
  <si>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</si>
  <si>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</si>
  <si>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</si>
  <si>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</si>
  <si>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</si>
  <si>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</si>
  <si>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</si>
  <si>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</si>
  <si>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</si>
  <si>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</si>
  <si>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</si>
  <si>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</si>
  <si>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</si>
  <si>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</si>
  <si>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</si>
  <si>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</si>
  <si>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</si>
  <si>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</si>
  <si>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</si>
  <si>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</si>
  <si>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</si>
  <si>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</si>
  <si>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</si>
  <si>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</si>
  <si>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</si>
  <si>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</si>
  <si>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</si>
  <si>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</si>
  <si>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</si>
  <si>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</si>
  <si>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</si>
  <si>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</si>
  <si>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</si>
  <si>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</si>
  <si>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</si>
  <si>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</si>
  <si>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</si>
  <si>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</si>
  <si>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</si>
  <si>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</si>
  <si>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</si>
  <si>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</si>
  <si>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</si>
  <si>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</si>
  <si>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</si>
  <si>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</si>
  <si>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</si>
  <si>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</si>
  <si>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</si>
  <si>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</si>
  <si>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</si>
  <si>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</si>
  <si>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</si>
  <si>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</si>
  <si>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</si>
  <si>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</si>
  <si>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</si>
  <si>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</si>
  <si>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</si>
  <si>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</si>
  <si>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</si>
  <si>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</si>
  <si>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</si>
  <si>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</si>
  <si>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</si>
  <si>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</si>
  <si>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</si>
  <si>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</si>
  <si>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</si>
  <si>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</si>
  <si>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ENGLISH, HINDI, MALAYALAM</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</si>
  <si>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</si>
  <si>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</si>
  <si>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</si>
  <si>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</si>
  <si>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</si>
  <si>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</si>
  <si>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</si>
  <si>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</si>
  <si>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</si>
  <si>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</si>
  <si>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</si>
  <si>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Bharat Petroleum Corporation Limited | Intern | Ambalamugal, Kerala | Jun 2023 | Jun 2023 | 4.1428571428571 Weeks
Prestige Group | Site Engineer | Kakkanad, Ernakulam | Aug 2022 | Aug 2022 | 1 Weeks</t>
  </si>
  <si>
    <t>Finance for Non-Financial Managers
Project Management Foundations: Ethics
Project Management Foundations: Requirements
Construction Management: Planning and Scheduling</t>
  </si>
  <si>
    <t>P25700221</t>
  </si>
  <si>
    <t>Jithin M</t>
  </si>
  <si>
    <t>jithinm.mail@gmail.com</t>
  </si>
  <si>
    <t>p25700221@student.nicmar.ac.in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</si>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</sst>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721_783129.jpg" TargetMode="External"/><Relationship Id="rId_hyperlink_2" Type="http://schemas.openxmlformats.org/officeDocument/2006/relationships/hyperlink" Target="https://nconnect.nicmar.ac.in/storage/profile/ProfilePhoto_P25700623_438172.jpg" TargetMode="External"/><Relationship Id="rId_hyperlink_3" Type="http://schemas.openxmlformats.org/officeDocument/2006/relationships/hyperlink" Target="https://nconnect.nicmar.ac.in/storage/profile/ProfilePhoto_P25700514_542397.jpg" TargetMode="External"/><Relationship Id="rId_hyperlink_4" Type="http://schemas.openxmlformats.org/officeDocument/2006/relationships/hyperlink" Target="https://nconnect.nicmar.ac.in/storage/profile/ProfilePhoto_P25700209_172634.jpg" TargetMode="External"/><Relationship Id="rId_hyperlink_5" Type="http://schemas.openxmlformats.org/officeDocument/2006/relationships/hyperlink" Target="https://nconnect.nicmar.ac.in/storage/profile/ProfilePhoto_P25700059_679482.jpg" TargetMode="External"/><Relationship Id="rId_hyperlink_6" Type="http://schemas.openxmlformats.org/officeDocument/2006/relationships/hyperlink" Target="https://nconnect.nicmar.ac.in/storage/profile/ProfilePhoto_P25700744_713894.jpg" TargetMode="External"/><Relationship Id="rId_hyperlink_7" Type="http://schemas.openxmlformats.org/officeDocument/2006/relationships/hyperlink" Target="https://nconnect.nicmar.ac.in/storage/profile/ProfilePhoto_P25700575_561478.jpg" TargetMode="External"/><Relationship Id="rId_hyperlink_8" Type="http://schemas.openxmlformats.org/officeDocument/2006/relationships/hyperlink" Target="https://nconnect.nicmar.ac.in/storage/profile/ProfilePhoto_P25700540_731968.jpg" TargetMode="External"/><Relationship Id="rId_hyperlink_9" Type="http://schemas.openxmlformats.org/officeDocument/2006/relationships/hyperlink" Target="https://nconnect.nicmar.ac.in/storage/profile/ProfilePhoto_P25700077_256193.jpg" TargetMode="External"/><Relationship Id="rId_hyperlink_10" Type="http://schemas.openxmlformats.org/officeDocument/2006/relationships/hyperlink" Target="https://nconnect.nicmar.ac.in/storage/profile/ProfilePhoto_P25701113_867329.jpg" TargetMode="External"/><Relationship Id="rId_hyperlink_11" Type="http://schemas.openxmlformats.org/officeDocument/2006/relationships/hyperlink" Target="https://nconnect.nicmar.ac.in/storage/profile/ProfilePhoto_P25701060_532694.jpg" TargetMode="External"/><Relationship Id="rId_hyperlink_12" Type="http://schemas.openxmlformats.org/officeDocument/2006/relationships/hyperlink" Target="https://nconnect.nicmar.ac.in/storage/profile/ProfilePhoto_P25700266_297863.jpg" TargetMode="External"/><Relationship Id="rId_hyperlink_13" Type="http://schemas.openxmlformats.org/officeDocument/2006/relationships/hyperlink" Target="https://nconnect.nicmar.ac.in/storage/profile/ProfilePhoto_P25700525_376924.jpg" TargetMode="External"/><Relationship Id="rId_hyperlink_14" Type="http://schemas.openxmlformats.org/officeDocument/2006/relationships/hyperlink" Target="https://nconnect.nicmar.ac.in/storage/profile/ProfilePhoto_P25700060_469738.jpg" TargetMode="External"/><Relationship Id="rId_hyperlink_15" Type="http://schemas.openxmlformats.org/officeDocument/2006/relationships/hyperlink" Target="https://nconnect.nicmar.ac.in/storage/profile/ProfilePhoto_P25700081_978456.jpg" TargetMode="External"/><Relationship Id="rId_hyperlink_16" Type="http://schemas.openxmlformats.org/officeDocument/2006/relationships/hyperlink" Target="https://nconnect.nicmar.ac.in/storage/profile/ProfilePhoto_P25700397_947536.jpg" TargetMode="External"/><Relationship Id="rId_hyperlink_17" Type="http://schemas.openxmlformats.org/officeDocument/2006/relationships/hyperlink" Target="https://nconnect.nicmar.ac.in/storage/profile/6a7ef2c6545b1.png" TargetMode="External"/><Relationship Id="rId_hyperlink_18" Type="http://schemas.openxmlformats.org/officeDocument/2006/relationships/hyperlink" Target="https://nconnect.nicmar.ac.in/storage/profile/ProfilePhoto_P25700664_238457.jpg" TargetMode="External"/><Relationship Id="rId_hyperlink_19" Type="http://schemas.openxmlformats.org/officeDocument/2006/relationships/hyperlink" Target="https://nconnect.nicmar.ac.in/storage/profile/ProfilePhoto_P25700313_351694.jpg" TargetMode="External"/><Relationship Id="rId_hyperlink_20" Type="http://schemas.openxmlformats.org/officeDocument/2006/relationships/hyperlink" Target="https://nconnect.nicmar.ac.in/storage/profile/6a84adcdadc8e.png" TargetMode="External"/><Relationship Id="rId_hyperlink_21" Type="http://schemas.openxmlformats.org/officeDocument/2006/relationships/hyperlink" Target="https://nconnect.nicmar.ac.in/storage/profile/ProfilePhoto_P25701139_685329.jpg" TargetMode="External"/><Relationship Id="rId_hyperlink_22" Type="http://schemas.openxmlformats.org/officeDocument/2006/relationships/hyperlink" Target="https://nconnect.nicmar.ac.in/storage/profile/ProfilePhoto_P25700659_347681.jpg" TargetMode="External"/><Relationship Id="rId_hyperlink_23" Type="http://schemas.openxmlformats.org/officeDocument/2006/relationships/hyperlink" Target="https://nconnect.nicmar.ac.in/storage/profile/ProfilePhoto_P25700026_164829.jpg" TargetMode="External"/><Relationship Id="rId_hyperlink_24" Type="http://schemas.openxmlformats.org/officeDocument/2006/relationships/hyperlink" Target="https://nconnect.nicmar.ac.in/storage/profile/ProfilePhoto_P25700731_859741.jpg" TargetMode="External"/><Relationship Id="rId_hyperlink_25" Type="http://schemas.openxmlformats.org/officeDocument/2006/relationships/hyperlink" Target="https://nconnect.nicmar.ac.in/storage/profile/ProfilePhoto_P25700564_238796.jpg" TargetMode="External"/><Relationship Id="rId_hyperlink_26" Type="http://schemas.openxmlformats.org/officeDocument/2006/relationships/hyperlink" Target="https://nconnect.nicmar.ac.in/storage/profile/ProfilePhoto_P25700649_431865.jpg" TargetMode="External"/><Relationship Id="rId_hyperlink_27" Type="http://schemas.openxmlformats.org/officeDocument/2006/relationships/hyperlink" Target="https://nconnect.nicmar.ac.in/storage/profile/6a73072f13df6.png" TargetMode="External"/><Relationship Id="rId_hyperlink_28" Type="http://schemas.openxmlformats.org/officeDocument/2006/relationships/hyperlink" Target="https://nconnect.nicmar.ac.in/storage/profile/ProfilePhoto_P25700537_596821.jpg" TargetMode="External"/><Relationship Id="rId_hyperlink_29" Type="http://schemas.openxmlformats.org/officeDocument/2006/relationships/hyperlink" Target="https://nconnect.nicmar.ac.in/storage/profile/ProfilePhoto_P25700528_814675.jpg" TargetMode="External"/><Relationship Id="rId_hyperlink_30" Type="http://schemas.openxmlformats.org/officeDocument/2006/relationships/hyperlink" Target="https://nconnect.nicmar.ac.in/storage/profile/ProfilePhoto_P25701044_378594.jpg" TargetMode="External"/><Relationship Id="rId_hyperlink_31" Type="http://schemas.openxmlformats.org/officeDocument/2006/relationships/hyperlink" Target="https://nconnect.nicmar.ac.in/storage/profile/ProfilePhoto_P25700693_573496.jpg" TargetMode="External"/><Relationship Id="rId_hyperlink_32" Type="http://schemas.openxmlformats.org/officeDocument/2006/relationships/hyperlink" Target="https://nconnect.nicmar.ac.in/storage/profile/ProfilePhoto_P25700529_642317.jpg" TargetMode="External"/><Relationship Id="rId_hyperlink_33" Type="http://schemas.openxmlformats.org/officeDocument/2006/relationships/hyperlink" Target="https://nconnect.nicmar.ac.in/storage/profile/ProfilePhoto_P25700262_867913.jpg" TargetMode="External"/><Relationship Id="rId_hyperlink_34" Type="http://schemas.openxmlformats.org/officeDocument/2006/relationships/hyperlink" Target="https://nconnect.nicmar.ac.in/storage/profile/ProfilePhoto_P25700135_792418.jpg" TargetMode="External"/><Relationship Id="rId_hyperlink_35" Type="http://schemas.openxmlformats.org/officeDocument/2006/relationships/hyperlink" Target="https://nconnect.nicmar.ac.in/storage/profile/ProfilePhoto_P25701123_957821.jpg" TargetMode="External"/><Relationship Id="rId_hyperlink_36" Type="http://schemas.openxmlformats.org/officeDocument/2006/relationships/hyperlink" Target="https://nconnect.nicmar.ac.in/storage/profile/ProfilePhoto_P25700148_324976.jpg" TargetMode="External"/><Relationship Id="rId_hyperlink_37" Type="http://schemas.openxmlformats.org/officeDocument/2006/relationships/hyperlink" Target="https://nconnect.nicmar.ac.in/storage/profile/6a84462602d1e.png" TargetMode="External"/><Relationship Id="rId_hyperlink_38" Type="http://schemas.openxmlformats.org/officeDocument/2006/relationships/hyperlink" Target="https://nconnect.nicmar.ac.in/storage/profile/ProfilePhoto_P25700353_496532.jpg" TargetMode="External"/><Relationship Id="rId_hyperlink_39" Type="http://schemas.openxmlformats.org/officeDocument/2006/relationships/hyperlink" Target="https://nconnect.nicmar.ac.in/storage/profile/ProfilePhoto_P25700681_619574.jpg" TargetMode="External"/><Relationship Id="rId_hyperlink_40" Type="http://schemas.openxmlformats.org/officeDocument/2006/relationships/hyperlink" Target="https://nconnect.nicmar.ac.in/storage/profile/ProfilePhoto_P25700611_842917.jpg" TargetMode="External"/><Relationship Id="rId_hyperlink_41" Type="http://schemas.openxmlformats.org/officeDocument/2006/relationships/hyperlink" Target="https://nconnect.nicmar.ac.in/storage/profile/ProfilePhoto_P25700194_912563.jpg" TargetMode="External"/><Relationship Id="rId_hyperlink_42" Type="http://schemas.openxmlformats.org/officeDocument/2006/relationships/hyperlink" Target="https://nconnect.nicmar.ac.in/storage/profile/6a84bdbae0402.png" TargetMode="External"/><Relationship Id="rId_hyperlink_43" Type="http://schemas.openxmlformats.org/officeDocument/2006/relationships/hyperlink" Target="https://nconnect.nicmar.ac.in/storage/profile/ProfilePhoto_P25700468_981762.jpg" TargetMode="External"/><Relationship Id="rId_hyperlink_44" Type="http://schemas.openxmlformats.org/officeDocument/2006/relationships/hyperlink" Target="https://nconnect.nicmar.ac.in/storage/profile/ProfilePhoto_P25700244_691843.jpg" TargetMode="External"/><Relationship Id="rId_hyperlink_45" Type="http://schemas.openxmlformats.org/officeDocument/2006/relationships/hyperlink" Target="https://nconnect.nicmar.ac.in/storage/profile/6a86885fbbc04.png" TargetMode="External"/><Relationship Id="rId_hyperlink_46" Type="http://schemas.openxmlformats.org/officeDocument/2006/relationships/hyperlink" Target="https://nconnect.nicmar.ac.in/storage/profile/ProfilePhoto_P25701001_763985.jpg" TargetMode="External"/><Relationship Id="rId_hyperlink_47" Type="http://schemas.openxmlformats.org/officeDocument/2006/relationships/hyperlink" Target="https://nconnect.nicmar.ac.in/storage/profile/ProfilePhoto_P25700162_326594.jpg" TargetMode="External"/><Relationship Id="rId_hyperlink_48" Type="http://schemas.openxmlformats.org/officeDocument/2006/relationships/hyperlink" Target="https://nconnect.nicmar.ac.in/storage/profile/ProfilePhoto_P25700212_349562.jpg" TargetMode="External"/><Relationship Id="rId_hyperlink_49" Type="http://schemas.openxmlformats.org/officeDocument/2006/relationships/hyperlink" Target="https://nconnect.nicmar.ac.in/storage/profile/ProfilePhoto_P25700603_281359.jpg" TargetMode="External"/><Relationship Id="rId_hyperlink_50" Type="http://schemas.openxmlformats.org/officeDocument/2006/relationships/hyperlink" Target="https://nconnect.nicmar.ac.in/storage/profile/ProfilePhoto_P25700457_793145.jpg" TargetMode="External"/><Relationship Id="rId_hyperlink_51" Type="http://schemas.openxmlformats.org/officeDocument/2006/relationships/hyperlink" Target="https://nconnect.nicmar.ac.in/storage/profile/ProfilePhoto_P25700440_435897.jpg" TargetMode="External"/><Relationship Id="rId_hyperlink_52" Type="http://schemas.openxmlformats.org/officeDocument/2006/relationships/hyperlink" Target="https://nconnect.nicmar.ac.in/storage/profile/ProfilePhoto_P25701043_584167.jpg" TargetMode="External"/><Relationship Id="rId_hyperlink_53" Type="http://schemas.openxmlformats.org/officeDocument/2006/relationships/hyperlink" Target="https://nconnect.nicmar.ac.in/storage/profile/ProfilePhoto_P25700301_346981.jpg" TargetMode="External"/><Relationship Id="rId_hyperlink_54" Type="http://schemas.openxmlformats.org/officeDocument/2006/relationships/hyperlink" Target="https://nconnect.nicmar.ac.in/storage/profile/6a84a1a5e415f.png" TargetMode="External"/><Relationship Id="rId_hyperlink_55" Type="http://schemas.openxmlformats.org/officeDocument/2006/relationships/hyperlink" Target="https://nconnect.nicmar.ac.in/storage/profile/ProfilePhoto_P25700282_942538.jpg" TargetMode="External"/><Relationship Id="rId_hyperlink_56" Type="http://schemas.openxmlformats.org/officeDocument/2006/relationships/hyperlink" Target="https://nconnect.nicmar.ac.in/storage/profile/ProfilePhoto_P25700304_328576.jpg" TargetMode="External"/><Relationship Id="rId_hyperlink_57" Type="http://schemas.openxmlformats.org/officeDocument/2006/relationships/hyperlink" Target="https://nconnect.nicmar.ac.in/storage/profile/ProfilePhoto_P25700322_174659.jpg" TargetMode="External"/><Relationship Id="rId_hyperlink_58" Type="http://schemas.openxmlformats.org/officeDocument/2006/relationships/hyperlink" Target="https://nconnect.nicmar.ac.in/storage/profile/ProfilePhoto_P25700183_831792.jpg" TargetMode="External"/><Relationship Id="rId_hyperlink_59" Type="http://schemas.openxmlformats.org/officeDocument/2006/relationships/hyperlink" Target="https://nconnect.nicmar.ac.in/storage/profile/ProfilePhoto_P25700117_189624.jpg" TargetMode="External"/><Relationship Id="rId_hyperlink_60" Type="http://schemas.openxmlformats.org/officeDocument/2006/relationships/hyperlink" Target="https://nconnect.nicmar.ac.in/storage/profile/ProfilePhoto_P25700187_358146.jpg" TargetMode="External"/><Relationship Id="rId_hyperlink_61" Type="http://schemas.openxmlformats.org/officeDocument/2006/relationships/hyperlink" Target="https://nconnect.nicmar.ac.in/storage/profile/ProfilePhoto_P25700602_218567.jpg" TargetMode="External"/><Relationship Id="rId_hyperlink_62" Type="http://schemas.openxmlformats.org/officeDocument/2006/relationships/hyperlink" Target="https://nconnect.nicmar.ac.in/storage/profile/6a84a159d4198.png" TargetMode="External"/><Relationship Id="rId_hyperlink_63" Type="http://schemas.openxmlformats.org/officeDocument/2006/relationships/hyperlink" Target="https://nconnect.nicmar.ac.in/storage/profile/ProfilePhoto_P25700747_987124.jpg" TargetMode="External"/><Relationship Id="rId_hyperlink_64" Type="http://schemas.openxmlformats.org/officeDocument/2006/relationships/hyperlink" Target="https://nconnect.nicmar.ac.in/storage/profile/6a665bbd8e653.png" TargetMode="External"/><Relationship Id="rId_hyperlink_65" Type="http://schemas.openxmlformats.org/officeDocument/2006/relationships/hyperlink" Target="https://nconnect.nicmar.ac.in/storage/profile/ProfilePhoto_P25700260_867251.jpg" TargetMode="External"/><Relationship Id="rId_hyperlink_66" Type="http://schemas.openxmlformats.org/officeDocument/2006/relationships/hyperlink" Target="https://nconnect.nicmar.ac.in/storage/profile/ProfilePhoto_P25700201_524138.jpg" TargetMode="External"/><Relationship Id="rId_hyperlink_67" Type="http://schemas.openxmlformats.org/officeDocument/2006/relationships/hyperlink" Target="https://nconnect.nicmar.ac.in/storage/profile/ProfilePhoto_P25701058_382415.jpg" TargetMode="External"/><Relationship Id="rId_hyperlink_68" Type="http://schemas.openxmlformats.org/officeDocument/2006/relationships/hyperlink" Target="https://nconnect.nicmar.ac.in/storage/profile/ProfilePhoto_P25700027_837251.jpg" TargetMode="External"/><Relationship Id="rId_hyperlink_69" Type="http://schemas.openxmlformats.org/officeDocument/2006/relationships/hyperlink" Target="https://nconnect.nicmar.ac.in/storage/profile/ProfilePhoto_P25700238_975162.jpg" TargetMode="External"/><Relationship Id="rId_hyperlink_70" Type="http://schemas.openxmlformats.org/officeDocument/2006/relationships/hyperlink" Target="https://nconnect.nicmar.ac.in/storage/profile/ProfilePhoto_P25700188_342579.jpg" TargetMode="External"/><Relationship Id="rId_hyperlink_71" Type="http://schemas.openxmlformats.org/officeDocument/2006/relationships/hyperlink" Target="https://nconnect.nicmar.ac.in/storage/profile/ProfilePhoto_P25701084_612374.jpg" TargetMode="External"/><Relationship Id="rId_hyperlink_72" Type="http://schemas.openxmlformats.org/officeDocument/2006/relationships/hyperlink" Target="https://nconnect.nicmar.ac.in/storage/profile/ProfilePhoto_P25700134_358914.jpg" TargetMode="External"/><Relationship Id="rId_hyperlink_73" Type="http://schemas.openxmlformats.org/officeDocument/2006/relationships/hyperlink" Target="https://nconnect.nicmar.ac.in/storage/profile/ProfilePhoto_P25700246_546739.jpg" TargetMode="External"/><Relationship Id="rId_hyperlink_74" Type="http://schemas.openxmlformats.org/officeDocument/2006/relationships/hyperlink" Target="https://nconnect.nicmar.ac.in/storage/profile/ProfilePhoto_P25700741_246781.jpg" TargetMode="External"/><Relationship Id="rId_hyperlink_75" Type="http://schemas.openxmlformats.org/officeDocument/2006/relationships/hyperlink" Target="https://nconnect.nicmar.ac.in/storage/profile/ProfilePhoto_P25700126_934175.jpg" TargetMode="External"/><Relationship Id="rId_hyperlink_76" Type="http://schemas.openxmlformats.org/officeDocument/2006/relationships/hyperlink" Target="https://nconnect.nicmar.ac.in/storage/profile/ProfilePhoto_P25700229_187625.jpg" TargetMode="External"/><Relationship Id="rId_hyperlink_77" Type="http://schemas.openxmlformats.org/officeDocument/2006/relationships/hyperlink" Target="https://nconnect.nicmar.ac.in/storage/profile/ProfilePhoto_P25700138_159438.jpg" TargetMode="External"/><Relationship Id="rId_hyperlink_78" Type="http://schemas.openxmlformats.org/officeDocument/2006/relationships/hyperlink" Target="https://nconnect.nicmar.ac.in/storage/profile/ProfilePhoto_P25700658_675928.jpg" TargetMode="External"/><Relationship Id="rId_hyperlink_79" Type="http://schemas.openxmlformats.org/officeDocument/2006/relationships/hyperlink" Target="https://nconnect.nicmar.ac.in/storage/profile/ProfilePhoto_P25700700_612583.jpg" TargetMode="External"/><Relationship Id="rId_hyperlink_80" Type="http://schemas.openxmlformats.org/officeDocument/2006/relationships/hyperlink" Target="https://nconnect.nicmar.ac.in/storage/profile/6a84a813138d6.png" TargetMode="External"/><Relationship Id="rId_hyperlink_81" Type="http://schemas.openxmlformats.org/officeDocument/2006/relationships/hyperlink" Target="https://nconnect.nicmar.ac.in/storage/profile/ProfilePhoto_P25700072_317845.jpg" TargetMode="External"/><Relationship Id="rId_hyperlink_82" Type="http://schemas.openxmlformats.org/officeDocument/2006/relationships/hyperlink" Target="https://nconnect.nicmar.ac.in/storage/profile/ProfilePhoto_P25700533_726583.jpg" TargetMode="External"/><Relationship Id="rId_hyperlink_83" Type="http://schemas.openxmlformats.org/officeDocument/2006/relationships/hyperlink" Target="https://nconnect.nicmar.ac.in/storage/profile/ProfilePhoto_P25700435_234951.jpg" TargetMode="External"/><Relationship Id="rId_hyperlink_84" Type="http://schemas.openxmlformats.org/officeDocument/2006/relationships/hyperlink" Target="https://nconnect.nicmar.ac.in/storage/profile/ProfilePhoto_P25700545_567941.jpg" TargetMode="External"/><Relationship Id="rId_hyperlink_85" Type="http://schemas.openxmlformats.org/officeDocument/2006/relationships/hyperlink" Target="https://nconnect.nicmar.ac.in/storage/profile/ProfilePhoto_P25700357_834596.jpg" TargetMode="External"/><Relationship Id="rId_hyperlink_86" Type="http://schemas.openxmlformats.org/officeDocument/2006/relationships/hyperlink" Target="https://nconnect.nicmar.ac.in/storage/profile/ProfilePhoto_P25700421_961834.jpg" TargetMode="External"/><Relationship Id="rId_hyperlink_87" Type="http://schemas.openxmlformats.org/officeDocument/2006/relationships/hyperlink" Target="https://nconnect.nicmar.ac.in/storage/profile/ProfilePhoto_P25700385_936548.jpg" TargetMode="External"/><Relationship Id="rId_hyperlink_88" Type="http://schemas.openxmlformats.org/officeDocument/2006/relationships/hyperlink" Target="https://nconnect.nicmar.ac.in/storage/profile/ProfilePhoto_P25700388_863591.jpg" TargetMode="External"/><Relationship Id="rId_hyperlink_89" Type="http://schemas.openxmlformats.org/officeDocument/2006/relationships/hyperlink" Target="https://nconnect.nicmar.ac.in/storage/profile/ProfilePhoto_P25700589_315784.jpg" TargetMode="External"/><Relationship Id="rId_hyperlink_90" Type="http://schemas.openxmlformats.org/officeDocument/2006/relationships/hyperlink" Target="https://nconnect.nicmar.ac.in/storage/profile/6a83699ee1e6d.png" TargetMode="External"/><Relationship Id="rId_hyperlink_91" Type="http://schemas.openxmlformats.org/officeDocument/2006/relationships/hyperlink" Target="https://nconnect.nicmar.ac.in/storage/profile/ProfilePhoto_P25700484_254718.jpg" TargetMode="External"/><Relationship Id="rId_hyperlink_92" Type="http://schemas.openxmlformats.org/officeDocument/2006/relationships/hyperlink" Target="https://nconnect.nicmar.ac.in/storage/profile/ProfilePhoto_P25701065_158739.jpg" TargetMode="External"/><Relationship Id="rId_hyperlink_93" Type="http://schemas.openxmlformats.org/officeDocument/2006/relationships/hyperlink" Target="https://nconnect.nicmar.ac.in/storage/profile/ProfilePhoto_P25700716_596743.jpg" TargetMode="External"/><Relationship Id="rId_hyperlink_94" Type="http://schemas.openxmlformats.org/officeDocument/2006/relationships/hyperlink" Target="https://nconnect.nicmar.ac.in/storage/profile/ProfilePhoto_P25701077_254678.jpg" TargetMode="External"/><Relationship Id="rId_hyperlink_95" Type="http://schemas.openxmlformats.org/officeDocument/2006/relationships/hyperlink" Target="https://nconnect.nicmar.ac.in/storage/profile/ProfilePhoto_P25700684_186534.jpg" TargetMode="External"/><Relationship Id="rId_hyperlink_96" Type="http://schemas.openxmlformats.org/officeDocument/2006/relationships/hyperlink" Target="https://nconnect.nicmar.ac.in/storage/profile/ProfilePhoto_P25700508_846395.jpg" TargetMode="External"/><Relationship Id="rId_hyperlink_97" Type="http://schemas.openxmlformats.org/officeDocument/2006/relationships/hyperlink" Target="https://nconnect.nicmar.ac.in/storage/profile/ProfilePhoto_P25701087_365981.jpg" TargetMode="External"/><Relationship Id="rId_hyperlink_98" Type="http://schemas.openxmlformats.org/officeDocument/2006/relationships/hyperlink" Target="https://nconnect.nicmar.ac.in/storage/profile/ProfilePhoto_P25700217_691537.jpg" TargetMode="External"/><Relationship Id="rId_hyperlink_99" Type="http://schemas.openxmlformats.org/officeDocument/2006/relationships/hyperlink" Target="https://nconnect.nicmar.ac.in/storage/profile/ProfilePhoto_P25701099_675183.jpg" TargetMode="External"/><Relationship Id="rId_hyperlink_100" Type="http://schemas.openxmlformats.org/officeDocument/2006/relationships/hyperlink" Target="https://nconnect.nicmar.ac.in/storage/profile/ProfilePhoto_P25700032_169785.jpg" TargetMode="External"/><Relationship Id="rId_hyperlink_101" Type="http://schemas.openxmlformats.org/officeDocument/2006/relationships/hyperlink" Target="https://nconnect.nicmar.ac.in/storage/profile/ProfilePhoto_P25700227_241753.jpg" TargetMode="External"/><Relationship Id="rId_hyperlink_102" Type="http://schemas.openxmlformats.org/officeDocument/2006/relationships/hyperlink" Target="https://nconnect.nicmar.ac.in/storage/profile/ProfilePhoto_P25701109_872635.jpg" TargetMode="External"/><Relationship Id="rId_hyperlink_103" Type="http://schemas.openxmlformats.org/officeDocument/2006/relationships/hyperlink" Target="https://nconnect.nicmar.ac.in/storage/profile/ProfilePhoto_P25700543_269387.jpg" TargetMode="External"/><Relationship Id="rId_hyperlink_104" Type="http://schemas.openxmlformats.org/officeDocument/2006/relationships/hyperlink" Target="https://nconnect.nicmar.ac.in/storage/profile/ProfilePhoto_P25701059_618749.jpg" TargetMode="External"/><Relationship Id="rId_hyperlink_105" Type="http://schemas.openxmlformats.org/officeDocument/2006/relationships/hyperlink" Target="https://nconnect.nicmar.ac.in/storage/profile/ProfilePhoto_P25700500_496237.jpg" TargetMode="External"/><Relationship Id="rId_hyperlink_106" Type="http://schemas.openxmlformats.org/officeDocument/2006/relationships/hyperlink" Target="https://nconnect.nicmar.ac.in/storage/profile/ProfilePhoto_P25700674_179648.jpg" TargetMode="External"/><Relationship Id="rId_hyperlink_107" Type="http://schemas.openxmlformats.org/officeDocument/2006/relationships/hyperlink" Target="https://nconnect.nicmar.ac.in/storage/profile/ProfilePhoto_P25700456_195823.jpg" TargetMode="External"/><Relationship Id="rId_hyperlink_108" Type="http://schemas.openxmlformats.org/officeDocument/2006/relationships/hyperlink" Target="https://nconnect.nicmar.ac.in/storage/profile/ProfilePhoto_P25700228_279168.jpg" TargetMode="External"/><Relationship Id="rId_hyperlink_109" Type="http://schemas.openxmlformats.org/officeDocument/2006/relationships/hyperlink" Target="https://nconnect.nicmar.ac.in/storage/profile/ProfilePhoto_P25701007_349827.jpg" TargetMode="External"/><Relationship Id="rId_hyperlink_110" Type="http://schemas.openxmlformats.org/officeDocument/2006/relationships/hyperlink" Target="https://nconnect.nicmar.ac.in/storage/profile/ProfilePhoto_P25700538_648517.jpg" TargetMode="External"/><Relationship Id="rId_hyperlink_111" Type="http://schemas.openxmlformats.org/officeDocument/2006/relationships/hyperlink" Target="https://nconnect.nicmar.ac.in/storage/profile/ProfilePhoto_P25700485_129836.jpg" TargetMode="External"/><Relationship Id="rId_hyperlink_112" Type="http://schemas.openxmlformats.org/officeDocument/2006/relationships/hyperlink" Target="https://nconnect.nicmar.ac.in/storage/profile/ProfilePhoto_P25701048_947136.jpg" TargetMode="External"/><Relationship Id="rId_hyperlink_113" Type="http://schemas.openxmlformats.org/officeDocument/2006/relationships/hyperlink" Target="https://nconnect.nicmar.ac.in/storage/profile/6a8468e979da6.png" TargetMode="External"/><Relationship Id="rId_hyperlink_114" Type="http://schemas.openxmlformats.org/officeDocument/2006/relationships/hyperlink" Target="https://nconnect.nicmar.ac.in/storage/profile/6a8469629501f.png" TargetMode="External"/><Relationship Id="rId_hyperlink_115" Type="http://schemas.openxmlformats.org/officeDocument/2006/relationships/hyperlink" Target="https://nconnect.nicmar.ac.in/storage/profile/ProfilePhoto_P25700541_148765.jpg" TargetMode="External"/><Relationship Id="rId_hyperlink_116" Type="http://schemas.openxmlformats.org/officeDocument/2006/relationships/hyperlink" Target="https://nconnect.nicmar.ac.in/storage/profile/ProfilePhoto_P25700492_715349.jpg" TargetMode="External"/><Relationship Id="rId_hyperlink_117" Type="http://schemas.openxmlformats.org/officeDocument/2006/relationships/hyperlink" Target="https://nconnect.nicmar.ac.in/storage/profile/ProfilePhoto_P25700270_194253.jpg" TargetMode="External"/><Relationship Id="rId_hyperlink_118" Type="http://schemas.openxmlformats.org/officeDocument/2006/relationships/hyperlink" Target="https://nconnect.nicmar.ac.in/storage/profile/ProfilePhoto_P25701094_546218.jpg" TargetMode="External"/><Relationship Id="rId_hyperlink_119" Type="http://schemas.openxmlformats.org/officeDocument/2006/relationships/hyperlink" Target="https://nconnect.nicmar.ac.in/storage/profile/ProfilePhoto_P25700230_398462.jpg" TargetMode="External"/><Relationship Id="rId_hyperlink_120" Type="http://schemas.openxmlformats.org/officeDocument/2006/relationships/hyperlink" Target="https://nconnect.nicmar.ac.in/storage/profile/ProfilePhoto_P25700288_156498.jpg" TargetMode="External"/><Relationship Id="rId_hyperlink_121" Type="http://schemas.openxmlformats.org/officeDocument/2006/relationships/hyperlink" Target="https://nconnect.nicmar.ac.in/storage/profile/ProfilePhoto_P25700412_865394.jpg" TargetMode="External"/><Relationship Id="rId_hyperlink_122" Type="http://schemas.openxmlformats.org/officeDocument/2006/relationships/hyperlink" Target="https://nconnect.nicmar.ac.in/storage/profile/ProfilePhoto_P25700614_342179.jpg" TargetMode="External"/><Relationship Id="rId_hyperlink_123" Type="http://schemas.openxmlformats.org/officeDocument/2006/relationships/hyperlink" Target="https://nconnect.nicmar.ac.in/storage/profile/ProfilePhoto_P25701003_852167.jpg" TargetMode="External"/><Relationship Id="rId_hyperlink_124" Type="http://schemas.openxmlformats.org/officeDocument/2006/relationships/hyperlink" Target="https://nconnect.nicmar.ac.in/storage/profile/ProfilePhoto_P25700045_159487.jpg" TargetMode="External"/><Relationship Id="rId_hyperlink_125" Type="http://schemas.openxmlformats.org/officeDocument/2006/relationships/hyperlink" Target="https://nconnect.nicmar.ac.in/storage/profile/ProfilePhoto_P25701149_837291.jpg" TargetMode="External"/><Relationship Id="rId_hyperlink_126" Type="http://schemas.openxmlformats.org/officeDocument/2006/relationships/hyperlink" Target="https://nconnect.nicmar.ac.in/storage/profile/ProfilePhoto_P25700211_374165.jpg" TargetMode="External"/><Relationship Id="rId_hyperlink_127" Type="http://schemas.openxmlformats.org/officeDocument/2006/relationships/hyperlink" Target="https://nconnect.nicmar.ac.in/storage/profile/6a6247e7c603e.png" TargetMode="External"/><Relationship Id="rId_hyperlink_128" Type="http://schemas.openxmlformats.org/officeDocument/2006/relationships/hyperlink" Target="https://nconnect.nicmar.ac.in/storage/profile/ProfilePhoto_P25700506_716935.jpg" TargetMode="External"/><Relationship Id="rId_hyperlink_129" Type="http://schemas.openxmlformats.org/officeDocument/2006/relationships/hyperlink" Target="https://nconnect.nicmar.ac.in/storage/profile/ProfilePhoto_P25700411_579146.jpg" TargetMode="External"/><Relationship Id="rId_hyperlink_130" Type="http://schemas.openxmlformats.org/officeDocument/2006/relationships/hyperlink" Target="https://nconnect.nicmar.ac.in/storage/profile/ProfilePhoto_P25700563_865279.jpg" TargetMode="External"/><Relationship Id="rId_hyperlink_131" Type="http://schemas.openxmlformats.org/officeDocument/2006/relationships/hyperlink" Target="https://nconnect.nicmar.ac.in/storage/profile/ProfilePhoto_P25700307_873512.jpg" TargetMode="External"/><Relationship Id="rId_hyperlink_132" Type="http://schemas.openxmlformats.org/officeDocument/2006/relationships/hyperlink" Target="https://nconnect.nicmar.ac.in/storage/profile/ProfilePhoto_P25700505_843196.jpg" TargetMode="External"/><Relationship Id="rId_hyperlink_133" Type="http://schemas.openxmlformats.org/officeDocument/2006/relationships/hyperlink" Target="https://nconnect.nicmar.ac.in/storage/profile/ProfilePhoto_P25700257_416537.jpg" TargetMode="External"/><Relationship Id="rId_hyperlink_134" Type="http://schemas.openxmlformats.org/officeDocument/2006/relationships/hyperlink" Target="https://nconnect.nicmar.ac.in/storage/profile/ProfilePhoto_P25700578_347951.jpg" TargetMode="External"/><Relationship Id="rId_hyperlink_135" Type="http://schemas.openxmlformats.org/officeDocument/2006/relationships/hyperlink" Target="https://nconnect.nicmar.ac.in/storage/profile/ProfilePhoto_P25700622_639152.jpg" TargetMode="External"/><Relationship Id="rId_hyperlink_136" Type="http://schemas.openxmlformats.org/officeDocument/2006/relationships/hyperlink" Target="https://nconnect.nicmar.ac.in/storage/profile/ProfilePhoto_P25700051_624359.jpg" TargetMode="External"/><Relationship Id="rId_hyperlink_137" Type="http://schemas.openxmlformats.org/officeDocument/2006/relationships/hyperlink" Target="https://nconnect.nicmar.ac.in/storage/profile/ProfilePhoto_P25700372_298156.jpg" TargetMode="External"/><Relationship Id="rId_hyperlink_138" Type="http://schemas.openxmlformats.org/officeDocument/2006/relationships/hyperlink" Target="https://nconnect.nicmar.ac.in/storage/profile/ProfilePhoto_P25700369_745329.jpg" TargetMode="External"/><Relationship Id="rId_hyperlink_139" Type="http://schemas.openxmlformats.org/officeDocument/2006/relationships/hyperlink" Target="https://nconnect.nicmar.ac.in/storage/profile/ProfilePhoto_P25700374_374629.jpg" TargetMode="External"/><Relationship Id="rId_hyperlink_140" Type="http://schemas.openxmlformats.org/officeDocument/2006/relationships/hyperlink" Target="https://nconnect.nicmar.ac.in/storage/profile/ProfilePhoto_P25700046_792813.jpg" TargetMode="External"/><Relationship Id="rId_hyperlink_141" Type="http://schemas.openxmlformats.org/officeDocument/2006/relationships/hyperlink" Target="https://nconnect.nicmar.ac.in/storage/profile/ProfilePhoto_P25700145_843721.jpg" TargetMode="External"/><Relationship Id="rId_hyperlink_142" Type="http://schemas.openxmlformats.org/officeDocument/2006/relationships/hyperlink" Target="https://nconnect.nicmar.ac.in/storage/profile/ProfilePhoto_P25700546_862451.jpg" TargetMode="External"/><Relationship Id="rId_hyperlink_143" Type="http://schemas.openxmlformats.org/officeDocument/2006/relationships/hyperlink" Target="https://nconnect.nicmar.ac.in/storage/profile/ProfilePhoto_P25700327_437895.jpg" TargetMode="External"/><Relationship Id="rId_hyperlink_144" Type="http://schemas.openxmlformats.org/officeDocument/2006/relationships/hyperlink" Target="https://nconnect.nicmar.ac.in/storage/profile/ProfilePhoto_P25700493_683249.jpg" TargetMode="External"/><Relationship Id="rId_hyperlink_145" Type="http://schemas.openxmlformats.org/officeDocument/2006/relationships/hyperlink" Target="https://nconnect.nicmar.ac.in/storage/profile/ProfilePhoto_P25700147_396871.jpg" TargetMode="External"/><Relationship Id="rId_hyperlink_146" Type="http://schemas.openxmlformats.org/officeDocument/2006/relationships/hyperlink" Target="https://nconnect.nicmar.ac.in/storage/profile/ProfilePhoto_P25701147_438629.jpg" TargetMode="External"/><Relationship Id="rId_hyperlink_147" Type="http://schemas.openxmlformats.org/officeDocument/2006/relationships/hyperlink" Target="https://nconnect.nicmar.ac.in/storage/profile/ProfilePhoto_P25700633_541692.jpg" TargetMode="External"/><Relationship Id="rId_hyperlink_148" Type="http://schemas.openxmlformats.org/officeDocument/2006/relationships/hyperlink" Target="https://nconnect.nicmar.ac.in/storage/profile/ProfilePhoto_P25701057_742385.jpg" TargetMode="External"/><Relationship Id="rId_hyperlink_149" Type="http://schemas.openxmlformats.org/officeDocument/2006/relationships/hyperlink" Target="https://nconnect.nicmar.ac.in/storage/profile/ProfilePhoto_P25700566_326841.jpg" TargetMode="External"/><Relationship Id="rId_hyperlink_150" Type="http://schemas.openxmlformats.org/officeDocument/2006/relationships/hyperlink" Target="https://nconnect.nicmar.ac.in/storage/profile/ProfilePhoto_P25700101_136785.jpg" TargetMode="External"/><Relationship Id="rId_hyperlink_151" Type="http://schemas.openxmlformats.org/officeDocument/2006/relationships/hyperlink" Target="https://nconnect.nicmar.ac.in/storage/profile/ProfilePhoto_P25700419_475938.jpg" TargetMode="External"/><Relationship Id="rId_hyperlink_152" Type="http://schemas.openxmlformats.org/officeDocument/2006/relationships/hyperlink" Target="https://nconnect.nicmar.ac.in/storage/profile/ProfilePhoto_P25700591_413927.jpg" TargetMode="External"/><Relationship Id="rId_hyperlink_153" Type="http://schemas.openxmlformats.org/officeDocument/2006/relationships/hyperlink" Target="https://nconnect.nicmar.ac.in/storage/profile/ProfilePhoto_P25700371_572389.jpg" TargetMode="External"/><Relationship Id="rId_hyperlink_154" Type="http://schemas.openxmlformats.org/officeDocument/2006/relationships/hyperlink" Target="https://nconnect.nicmar.ac.in/storage/profile/ProfilePhoto_P25700024_183579.jpg" TargetMode="External"/><Relationship Id="rId_hyperlink_155" Type="http://schemas.openxmlformats.org/officeDocument/2006/relationships/hyperlink" Target="https://nconnect.nicmar.ac.in/storage/profile/ProfilePhoto_P25700350_594367.jpg" TargetMode="External"/><Relationship Id="rId_hyperlink_156" Type="http://schemas.openxmlformats.org/officeDocument/2006/relationships/hyperlink" Target="https://nconnect.nicmar.ac.in/storage/profile/ProfilePhoto_P25701132_857361.jpg" TargetMode="External"/><Relationship Id="rId_hyperlink_157" Type="http://schemas.openxmlformats.org/officeDocument/2006/relationships/hyperlink" Target="https://nconnect.nicmar.ac.in/storage/profile/ProfilePhoto_P25700418_528617.jpg" TargetMode="External"/><Relationship Id="rId_hyperlink_158" Type="http://schemas.openxmlformats.org/officeDocument/2006/relationships/hyperlink" Target="https://nconnect.nicmar.ac.in/storage/profile/ProfilePhoto_P25700103_548732.jpg" TargetMode="External"/><Relationship Id="rId_hyperlink_159" Type="http://schemas.openxmlformats.org/officeDocument/2006/relationships/hyperlink" Target="https://nconnect.nicmar.ac.in/storage/profile/ProfilePhoto_P25700297_213596.jpg" TargetMode="External"/><Relationship Id="rId_hyperlink_160" Type="http://schemas.openxmlformats.org/officeDocument/2006/relationships/hyperlink" Target="https://nconnect.nicmar.ac.in/storage/profile/ProfilePhoto_P25700478_489325.jpg" TargetMode="External"/><Relationship Id="rId_hyperlink_161" Type="http://schemas.openxmlformats.org/officeDocument/2006/relationships/hyperlink" Target="https://nconnect.nicmar.ac.in/storage/profile/ProfilePhoto_P25700613_197586.jpg" TargetMode="External"/><Relationship Id="rId_hyperlink_162" Type="http://schemas.openxmlformats.org/officeDocument/2006/relationships/hyperlink" Target="https://nconnect.nicmar.ac.in/storage/profile/ProfilePhoto_P25700476_725986.jpg" TargetMode="External"/><Relationship Id="rId_hyperlink_163" Type="http://schemas.openxmlformats.org/officeDocument/2006/relationships/hyperlink" Target="https://nconnect.nicmar.ac.in/storage/profile/ProfilePhoto_P25700459_341756.jpg" TargetMode="External"/><Relationship Id="rId_hyperlink_164" Type="http://schemas.openxmlformats.org/officeDocument/2006/relationships/hyperlink" Target="https://nconnect.nicmar.ac.in/storage/profile/ProfilePhoto_P25700453_982314.jpg" TargetMode="External"/><Relationship Id="rId_hyperlink_165" Type="http://schemas.openxmlformats.org/officeDocument/2006/relationships/hyperlink" Target="https://nconnect.nicmar.ac.in/storage/profile/ProfilePhoto_P25701107_574683.jpg" TargetMode="External"/><Relationship Id="rId_hyperlink_166" Type="http://schemas.openxmlformats.org/officeDocument/2006/relationships/hyperlink" Target="https://nconnect.nicmar.ac.in/storage/profile/ProfilePhoto_P25700354_283475.jpg" TargetMode="External"/><Relationship Id="rId_hyperlink_167" Type="http://schemas.openxmlformats.org/officeDocument/2006/relationships/hyperlink" Target="https://nconnect.nicmar.ac.in/storage/profile/6a84671bcfea9.png" TargetMode="External"/><Relationship Id="rId_hyperlink_168" Type="http://schemas.openxmlformats.org/officeDocument/2006/relationships/hyperlink" Target="https://nconnect.nicmar.ac.in/storage/profile/ProfilePhoto_P25700399_623841.jpg" TargetMode="External"/><Relationship Id="rId_hyperlink_169" Type="http://schemas.openxmlformats.org/officeDocument/2006/relationships/hyperlink" Target="https://nconnect.nicmar.ac.in/storage/profile/ProfilePhoto_P25700113_721496.jpg" TargetMode="External"/><Relationship Id="rId_hyperlink_170" Type="http://schemas.openxmlformats.org/officeDocument/2006/relationships/hyperlink" Target="https://nconnect.nicmar.ac.in/storage/profile/ProfilePhoto_P25700349_261783.jpg" TargetMode="External"/><Relationship Id="rId_hyperlink_171" Type="http://schemas.openxmlformats.org/officeDocument/2006/relationships/hyperlink" Target="https://nconnect.nicmar.ac.in/storage/profile/ProfilePhoto_P25700516_637824.jpg" TargetMode="External"/><Relationship Id="rId_hyperlink_172" Type="http://schemas.openxmlformats.org/officeDocument/2006/relationships/hyperlink" Target="https://nconnect.nicmar.ac.in/storage/profile/ProfilePhoto_P25700325_532469.jpg" TargetMode="External"/><Relationship Id="rId_hyperlink_173" Type="http://schemas.openxmlformats.org/officeDocument/2006/relationships/hyperlink" Target="https://nconnect.nicmar.ac.in/storage/profile/ProfilePhoto_P25700290_567841.jpg" TargetMode="External"/><Relationship Id="rId_hyperlink_174" Type="http://schemas.openxmlformats.org/officeDocument/2006/relationships/hyperlink" Target="https://nconnect.nicmar.ac.in/storage/profile/ProfilePhoto_P25700356_431675.jpg" TargetMode="External"/><Relationship Id="rId_hyperlink_175" Type="http://schemas.openxmlformats.org/officeDocument/2006/relationships/hyperlink" Target="https://nconnect.nicmar.ac.in/storage/profile/ProfilePhoto_P25700220_175482.jpg" TargetMode="External"/><Relationship Id="rId_hyperlink_176" Type="http://schemas.openxmlformats.org/officeDocument/2006/relationships/hyperlink" Target="https://nconnect.nicmar.ac.in/storage/profile/ProfilePhoto_P25700161_896127.jpg" TargetMode="External"/><Relationship Id="rId_hyperlink_177" Type="http://schemas.openxmlformats.org/officeDocument/2006/relationships/hyperlink" Target="https://nconnect.nicmar.ac.in/storage/profile/ProfilePhoto_P25700195_426391.jpg" TargetMode="External"/><Relationship Id="rId_hyperlink_178" Type="http://schemas.openxmlformats.org/officeDocument/2006/relationships/hyperlink" Target="https://nconnect.nicmar.ac.in/storage/profile/ProfilePhoto_P25701124_429365.jpg" TargetMode="External"/><Relationship Id="rId_hyperlink_179" Type="http://schemas.openxmlformats.org/officeDocument/2006/relationships/hyperlink" Target="https://nconnect.nicmar.ac.in/storage/profile/ProfilePhoto_P25700496_421673.jpg" TargetMode="External"/><Relationship Id="rId_hyperlink_180" Type="http://schemas.openxmlformats.org/officeDocument/2006/relationships/hyperlink" Target="https://nconnect.nicmar.ac.in/storage/profile/ProfilePhoto_P25700718_186239.jpg" TargetMode="External"/><Relationship Id="rId_hyperlink_181" Type="http://schemas.openxmlformats.org/officeDocument/2006/relationships/hyperlink" Target="https://nconnect.nicmar.ac.in/storage/profile/ProfilePhoto_P25700467_125643.jpg" TargetMode="External"/><Relationship Id="rId_hyperlink_182" Type="http://schemas.openxmlformats.org/officeDocument/2006/relationships/hyperlink" Target="https://nconnect.nicmar.ac.in/storage/profile/ProfilePhoto_P25700247_237156.jpg" TargetMode="External"/><Relationship Id="rId_hyperlink_183" Type="http://schemas.openxmlformats.org/officeDocument/2006/relationships/hyperlink" Target="https://nconnect.nicmar.ac.in/storage/profile/ProfilePhoto_P25700628_692713.jpg" TargetMode="External"/><Relationship Id="rId_hyperlink_184" Type="http://schemas.openxmlformats.org/officeDocument/2006/relationships/hyperlink" Target="https://nconnect.nicmar.ac.in/storage/profile/ProfilePhoto_P25700286_398214.jpg" TargetMode="External"/><Relationship Id="rId_hyperlink_185" Type="http://schemas.openxmlformats.org/officeDocument/2006/relationships/hyperlink" Target="https://nconnect.nicmar.ac.in/storage/profile/ProfilePhoto_P25700472_563742.jpg" TargetMode="External"/><Relationship Id="rId_hyperlink_186" Type="http://schemas.openxmlformats.org/officeDocument/2006/relationships/hyperlink" Target="https://nconnect.nicmar.ac.in/storage/profile/ProfilePhoto_P25700241_162534.jpg" TargetMode="External"/><Relationship Id="rId_hyperlink_187" Type="http://schemas.openxmlformats.org/officeDocument/2006/relationships/hyperlink" Target="https://nconnect.nicmar.ac.in/storage/profile/ProfilePhoto_P25700630_165892.jpg" TargetMode="External"/><Relationship Id="rId_hyperlink_188" Type="http://schemas.openxmlformats.org/officeDocument/2006/relationships/hyperlink" Target="https://nconnect.nicmar.ac.in/storage/profile/ProfilePhoto_P25700626_346895.jpg" TargetMode="External"/><Relationship Id="rId_hyperlink_189" Type="http://schemas.openxmlformats.org/officeDocument/2006/relationships/hyperlink" Target="https://nconnect.nicmar.ac.in/storage/profile/ProfilePhoto_P25700524_859374.jpg" TargetMode="External"/><Relationship Id="rId_hyperlink_190" Type="http://schemas.openxmlformats.org/officeDocument/2006/relationships/hyperlink" Target="https://nconnect.nicmar.ac.in/storage/profile/ProfilePhoto_P25700725_384512.jpg" TargetMode="External"/><Relationship Id="rId_hyperlink_191" Type="http://schemas.openxmlformats.org/officeDocument/2006/relationships/hyperlink" Target="https://nconnect.nicmar.ac.in/storage/profile/ProfilePhoto_P25700151_798532.jpg" TargetMode="External"/><Relationship Id="rId_hyperlink_192" Type="http://schemas.openxmlformats.org/officeDocument/2006/relationships/hyperlink" Target="https://nconnect.nicmar.ac.in/storage/profile/ProfilePhoto_P25700044_489275.jpg" TargetMode="External"/><Relationship Id="rId_hyperlink_193" Type="http://schemas.openxmlformats.org/officeDocument/2006/relationships/hyperlink" Target="https://nconnect.nicmar.ac.in/storage/profile/ProfilePhoto_P25700280_693247.jpg" TargetMode="External"/><Relationship Id="rId_hyperlink_194" Type="http://schemas.openxmlformats.org/officeDocument/2006/relationships/hyperlink" Target="https://nconnect.nicmar.ac.in/storage/profile/ProfilePhoto_P25701103_576182.jpg" TargetMode="External"/><Relationship Id="rId_hyperlink_195" Type="http://schemas.openxmlformats.org/officeDocument/2006/relationships/hyperlink" Target="https://nconnect.nicmar.ac.in/storage/profile/ProfilePhoto_P25701050_146523.jpg" TargetMode="External"/><Relationship Id="rId_hyperlink_196" Type="http://schemas.openxmlformats.org/officeDocument/2006/relationships/hyperlink" Target="https://nconnect.nicmar.ac.in/storage/profile/ProfilePhoto_P25700232_974861.jpg" TargetMode="External"/><Relationship Id="rId_hyperlink_197" Type="http://schemas.openxmlformats.org/officeDocument/2006/relationships/hyperlink" Target="https://nconnect.nicmar.ac.in/storage/profile/ProfilePhoto_P25700569_579436.jpg" TargetMode="External"/><Relationship Id="rId_hyperlink_198" Type="http://schemas.openxmlformats.org/officeDocument/2006/relationships/hyperlink" Target="https://nconnect.nicmar.ac.in/storage/profile/ProfilePhoto_P25701026_834126.jpg" TargetMode="External"/><Relationship Id="rId_hyperlink_199" Type="http://schemas.openxmlformats.org/officeDocument/2006/relationships/hyperlink" Target="https://nconnect.nicmar.ac.in/storage/profile/ProfilePhoto_P25700547_673924.jpg" TargetMode="External"/><Relationship Id="rId_hyperlink_200" Type="http://schemas.openxmlformats.org/officeDocument/2006/relationships/hyperlink" Target="https://nconnect.nicmar.ac.in/storage/profile/ProfilePhoto_P25700544_418352.jpg" TargetMode="External"/><Relationship Id="rId_hyperlink_201" Type="http://schemas.openxmlformats.org/officeDocument/2006/relationships/hyperlink" Target="https://nconnect.nicmar.ac.in/storage/profile/ProfilePhoto_P25701114_583712.jpg" TargetMode="External"/><Relationship Id="rId_hyperlink_202" Type="http://schemas.openxmlformats.org/officeDocument/2006/relationships/hyperlink" Target="https://nconnect.nicmar.ac.in/storage/profile/ProfilePhoto_P25700017_325687.jpg" TargetMode="External"/><Relationship Id="rId_hyperlink_203" Type="http://schemas.openxmlformats.org/officeDocument/2006/relationships/hyperlink" Target="https://nconnect.nicmar.ac.in/storage/profile/ProfilePhoto_P25700574_937814.jpg" TargetMode="External"/><Relationship Id="rId_hyperlink_204" Type="http://schemas.openxmlformats.org/officeDocument/2006/relationships/hyperlink" Target="https://nconnect.nicmar.ac.in/storage/profile/ProfilePhoto_P25700595_861492.jpg" TargetMode="External"/><Relationship Id="rId_hyperlink_205" Type="http://schemas.openxmlformats.org/officeDocument/2006/relationships/hyperlink" Target="https://nconnect.nicmar.ac.in/storage/profile/ProfilePhoto_P25701047_179582.jpg" TargetMode="External"/><Relationship Id="rId_hyperlink_206" Type="http://schemas.openxmlformats.org/officeDocument/2006/relationships/hyperlink" Target="https://nconnect.nicmar.ac.in/storage/profile/ProfilePhoto_P25701141_658723.jpg" TargetMode="External"/><Relationship Id="rId_hyperlink_207" Type="http://schemas.openxmlformats.org/officeDocument/2006/relationships/hyperlink" Target="https://nconnect.nicmar.ac.in/storage/profile/ProfilePhoto_P25700146_681345.jpg" TargetMode="External"/><Relationship Id="rId_hyperlink_208" Type="http://schemas.openxmlformats.org/officeDocument/2006/relationships/hyperlink" Target="https://nconnect.nicmar.ac.in/storage/profile/ProfilePhoto_P25700021_349526.jpg" TargetMode="External"/><Relationship Id="rId_hyperlink_209" Type="http://schemas.openxmlformats.org/officeDocument/2006/relationships/hyperlink" Target="https://nconnect.nicmar.ac.in/storage/profile/ProfilePhoto_P25700416_291456.jpg" TargetMode="External"/><Relationship Id="rId_hyperlink_210" Type="http://schemas.openxmlformats.org/officeDocument/2006/relationships/hyperlink" Target="https://nconnect.nicmar.ac.in/storage/profile/6a84671b39483.png" TargetMode="External"/><Relationship Id="rId_hyperlink_211" Type="http://schemas.openxmlformats.org/officeDocument/2006/relationships/hyperlink" Target="https://nconnect.nicmar.ac.in/storage/profile/6a8518c1ee5f5.png" TargetMode="External"/><Relationship Id="rId_hyperlink_212"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13"/>
  <sheetViews>
    <sheetView tabSelected="1" workbookViewId="0" showGridLines="true" showRowColHeaders="1">
      <pane ySplit="1" topLeftCell="A2" activePane="bottomLeft" state="frozen"/>
      <selection pane="bottomLeft" activeCell="BR21" sqref="BR21"/>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2.28" bestFit="true" customWidth="true" style="0"/>
    <col min="5" max="5" width="17.71" bestFit="true" customWidth="true" style="0"/>
    <col min="6" max="6" width="23.423" bestFit="true" customWidth="true" style="0"/>
    <col min="7" max="7" width="42.418"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89.55"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6.558" bestFit="true" customWidth="true" style="0"/>
    <col min="21" max="21" width="31.707" bestFit="true" customWidth="true" style="0"/>
    <col min="22" max="22" width="20.281" bestFit="true" customWidth="true" style="0"/>
    <col min="23" max="23" width="70.697" bestFit="true" customWidth="true" style="0"/>
    <col min="24" max="24" width="147.393" bestFit="true" customWidth="true" style="0"/>
    <col min="25" max="25" width="22.28" bestFit="true" customWidth="true" style="0"/>
    <col min="26" max="26" width="19.995"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9.99"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301.926"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206.378"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9130767406</v>
      </c>
      <c r="K2" s="1" t="s">
        <v>84</v>
      </c>
      <c r="L2" s="1" t="s">
        <v>85</v>
      </c>
      <c r="M2" s="1" t="s">
        <v>86</v>
      </c>
      <c r="N2" s="1" t="s">
        <v>87</v>
      </c>
      <c r="O2" s="1"/>
      <c r="P2" s="1" t="s">
        <v>88</v>
      </c>
      <c r="Q2" s="1" t="s">
        <v>89</v>
      </c>
      <c r="R2" s="1" t="s">
        <v>79</v>
      </c>
      <c r="S2" s="1">
        <v>9518307871</v>
      </c>
      <c r="T2" s="1" t="s">
        <v>90</v>
      </c>
      <c r="U2" s="1" t="s">
        <v>91</v>
      </c>
      <c r="V2" s="1">
        <v>7798772221</v>
      </c>
      <c r="W2" s="1" t="s">
        <v>92</v>
      </c>
      <c r="X2" s="1" t="s">
        <v>93</v>
      </c>
      <c r="Y2" s="1" t="s">
        <v>94</v>
      </c>
      <c r="Z2" s="1" t="s">
        <v>95</v>
      </c>
      <c r="AA2" s="1" t="s">
        <v>93</v>
      </c>
      <c r="AB2" s="1" t="s">
        <v>94</v>
      </c>
      <c r="AC2" s="1" t="s">
        <v>95</v>
      </c>
      <c r="AD2" s="1">
        <v>8.38</v>
      </c>
      <c r="AE2" s="1" t="s">
        <v>96</v>
      </c>
      <c r="AF2" s="1" t="s">
        <v>97</v>
      </c>
      <c r="AG2" s="1" t="s">
        <v>98</v>
      </c>
      <c r="AH2" s="1" t="s">
        <v>99</v>
      </c>
      <c r="AI2" s="1" t="s">
        <v>100</v>
      </c>
      <c r="AJ2" s="1">
        <v>74.2</v>
      </c>
      <c r="AK2" s="1"/>
      <c r="AL2" s="1"/>
      <c r="AM2" s="1"/>
      <c r="AN2" s="1"/>
      <c r="AO2" s="1"/>
      <c r="AP2" s="1"/>
      <c r="AQ2" s="1"/>
      <c r="AR2" s="1" t="s">
        <v>101</v>
      </c>
      <c r="AS2" s="1" t="s">
        <v>102</v>
      </c>
      <c r="AT2" s="1" t="s">
        <v>103</v>
      </c>
      <c r="AU2" s="1" t="s">
        <v>104</v>
      </c>
      <c r="AV2" s="1">
        <v>80.12</v>
      </c>
      <c r="AW2" s="1"/>
      <c r="AX2" s="1" t="s">
        <v>105</v>
      </c>
      <c r="AY2" s="1" t="s">
        <v>106</v>
      </c>
      <c r="AZ2" s="1" t="s">
        <v>107</v>
      </c>
      <c r="BA2" s="1" t="s">
        <v>108</v>
      </c>
      <c r="BB2" s="1">
        <v>76.02</v>
      </c>
      <c r="BC2" s="1">
        <v>8.67</v>
      </c>
      <c r="BD2" s="1"/>
      <c r="BE2" s="1"/>
      <c r="BF2" s="1"/>
      <c r="BG2" s="1"/>
      <c r="BH2" s="1"/>
      <c r="BI2" s="1"/>
      <c r="BJ2" s="1" t="s">
        <v>109</v>
      </c>
      <c r="BK2" s="1" t="s">
        <v>110</v>
      </c>
      <c r="BL2" s="1" t="s">
        <v>111</v>
      </c>
      <c r="BM2" s="1" t="s">
        <v>112</v>
      </c>
      <c r="BN2" s="1">
        <v>156</v>
      </c>
      <c r="BO2" s="1"/>
      <c r="BP2" s="1" t="str">
        <f>HYPERLINK("https://nconnect.nicmar.ac.in/storage/profile/ProfilePhoto_P25700721_783129.jpg","Download")</f>
        <v>0</v>
      </c>
      <c r="BQ2" s="3"/>
      <c r="BR2" s="3"/>
      <c r="BS2" s="1" t="s">
        <v>113</v>
      </c>
      <c r="BT2" s="1" t="s">
        <v>114</v>
      </c>
      <c r="BU2" s="1" t="s">
        <v>115</v>
      </c>
      <c r="BV2" s="1" t="s">
        <v>116</v>
      </c>
      <c r="BW2" s="1"/>
    </row>
    <row r="3" spans="1:75">
      <c r="A3" s="1" t="s">
        <v>75</v>
      </c>
      <c r="B3" s="1" t="s">
        <v>76</v>
      </c>
      <c r="C3" s="1" t="s">
        <v>117</v>
      </c>
      <c r="D3" s="1" t="s">
        <v>118</v>
      </c>
      <c r="E3" s="1" t="s">
        <v>119</v>
      </c>
      <c r="F3" s="1" t="s">
        <v>120</v>
      </c>
      <c r="G3" s="1" t="s">
        <v>121</v>
      </c>
      <c r="H3" s="1" t="s">
        <v>122</v>
      </c>
      <c r="I3" s="1" t="s">
        <v>122</v>
      </c>
      <c r="J3" s="1">
        <v>9340569657</v>
      </c>
      <c r="K3" s="1" t="s">
        <v>84</v>
      </c>
      <c r="L3" s="1" t="s">
        <v>123</v>
      </c>
      <c r="M3" s="1" t="s">
        <v>86</v>
      </c>
      <c r="N3" s="1" t="s">
        <v>124</v>
      </c>
      <c r="O3" s="1"/>
      <c r="P3" s="1" t="s">
        <v>88</v>
      </c>
      <c r="Q3" s="1" t="s">
        <v>125</v>
      </c>
      <c r="R3" s="1" t="s">
        <v>126</v>
      </c>
      <c r="S3" s="1">
        <v>7999296372</v>
      </c>
      <c r="T3" s="1" t="s">
        <v>127</v>
      </c>
      <c r="U3" s="1" t="s">
        <v>128</v>
      </c>
      <c r="V3" s="1">
        <v>9131970979</v>
      </c>
      <c r="W3" s="1" t="s">
        <v>92</v>
      </c>
      <c r="X3" s="1" t="s">
        <v>129</v>
      </c>
      <c r="Y3" s="1" t="s">
        <v>130</v>
      </c>
      <c r="Z3" s="1" t="s">
        <v>131</v>
      </c>
      <c r="AA3" s="1" t="s">
        <v>129</v>
      </c>
      <c r="AB3" s="1" t="s">
        <v>130</v>
      </c>
      <c r="AC3" s="1" t="s">
        <v>131</v>
      </c>
      <c r="AD3" s="1">
        <v>7.79</v>
      </c>
      <c r="AE3" s="1" t="s">
        <v>96</v>
      </c>
      <c r="AF3" s="1" t="s">
        <v>132</v>
      </c>
      <c r="AG3" s="1" t="s">
        <v>133</v>
      </c>
      <c r="AH3" s="1" t="s">
        <v>134</v>
      </c>
      <c r="AI3" s="1" t="s">
        <v>135</v>
      </c>
      <c r="AJ3" s="1">
        <v>60.3</v>
      </c>
      <c r="AK3" s="1"/>
      <c r="AL3" s="1" t="s">
        <v>136</v>
      </c>
      <c r="AM3" s="1" t="s">
        <v>133</v>
      </c>
      <c r="AN3" s="1" t="s">
        <v>137</v>
      </c>
      <c r="AO3" s="1" t="s">
        <v>138</v>
      </c>
      <c r="AP3" s="1">
        <v>61.8</v>
      </c>
      <c r="AQ3" s="1">
        <v>6.5</v>
      </c>
      <c r="AR3" s="1"/>
      <c r="AS3" s="1"/>
      <c r="AT3" s="1"/>
      <c r="AU3" s="1"/>
      <c r="AV3" s="1"/>
      <c r="AW3" s="1"/>
      <c r="AX3" s="1" t="s">
        <v>139</v>
      </c>
      <c r="AY3" s="1" t="s">
        <v>140</v>
      </c>
      <c r="AZ3" s="1" t="s">
        <v>141</v>
      </c>
      <c r="BA3" s="1" t="s">
        <v>142</v>
      </c>
      <c r="BB3" s="1">
        <v>74.95</v>
      </c>
      <c r="BC3" s="1">
        <v>8.3</v>
      </c>
      <c r="BD3" s="1"/>
      <c r="BE3" s="1"/>
      <c r="BF3" s="1"/>
      <c r="BG3" s="1"/>
      <c r="BH3" s="1"/>
      <c r="BI3" s="1"/>
      <c r="BJ3" s="1" t="s">
        <v>143</v>
      </c>
      <c r="BK3" s="1"/>
      <c r="BL3" s="1"/>
      <c r="BM3" s="1" t="s">
        <v>144</v>
      </c>
      <c r="BN3" s="1">
        <v>19</v>
      </c>
      <c r="BO3" s="1" t="s">
        <v>145</v>
      </c>
      <c r="BP3" s="1" t="str">
        <f>HYPERLINK("https://nconnect.nicmar.ac.in/storage/profile/ProfilePhoto_P25700623_438172.jpg","Download")</f>
        <v>0</v>
      </c>
      <c r="BQ3" s="3"/>
      <c r="BR3" s="3"/>
      <c r="BS3" s="1" t="s">
        <v>113</v>
      </c>
      <c r="BT3" s="1" t="s">
        <v>114</v>
      </c>
      <c r="BU3" s="1" t="s">
        <v>115</v>
      </c>
      <c r="BV3" s="1" t="s">
        <v>116</v>
      </c>
      <c r="BW3" s="1"/>
    </row>
    <row r="4" spans="1:75">
      <c r="A4" s="1" t="s">
        <v>75</v>
      </c>
      <c r="B4" s="1" t="s">
        <v>76</v>
      </c>
      <c r="C4" s="1" t="s">
        <v>146</v>
      </c>
      <c r="D4" s="1" t="s">
        <v>147</v>
      </c>
      <c r="E4" s="1"/>
      <c r="F4" s="1" t="s">
        <v>148</v>
      </c>
      <c r="G4" s="1" t="s">
        <v>149</v>
      </c>
      <c r="H4" s="1" t="s">
        <v>150</v>
      </c>
      <c r="I4" s="1" t="s">
        <v>151</v>
      </c>
      <c r="J4" s="1">
        <v>8219340773</v>
      </c>
      <c r="K4" s="1" t="s">
        <v>152</v>
      </c>
      <c r="L4" s="1" t="s">
        <v>153</v>
      </c>
      <c r="M4" s="1" t="s">
        <v>86</v>
      </c>
      <c r="N4" s="1" t="s">
        <v>154</v>
      </c>
      <c r="O4" s="1"/>
      <c r="P4" s="1" t="s">
        <v>155</v>
      </c>
      <c r="Q4" s="1" t="s">
        <v>156</v>
      </c>
      <c r="R4" s="1" t="s">
        <v>157</v>
      </c>
      <c r="S4" s="1">
        <v>8219544128</v>
      </c>
      <c r="T4" s="1" t="s">
        <v>158</v>
      </c>
      <c r="U4" s="1" t="s">
        <v>159</v>
      </c>
      <c r="V4" s="1">
        <v>9418016871</v>
      </c>
      <c r="W4" s="1" t="s">
        <v>160</v>
      </c>
      <c r="X4" s="1" t="s">
        <v>161</v>
      </c>
      <c r="Y4" s="1" t="s">
        <v>162</v>
      </c>
      <c r="Z4" s="1" t="s">
        <v>163</v>
      </c>
      <c r="AA4" s="1" t="s">
        <v>161</v>
      </c>
      <c r="AB4" s="1" t="s">
        <v>162</v>
      </c>
      <c r="AC4" s="1" t="s">
        <v>163</v>
      </c>
      <c r="AD4" s="1">
        <v>8.33</v>
      </c>
      <c r="AE4" s="1" t="s">
        <v>96</v>
      </c>
      <c r="AF4" s="1" t="s">
        <v>164</v>
      </c>
      <c r="AG4" s="1" t="s">
        <v>165</v>
      </c>
      <c r="AH4" s="1" t="s">
        <v>166</v>
      </c>
      <c r="AI4" s="1" t="s">
        <v>135</v>
      </c>
      <c r="AJ4" s="1">
        <v>65.6</v>
      </c>
      <c r="AK4" s="1"/>
      <c r="AL4" s="1" t="s">
        <v>167</v>
      </c>
      <c r="AM4" s="1" t="s">
        <v>168</v>
      </c>
      <c r="AN4" s="1" t="s">
        <v>169</v>
      </c>
      <c r="AO4" s="1" t="s">
        <v>107</v>
      </c>
      <c r="AP4" s="1">
        <v>67</v>
      </c>
      <c r="AQ4" s="1"/>
      <c r="AR4" s="1"/>
      <c r="AS4" s="1"/>
      <c r="AT4" s="1"/>
      <c r="AU4" s="1"/>
      <c r="AV4" s="1"/>
      <c r="AW4" s="1"/>
      <c r="AX4" s="1" t="s">
        <v>170</v>
      </c>
      <c r="AY4" s="1" t="s">
        <v>171</v>
      </c>
      <c r="AZ4" s="1" t="s">
        <v>172</v>
      </c>
      <c r="BA4" s="1" t="s">
        <v>173</v>
      </c>
      <c r="BB4" s="1">
        <v>74.29</v>
      </c>
      <c r="BC4" s="1">
        <v>7.82</v>
      </c>
      <c r="BD4" s="1"/>
      <c r="BE4" s="1"/>
      <c r="BF4" s="1"/>
      <c r="BG4" s="1"/>
      <c r="BH4" s="1"/>
      <c r="BI4" s="1"/>
      <c r="BJ4" s="1" t="s">
        <v>174</v>
      </c>
      <c r="BK4" s="1"/>
      <c r="BL4" s="1"/>
      <c r="BM4" s="1" t="s">
        <v>175</v>
      </c>
      <c r="BN4" s="1">
        <v>39</v>
      </c>
      <c r="BO4" s="1" t="s">
        <v>176</v>
      </c>
      <c r="BP4" s="1" t="str">
        <f>HYPERLINK("https://nconnect.nicmar.ac.in/storage/profile/ProfilePhoto_P25700514_542397.jpg","Download")</f>
        <v>0</v>
      </c>
      <c r="BQ4" s="3"/>
      <c r="BR4" s="3"/>
      <c r="BS4" s="1" t="s">
        <v>113</v>
      </c>
      <c r="BT4" s="1" t="s">
        <v>114</v>
      </c>
      <c r="BU4" s="1" t="s">
        <v>115</v>
      </c>
      <c r="BV4" s="1" t="s">
        <v>116</v>
      </c>
      <c r="BW4" s="1"/>
    </row>
    <row r="5" spans="1:75">
      <c r="A5" s="1" t="s">
        <v>75</v>
      </c>
      <c r="B5" s="1" t="s">
        <v>76</v>
      </c>
      <c r="C5" s="1" t="s">
        <v>177</v>
      </c>
      <c r="D5" s="1" t="s">
        <v>178</v>
      </c>
      <c r="E5" s="1" t="s">
        <v>179</v>
      </c>
      <c r="F5" s="1" t="s">
        <v>180</v>
      </c>
      <c r="G5" s="1" t="s">
        <v>181</v>
      </c>
      <c r="H5" s="1" t="s">
        <v>182</v>
      </c>
      <c r="I5" s="1" t="s">
        <v>183</v>
      </c>
      <c r="J5" s="1">
        <v>9372185523</v>
      </c>
      <c r="K5" s="1" t="s">
        <v>152</v>
      </c>
      <c r="L5" s="1" t="s">
        <v>184</v>
      </c>
      <c r="M5" s="1" t="s">
        <v>86</v>
      </c>
      <c r="N5" s="1" t="s">
        <v>185</v>
      </c>
      <c r="O5" s="1" t="s">
        <v>186</v>
      </c>
      <c r="P5" s="1" t="s">
        <v>187</v>
      </c>
      <c r="Q5" s="1" t="s">
        <v>188</v>
      </c>
      <c r="R5" s="1" t="s">
        <v>189</v>
      </c>
      <c r="S5" s="1">
        <v>9004473416</v>
      </c>
      <c r="T5" s="1" t="s">
        <v>190</v>
      </c>
      <c r="U5" s="1" t="s">
        <v>191</v>
      </c>
      <c r="V5" s="1">
        <v>9372032013</v>
      </c>
      <c r="W5" s="1" t="s">
        <v>92</v>
      </c>
      <c r="X5" s="1" t="s">
        <v>192</v>
      </c>
      <c r="Y5" s="1" t="s">
        <v>94</v>
      </c>
      <c r="Z5" s="1" t="s">
        <v>95</v>
      </c>
      <c r="AA5" s="1" t="s">
        <v>192</v>
      </c>
      <c r="AB5" s="1" t="s">
        <v>94</v>
      </c>
      <c r="AC5" s="1" t="s">
        <v>95</v>
      </c>
      <c r="AD5" s="1">
        <v>8.15</v>
      </c>
      <c r="AE5" s="1" t="s">
        <v>96</v>
      </c>
      <c r="AF5" s="1" t="s">
        <v>193</v>
      </c>
      <c r="AG5" s="1" t="s">
        <v>194</v>
      </c>
      <c r="AH5" s="1" t="s">
        <v>99</v>
      </c>
      <c r="AI5" s="1" t="s">
        <v>195</v>
      </c>
      <c r="AJ5" s="1">
        <v>84</v>
      </c>
      <c r="AK5" s="1"/>
      <c r="AL5" s="1"/>
      <c r="AM5" s="1"/>
      <c r="AN5" s="1"/>
      <c r="AO5" s="1"/>
      <c r="AP5" s="1"/>
      <c r="AQ5" s="1"/>
      <c r="AR5" s="1" t="s">
        <v>196</v>
      </c>
      <c r="AS5" s="1" t="s">
        <v>197</v>
      </c>
      <c r="AT5" s="1" t="s">
        <v>198</v>
      </c>
      <c r="AU5" s="1" t="s">
        <v>199</v>
      </c>
      <c r="AV5" s="1">
        <v>72.71</v>
      </c>
      <c r="AW5" s="1"/>
      <c r="AX5" s="1" t="s">
        <v>200</v>
      </c>
      <c r="AY5" s="1" t="s">
        <v>201</v>
      </c>
      <c r="AZ5" s="1" t="s">
        <v>202</v>
      </c>
      <c r="BA5" s="1" t="s">
        <v>203</v>
      </c>
      <c r="BB5" s="1">
        <v>70</v>
      </c>
      <c r="BC5" s="1">
        <v>7.84</v>
      </c>
      <c r="BD5" s="1"/>
      <c r="BE5" s="1"/>
      <c r="BF5" s="1"/>
      <c r="BG5" s="1"/>
      <c r="BH5" s="1"/>
      <c r="BI5" s="1"/>
      <c r="BJ5" s="1" t="s">
        <v>204</v>
      </c>
      <c r="BK5" s="1" t="s">
        <v>205</v>
      </c>
      <c r="BL5" s="1" t="s">
        <v>206</v>
      </c>
      <c r="BM5" s="1" t="s">
        <v>207</v>
      </c>
      <c r="BN5" s="1">
        <v>9</v>
      </c>
      <c r="BO5" s="1"/>
      <c r="BP5" s="1" t="str">
        <f>HYPERLINK("https://nconnect.nicmar.ac.in/storage/profile/ProfilePhoto_P25700209_172634.jpg","Download")</f>
        <v>0</v>
      </c>
      <c r="BQ5" s="3"/>
      <c r="BR5" s="3"/>
      <c r="BS5" s="1" t="s">
        <v>113</v>
      </c>
      <c r="BT5" s="1" t="s">
        <v>114</v>
      </c>
      <c r="BU5" s="1" t="s">
        <v>115</v>
      </c>
      <c r="BV5" s="1" t="s">
        <v>116</v>
      </c>
      <c r="BW5" s="1"/>
    </row>
    <row r="6" spans="1:75">
      <c r="A6" s="1" t="s">
        <v>75</v>
      </c>
      <c r="B6" s="1" t="s">
        <v>76</v>
      </c>
      <c r="C6" s="1" t="s">
        <v>208</v>
      </c>
      <c r="D6" s="1" t="s">
        <v>209</v>
      </c>
      <c r="E6" s="1" t="s">
        <v>210</v>
      </c>
      <c r="F6" s="1" t="s">
        <v>211</v>
      </c>
      <c r="G6" s="1" t="s">
        <v>212</v>
      </c>
      <c r="H6" s="1" t="s">
        <v>213</v>
      </c>
      <c r="I6" s="1" t="s">
        <v>214</v>
      </c>
      <c r="J6" s="1">
        <v>7448124649</v>
      </c>
      <c r="K6" s="1" t="s">
        <v>152</v>
      </c>
      <c r="L6" s="1" t="s">
        <v>215</v>
      </c>
      <c r="M6" s="1" t="s">
        <v>86</v>
      </c>
      <c r="N6" s="1" t="s">
        <v>216</v>
      </c>
      <c r="O6" s="1"/>
      <c r="P6" s="1" t="s">
        <v>88</v>
      </c>
      <c r="Q6" s="1" t="s">
        <v>217</v>
      </c>
      <c r="R6" s="1" t="s">
        <v>210</v>
      </c>
      <c r="S6" s="1">
        <v>9371793553</v>
      </c>
      <c r="T6" s="1" t="s">
        <v>218</v>
      </c>
      <c r="U6" s="1" t="s">
        <v>219</v>
      </c>
      <c r="V6" s="1">
        <v>8087463553</v>
      </c>
      <c r="W6" s="1" t="s">
        <v>220</v>
      </c>
      <c r="X6" s="1" t="s">
        <v>221</v>
      </c>
      <c r="Y6" s="1" t="s">
        <v>222</v>
      </c>
      <c r="Z6" s="1" t="s">
        <v>95</v>
      </c>
      <c r="AA6" s="1" t="s">
        <v>223</v>
      </c>
      <c r="AB6" s="1" t="s">
        <v>222</v>
      </c>
      <c r="AC6" s="1" t="s">
        <v>95</v>
      </c>
      <c r="AD6" s="1">
        <v>8.85</v>
      </c>
      <c r="AE6" s="1" t="s">
        <v>96</v>
      </c>
      <c r="AF6" s="1" t="s">
        <v>224</v>
      </c>
      <c r="AG6" s="1" t="s">
        <v>225</v>
      </c>
      <c r="AH6" s="1" t="s">
        <v>226</v>
      </c>
      <c r="AI6" s="1" t="s">
        <v>227</v>
      </c>
      <c r="AJ6" s="1">
        <v>84.2</v>
      </c>
      <c r="AK6" s="1"/>
      <c r="AL6" s="1" t="s">
        <v>228</v>
      </c>
      <c r="AM6" s="1" t="s">
        <v>225</v>
      </c>
      <c r="AN6" s="1" t="s">
        <v>229</v>
      </c>
      <c r="AO6" s="1" t="s">
        <v>107</v>
      </c>
      <c r="AP6" s="1">
        <v>66.15</v>
      </c>
      <c r="AQ6" s="1"/>
      <c r="AR6" s="1"/>
      <c r="AS6" s="1"/>
      <c r="AT6" s="1"/>
      <c r="AU6" s="1"/>
      <c r="AV6" s="1"/>
      <c r="AW6" s="1"/>
      <c r="AX6" s="1" t="s">
        <v>230</v>
      </c>
      <c r="AY6" s="1" t="s">
        <v>231</v>
      </c>
      <c r="AZ6" s="1" t="s">
        <v>138</v>
      </c>
      <c r="BA6" s="1" t="s">
        <v>232</v>
      </c>
      <c r="BB6" s="1">
        <v>74.3</v>
      </c>
      <c r="BC6" s="1">
        <v>8.18</v>
      </c>
      <c r="BD6" s="1"/>
      <c r="BE6" s="1"/>
      <c r="BF6" s="1"/>
      <c r="BG6" s="1"/>
      <c r="BH6" s="1"/>
      <c r="BI6" s="1"/>
      <c r="BJ6" s="1" t="s">
        <v>233</v>
      </c>
      <c r="BK6" s="1" t="s">
        <v>234</v>
      </c>
      <c r="BL6" s="1" t="s">
        <v>235</v>
      </c>
      <c r="BM6" s="1" t="s">
        <v>236</v>
      </c>
      <c r="BN6" s="1">
        <v>21</v>
      </c>
      <c r="BO6" s="1" t="s">
        <v>237</v>
      </c>
      <c r="BP6" s="1" t="str">
        <f>HYPERLINK("https://nconnect.nicmar.ac.in/storage/profile/ProfilePhoto_P25700059_679482.jpg","Download")</f>
        <v>0</v>
      </c>
      <c r="BQ6" s="3"/>
      <c r="BR6" s="3"/>
      <c r="BS6" s="1" t="s">
        <v>113</v>
      </c>
      <c r="BT6" s="1" t="s">
        <v>114</v>
      </c>
      <c r="BU6" s="1" t="s">
        <v>115</v>
      </c>
      <c r="BV6" s="1" t="s">
        <v>116</v>
      </c>
      <c r="BW6" s="1"/>
    </row>
    <row r="7" spans="1:75">
      <c r="A7" s="1" t="s">
        <v>75</v>
      </c>
      <c r="B7" s="1" t="s">
        <v>76</v>
      </c>
      <c r="C7" s="1" t="s">
        <v>238</v>
      </c>
      <c r="D7" s="1" t="s">
        <v>239</v>
      </c>
      <c r="E7" s="1" t="s">
        <v>240</v>
      </c>
      <c r="F7" s="1" t="s">
        <v>241</v>
      </c>
      <c r="G7" s="1" t="s">
        <v>242</v>
      </c>
      <c r="H7" s="1" t="s">
        <v>243</v>
      </c>
      <c r="I7" s="1" t="s">
        <v>244</v>
      </c>
      <c r="J7" s="1">
        <v>7219287393</v>
      </c>
      <c r="K7" s="1" t="s">
        <v>152</v>
      </c>
      <c r="L7" s="1" t="s">
        <v>245</v>
      </c>
      <c r="M7" s="1" t="s">
        <v>86</v>
      </c>
      <c r="N7" s="1" t="s">
        <v>246</v>
      </c>
      <c r="O7" s="1"/>
      <c r="P7" s="1" t="s">
        <v>247</v>
      </c>
      <c r="Q7" s="1" t="s">
        <v>248</v>
      </c>
      <c r="R7" s="1" t="s">
        <v>240</v>
      </c>
      <c r="S7" s="1">
        <v>7219287393</v>
      </c>
      <c r="T7" s="1" t="s">
        <v>249</v>
      </c>
      <c r="U7" s="1" t="s">
        <v>250</v>
      </c>
      <c r="V7" s="1">
        <v>7720965080</v>
      </c>
      <c r="W7" s="1" t="s">
        <v>249</v>
      </c>
      <c r="X7" s="1" t="s">
        <v>251</v>
      </c>
      <c r="Y7" s="1" t="s">
        <v>252</v>
      </c>
      <c r="Z7" s="1" t="s">
        <v>95</v>
      </c>
      <c r="AA7" s="1" t="s">
        <v>253</v>
      </c>
      <c r="AB7" s="1" t="s">
        <v>254</v>
      </c>
      <c r="AC7" s="1" t="s">
        <v>95</v>
      </c>
      <c r="AD7" s="1">
        <v>8.08</v>
      </c>
      <c r="AE7" s="1" t="s">
        <v>96</v>
      </c>
      <c r="AF7" s="1" t="s">
        <v>255</v>
      </c>
      <c r="AG7" s="1" t="s">
        <v>256</v>
      </c>
      <c r="AH7" s="1" t="s">
        <v>226</v>
      </c>
      <c r="AI7" s="1" t="s">
        <v>257</v>
      </c>
      <c r="AJ7" s="1">
        <v>86.2</v>
      </c>
      <c r="AK7" s="1"/>
      <c r="AL7" s="1" t="s">
        <v>258</v>
      </c>
      <c r="AM7" s="1" t="s">
        <v>256</v>
      </c>
      <c r="AN7" s="1" t="s">
        <v>199</v>
      </c>
      <c r="AO7" s="1" t="s">
        <v>259</v>
      </c>
      <c r="AP7" s="1">
        <v>63.38</v>
      </c>
      <c r="AQ7" s="1"/>
      <c r="AR7" s="1"/>
      <c r="AS7" s="1"/>
      <c r="AT7" s="1"/>
      <c r="AU7" s="1"/>
      <c r="AV7" s="1"/>
      <c r="AW7" s="1"/>
      <c r="AX7" s="1" t="s">
        <v>260</v>
      </c>
      <c r="AY7" s="1" t="s">
        <v>261</v>
      </c>
      <c r="AZ7" s="1" t="s">
        <v>107</v>
      </c>
      <c r="BA7" s="1" t="s">
        <v>173</v>
      </c>
      <c r="BB7" s="1">
        <v>70.32</v>
      </c>
      <c r="BC7" s="1">
        <v>7.42</v>
      </c>
      <c r="BD7" s="1"/>
      <c r="BE7" s="1"/>
      <c r="BF7" s="1"/>
      <c r="BG7" s="1"/>
      <c r="BH7" s="1"/>
      <c r="BI7" s="1"/>
      <c r="BJ7" s="1" t="s">
        <v>262</v>
      </c>
      <c r="BK7" s="1"/>
      <c r="BL7" s="1"/>
      <c r="BM7" s="1" t="s">
        <v>263</v>
      </c>
      <c r="BN7" s="1">
        <v>102</v>
      </c>
      <c r="BO7" s="1"/>
      <c r="BP7" s="1" t="str">
        <f>HYPERLINK("https://nconnect.nicmar.ac.in/storage/profile/ProfilePhoto_P25700744_713894.jpg","Download")</f>
        <v>0</v>
      </c>
      <c r="BQ7" s="3"/>
      <c r="BR7" s="3"/>
      <c r="BS7" s="1" t="s">
        <v>113</v>
      </c>
      <c r="BT7" s="1" t="s">
        <v>114</v>
      </c>
      <c r="BU7" s="1" t="s">
        <v>115</v>
      </c>
      <c r="BV7" s="1" t="s">
        <v>116</v>
      </c>
      <c r="BW7" s="1"/>
    </row>
    <row r="8" spans="1:75">
      <c r="A8" s="1" t="s">
        <v>75</v>
      </c>
      <c r="B8" s="1" t="s">
        <v>76</v>
      </c>
      <c r="C8" s="1" t="s">
        <v>264</v>
      </c>
      <c r="D8" s="1" t="s">
        <v>209</v>
      </c>
      <c r="E8" s="1" t="s">
        <v>265</v>
      </c>
      <c r="F8" s="1" t="s">
        <v>266</v>
      </c>
      <c r="G8" s="1" t="s">
        <v>267</v>
      </c>
      <c r="H8" s="1" t="s">
        <v>268</v>
      </c>
      <c r="I8" s="1" t="s">
        <v>269</v>
      </c>
      <c r="J8" s="1">
        <v>8600868357</v>
      </c>
      <c r="K8" s="1" t="s">
        <v>152</v>
      </c>
      <c r="L8" s="1" t="s">
        <v>270</v>
      </c>
      <c r="M8" s="1" t="s">
        <v>86</v>
      </c>
      <c r="N8" s="1" t="s">
        <v>216</v>
      </c>
      <c r="O8" s="1" t="s">
        <v>271</v>
      </c>
      <c r="P8" s="1" t="s">
        <v>272</v>
      </c>
      <c r="Q8" s="1" t="s">
        <v>273</v>
      </c>
      <c r="R8" s="1" t="s">
        <v>265</v>
      </c>
      <c r="S8" s="1">
        <v>9766268452</v>
      </c>
      <c r="T8" s="1" t="s">
        <v>218</v>
      </c>
      <c r="U8" s="1" t="s">
        <v>274</v>
      </c>
      <c r="V8" s="1">
        <v>9766268452</v>
      </c>
      <c r="W8" s="1" t="s">
        <v>92</v>
      </c>
      <c r="X8" s="1" t="s">
        <v>275</v>
      </c>
      <c r="Y8" s="1" t="s">
        <v>254</v>
      </c>
      <c r="Z8" s="1" t="s">
        <v>95</v>
      </c>
      <c r="AA8" s="1" t="s">
        <v>275</v>
      </c>
      <c r="AB8" s="1" t="s">
        <v>254</v>
      </c>
      <c r="AC8" s="1" t="s">
        <v>95</v>
      </c>
      <c r="AD8" s="1">
        <v>7.56</v>
      </c>
      <c r="AE8" s="1" t="s">
        <v>96</v>
      </c>
      <c r="AF8" s="1" t="s">
        <v>276</v>
      </c>
      <c r="AG8" s="1" t="s">
        <v>277</v>
      </c>
      <c r="AH8" s="1" t="s">
        <v>278</v>
      </c>
      <c r="AI8" s="1" t="s">
        <v>226</v>
      </c>
      <c r="AJ8" s="1">
        <v>78.6</v>
      </c>
      <c r="AK8" s="1"/>
      <c r="AL8" s="1" t="s">
        <v>279</v>
      </c>
      <c r="AM8" s="1" t="s">
        <v>277</v>
      </c>
      <c r="AN8" s="1" t="s">
        <v>229</v>
      </c>
      <c r="AO8" s="1" t="s">
        <v>199</v>
      </c>
      <c r="AP8" s="1">
        <v>73.54</v>
      </c>
      <c r="AQ8" s="1"/>
      <c r="AR8" s="1"/>
      <c r="AS8" s="1"/>
      <c r="AT8" s="1"/>
      <c r="AU8" s="1"/>
      <c r="AV8" s="1"/>
      <c r="AW8" s="1"/>
      <c r="AX8" s="1" t="s">
        <v>280</v>
      </c>
      <c r="AY8" s="1" t="s">
        <v>281</v>
      </c>
      <c r="AZ8" s="1" t="s">
        <v>202</v>
      </c>
      <c r="BA8" s="1" t="s">
        <v>108</v>
      </c>
      <c r="BB8" s="1">
        <v>70.43</v>
      </c>
      <c r="BC8" s="1">
        <v>8.32</v>
      </c>
      <c r="BD8" s="1"/>
      <c r="BE8" s="1"/>
      <c r="BF8" s="1"/>
      <c r="BG8" s="1"/>
      <c r="BH8" s="1"/>
      <c r="BI8" s="1"/>
      <c r="BJ8" s="1" t="s">
        <v>282</v>
      </c>
      <c r="BK8" s="1"/>
      <c r="BL8" s="1"/>
      <c r="BM8" s="1" t="s">
        <v>283</v>
      </c>
      <c r="BN8" s="1">
        <v>41</v>
      </c>
      <c r="BO8" s="1"/>
      <c r="BP8" s="1" t="str">
        <f>HYPERLINK("https://nconnect.nicmar.ac.in/storage/profile/ProfilePhoto_P25700575_561478.jpg","Download")</f>
        <v>0</v>
      </c>
      <c r="BQ8" s="3"/>
      <c r="BR8" s="3"/>
      <c r="BS8" s="1" t="s">
        <v>113</v>
      </c>
      <c r="BT8" s="1" t="s">
        <v>114</v>
      </c>
      <c r="BU8" s="1" t="s">
        <v>115</v>
      </c>
      <c r="BV8" s="1" t="s">
        <v>116</v>
      </c>
      <c r="BW8" s="1"/>
    </row>
    <row r="9" spans="1:75">
      <c r="A9" s="1" t="s">
        <v>75</v>
      </c>
      <c r="B9" s="1" t="s">
        <v>76</v>
      </c>
      <c r="C9" s="1" t="s">
        <v>284</v>
      </c>
      <c r="D9" s="1" t="s">
        <v>285</v>
      </c>
      <c r="E9" s="1" t="s">
        <v>286</v>
      </c>
      <c r="F9" s="1" t="s">
        <v>287</v>
      </c>
      <c r="G9" s="1" t="s">
        <v>288</v>
      </c>
      <c r="H9" s="1" t="s">
        <v>289</v>
      </c>
      <c r="I9" s="1" t="s">
        <v>290</v>
      </c>
      <c r="J9" s="1">
        <v>7248976751</v>
      </c>
      <c r="K9" s="1" t="s">
        <v>152</v>
      </c>
      <c r="L9" s="1" t="s">
        <v>291</v>
      </c>
      <c r="M9" s="1" t="s">
        <v>86</v>
      </c>
      <c r="N9" s="1" t="s">
        <v>292</v>
      </c>
      <c r="O9" s="1"/>
      <c r="P9" s="1" t="s">
        <v>88</v>
      </c>
      <c r="Q9" s="1" t="s">
        <v>293</v>
      </c>
      <c r="R9" s="1" t="s">
        <v>294</v>
      </c>
      <c r="S9" s="1">
        <v>9850209913</v>
      </c>
      <c r="T9" s="1" t="s">
        <v>295</v>
      </c>
      <c r="U9" s="1" t="s">
        <v>296</v>
      </c>
      <c r="V9" s="1">
        <v>9970937262</v>
      </c>
      <c r="W9" s="1" t="s">
        <v>295</v>
      </c>
      <c r="X9" s="1" t="s">
        <v>297</v>
      </c>
      <c r="Y9" s="1" t="s">
        <v>252</v>
      </c>
      <c r="Z9" s="1" t="s">
        <v>95</v>
      </c>
      <c r="AA9" s="1" t="s">
        <v>298</v>
      </c>
      <c r="AB9" s="1" t="s">
        <v>299</v>
      </c>
      <c r="AC9" s="1" t="s">
        <v>95</v>
      </c>
      <c r="AD9" s="1">
        <v>8.74</v>
      </c>
      <c r="AE9" s="1" t="s">
        <v>96</v>
      </c>
      <c r="AF9" s="1" t="s">
        <v>300</v>
      </c>
      <c r="AG9" s="1" t="s">
        <v>301</v>
      </c>
      <c r="AH9" s="1" t="s">
        <v>99</v>
      </c>
      <c r="AI9" s="1" t="s">
        <v>100</v>
      </c>
      <c r="AJ9" s="1">
        <v>93.1</v>
      </c>
      <c r="AK9" s="1">
        <v>9.8</v>
      </c>
      <c r="AL9" s="1" t="s">
        <v>302</v>
      </c>
      <c r="AM9" s="1" t="s">
        <v>303</v>
      </c>
      <c r="AN9" s="1" t="s">
        <v>278</v>
      </c>
      <c r="AO9" s="1" t="s">
        <v>135</v>
      </c>
      <c r="AP9" s="1">
        <v>74.62</v>
      </c>
      <c r="AQ9" s="1"/>
      <c r="AR9" s="1"/>
      <c r="AS9" s="1"/>
      <c r="AT9" s="1"/>
      <c r="AU9" s="1"/>
      <c r="AV9" s="1"/>
      <c r="AW9" s="1"/>
      <c r="AX9" s="1" t="s">
        <v>304</v>
      </c>
      <c r="AY9" s="1" t="s">
        <v>305</v>
      </c>
      <c r="AZ9" s="1" t="s">
        <v>306</v>
      </c>
      <c r="BA9" s="1" t="s">
        <v>307</v>
      </c>
      <c r="BB9" s="1">
        <v>81.8</v>
      </c>
      <c r="BC9" s="1">
        <v>8.18</v>
      </c>
      <c r="BD9" s="1"/>
      <c r="BE9" s="1"/>
      <c r="BF9" s="1"/>
      <c r="BG9" s="1"/>
      <c r="BH9" s="1"/>
      <c r="BI9" s="1"/>
      <c r="BJ9" s="1" t="s">
        <v>308</v>
      </c>
      <c r="BK9" s="1" t="s">
        <v>309</v>
      </c>
      <c r="BL9" s="1" t="s">
        <v>310</v>
      </c>
      <c r="BM9" s="1" t="s">
        <v>311</v>
      </c>
      <c r="BN9" s="1">
        <v>14</v>
      </c>
      <c r="BO9" s="1" t="s">
        <v>312</v>
      </c>
      <c r="BP9" s="1" t="str">
        <f>HYPERLINK("https://nconnect.nicmar.ac.in/storage/profile/ProfilePhoto_P25700540_731968.jpg","Download")</f>
        <v>0</v>
      </c>
      <c r="BQ9" s="3"/>
      <c r="BR9" s="3"/>
      <c r="BS9" s="1" t="s">
        <v>113</v>
      </c>
      <c r="BT9" s="1" t="s">
        <v>114</v>
      </c>
      <c r="BU9" s="1" t="s">
        <v>115</v>
      </c>
      <c r="BV9" s="1" t="s">
        <v>116</v>
      </c>
      <c r="BW9" s="1"/>
    </row>
    <row r="10" spans="1:75">
      <c r="A10" s="1" t="s">
        <v>75</v>
      </c>
      <c r="B10" s="1" t="s">
        <v>76</v>
      </c>
      <c r="C10" s="1" t="s">
        <v>313</v>
      </c>
      <c r="D10" s="1" t="s">
        <v>314</v>
      </c>
      <c r="E10" s="1" t="s">
        <v>315</v>
      </c>
      <c r="F10" s="1" t="s">
        <v>316</v>
      </c>
      <c r="G10" s="1" t="s">
        <v>317</v>
      </c>
      <c r="H10" s="1" t="s">
        <v>318</v>
      </c>
      <c r="I10" s="1" t="s">
        <v>319</v>
      </c>
      <c r="J10" s="1">
        <v>7021948873</v>
      </c>
      <c r="K10" s="1" t="s">
        <v>152</v>
      </c>
      <c r="L10" s="1" t="s">
        <v>320</v>
      </c>
      <c r="M10" s="1" t="s">
        <v>86</v>
      </c>
      <c r="N10" s="1" t="s">
        <v>246</v>
      </c>
      <c r="O10" s="1"/>
      <c r="P10" s="1" t="s">
        <v>321</v>
      </c>
      <c r="Q10" s="1" t="s">
        <v>322</v>
      </c>
      <c r="R10" s="1" t="s">
        <v>323</v>
      </c>
      <c r="S10" s="1">
        <v>9820848352</v>
      </c>
      <c r="T10" s="1" t="s">
        <v>127</v>
      </c>
      <c r="U10" s="1" t="s">
        <v>324</v>
      </c>
      <c r="V10" s="1">
        <v>9029395241</v>
      </c>
      <c r="W10" s="1" t="s">
        <v>92</v>
      </c>
      <c r="X10" s="1" t="s">
        <v>325</v>
      </c>
      <c r="Y10" s="1" t="s">
        <v>326</v>
      </c>
      <c r="Z10" s="1" t="s">
        <v>95</v>
      </c>
      <c r="AA10" s="1" t="s">
        <v>327</v>
      </c>
      <c r="AB10" s="1" t="s">
        <v>326</v>
      </c>
      <c r="AC10" s="1" t="s">
        <v>95</v>
      </c>
      <c r="AD10" s="1">
        <v>7.87</v>
      </c>
      <c r="AE10" s="1" t="s">
        <v>96</v>
      </c>
      <c r="AF10" s="1" t="s">
        <v>328</v>
      </c>
      <c r="AG10" s="1" t="s">
        <v>329</v>
      </c>
      <c r="AH10" s="1" t="s">
        <v>99</v>
      </c>
      <c r="AI10" s="1" t="s">
        <v>195</v>
      </c>
      <c r="AJ10" s="1">
        <v>82</v>
      </c>
      <c r="AK10" s="1">
        <v>0</v>
      </c>
      <c r="AL10" s="1" t="s">
        <v>330</v>
      </c>
      <c r="AM10" s="1" t="s">
        <v>331</v>
      </c>
      <c r="AN10" s="1" t="s">
        <v>226</v>
      </c>
      <c r="AO10" s="1" t="s">
        <v>332</v>
      </c>
      <c r="AP10" s="1">
        <v>54.77</v>
      </c>
      <c r="AQ10" s="1">
        <v>0</v>
      </c>
      <c r="AR10" s="1" t="s">
        <v>333</v>
      </c>
      <c r="AS10" s="1" t="s">
        <v>334</v>
      </c>
      <c r="AT10" s="1" t="s">
        <v>335</v>
      </c>
      <c r="AU10" s="1" t="s">
        <v>172</v>
      </c>
      <c r="AV10" s="1">
        <v>81.68</v>
      </c>
      <c r="AW10" s="1">
        <v>0</v>
      </c>
      <c r="AX10" s="1" t="s">
        <v>200</v>
      </c>
      <c r="AY10" s="1" t="s">
        <v>336</v>
      </c>
      <c r="AZ10" s="1" t="s">
        <v>107</v>
      </c>
      <c r="BA10" s="1" t="s">
        <v>203</v>
      </c>
      <c r="BB10" s="1">
        <v>73.56</v>
      </c>
      <c r="BC10" s="1">
        <v>8.32</v>
      </c>
      <c r="BD10" s="1"/>
      <c r="BE10" s="1"/>
      <c r="BF10" s="1"/>
      <c r="BG10" s="1"/>
      <c r="BH10" s="1"/>
      <c r="BI10" s="1"/>
      <c r="BJ10" s="1" t="s">
        <v>337</v>
      </c>
      <c r="BK10" s="1" t="s">
        <v>338</v>
      </c>
      <c r="BL10" s="1" t="s">
        <v>339</v>
      </c>
      <c r="BM10" s="1" t="s">
        <v>340</v>
      </c>
      <c r="BN10" s="1">
        <v>22</v>
      </c>
      <c r="BO10" s="1" t="s">
        <v>341</v>
      </c>
      <c r="BP10" s="1" t="str">
        <f>HYPERLINK("https://nconnect.nicmar.ac.in/storage/profile/ProfilePhoto_P25700077_256193.jpg","Download")</f>
        <v>0</v>
      </c>
      <c r="BQ10" s="3"/>
      <c r="BR10" s="3"/>
      <c r="BS10" s="1" t="s">
        <v>113</v>
      </c>
      <c r="BT10" s="1" t="s">
        <v>114</v>
      </c>
      <c r="BU10" s="1" t="s">
        <v>115</v>
      </c>
      <c r="BV10" s="1" t="s">
        <v>116</v>
      </c>
      <c r="BW10" s="1"/>
    </row>
    <row r="11" spans="1:75">
      <c r="A11" s="1" t="s">
        <v>342</v>
      </c>
      <c r="B11" s="1" t="s">
        <v>76</v>
      </c>
      <c r="C11" s="1" t="s">
        <v>343</v>
      </c>
      <c r="D11" s="1" t="s">
        <v>344</v>
      </c>
      <c r="E11" s="1" t="s">
        <v>345</v>
      </c>
      <c r="F11" s="1" t="s">
        <v>346</v>
      </c>
      <c r="G11" s="1" t="s">
        <v>347</v>
      </c>
      <c r="H11" s="1" t="s">
        <v>348</v>
      </c>
      <c r="I11" s="1" t="s">
        <v>349</v>
      </c>
      <c r="J11" s="1">
        <v>8983922594</v>
      </c>
      <c r="K11" s="1" t="s">
        <v>84</v>
      </c>
      <c r="L11" s="1" t="s">
        <v>350</v>
      </c>
      <c r="M11" s="1" t="s">
        <v>86</v>
      </c>
      <c r="N11" s="1" t="s">
        <v>351</v>
      </c>
      <c r="O11" s="1"/>
      <c r="P11" s="1" t="s">
        <v>155</v>
      </c>
      <c r="Q11" s="1" t="s">
        <v>352</v>
      </c>
      <c r="R11" s="1" t="s">
        <v>345</v>
      </c>
      <c r="S11" s="1">
        <v>9373247991</v>
      </c>
      <c r="T11" s="1" t="s">
        <v>353</v>
      </c>
      <c r="U11" s="1" t="s">
        <v>354</v>
      </c>
      <c r="V11" s="1">
        <v>8767071491</v>
      </c>
      <c r="W11" s="1" t="s">
        <v>92</v>
      </c>
      <c r="X11" s="1" t="s">
        <v>355</v>
      </c>
      <c r="Y11" s="1" t="s">
        <v>222</v>
      </c>
      <c r="Z11" s="1" t="s">
        <v>95</v>
      </c>
      <c r="AA11" s="1" t="s">
        <v>355</v>
      </c>
      <c r="AB11" s="1" t="s">
        <v>222</v>
      </c>
      <c r="AC11" s="1" t="s">
        <v>95</v>
      </c>
      <c r="AD11" s="1">
        <v>7.49</v>
      </c>
      <c r="AE11" s="1" t="s">
        <v>96</v>
      </c>
      <c r="AF11" s="1" t="s">
        <v>356</v>
      </c>
      <c r="AG11" s="1" t="s">
        <v>357</v>
      </c>
      <c r="AH11" s="1" t="s">
        <v>226</v>
      </c>
      <c r="AI11" s="1" t="s">
        <v>135</v>
      </c>
      <c r="AJ11" s="1">
        <v>86.4</v>
      </c>
      <c r="AK11" s="1"/>
      <c r="AL11" s="1" t="s">
        <v>358</v>
      </c>
      <c r="AM11" s="1" t="s">
        <v>359</v>
      </c>
      <c r="AN11" s="1" t="s">
        <v>169</v>
      </c>
      <c r="AO11" s="1" t="s">
        <v>360</v>
      </c>
      <c r="AP11" s="1">
        <v>69.38</v>
      </c>
      <c r="AQ11" s="1"/>
      <c r="AR11" s="1"/>
      <c r="AS11" s="1"/>
      <c r="AT11" s="1"/>
      <c r="AU11" s="1"/>
      <c r="AV11" s="1"/>
      <c r="AW11" s="1"/>
      <c r="AX11" s="1" t="s">
        <v>230</v>
      </c>
      <c r="AY11" s="1" t="s">
        <v>361</v>
      </c>
      <c r="AZ11" s="1" t="s">
        <v>362</v>
      </c>
      <c r="BA11" s="1" t="s">
        <v>232</v>
      </c>
      <c r="BB11" s="1">
        <v>72.62</v>
      </c>
      <c r="BC11" s="1">
        <v>8.16</v>
      </c>
      <c r="BD11" s="1"/>
      <c r="BE11" s="1"/>
      <c r="BF11" s="1"/>
      <c r="BG11" s="1"/>
      <c r="BH11" s="1"/>
      <c r="BI11" s="1"/>
      <c r="BJ11" s="1" t="s">
        <v>363</v>
      </c>
      <c r="BK11" s="1" t="s">
        <v>364</v>
      </c>
      <c r="BL11" s="1" t="s">
        <v>365</v>
      </c>
      <c r="BM11" s="1" t="s">
        <v>366</v>
      </c>
      <c r="BN11" s="1">
        <v>14</v>
      </c>
      <c r="BO11" s="1" t="s">
        <v>367</v>
      </c>
      <c r="BP11" s="1" t="str">
        <f>HYPERLINK("https://nconnect.nicmar.ac.in/storage/profile/ProfilePhoto_P25701113_867329.jpg","Download")</f>
        <v>0</v>
      </c>
      <c r="BQ11" s="3"/>
      <c r="BR11" s="3"/>
      <c r="BS11" s="1" t="s">
        <v>113</v>
      </c>
      <c r="BT11" s="1" t="s">
        <v>114</v>
      </c>
      <c r="BU11" s="1" t="s">
        <v>115</v>
      </c>
      <c r="BV11" s="1" t="s">
        <v>116</v>
      </c>
      <c r="BW11" s="1"/>
    </row>
    <row r="12" spans="1:75">
      <c r="A12" s="1" t="s">
        <v>342</v>
      </c>
      <c r="B12" s="1" t="s">
        <v>76</v>
      </c>
      <c r="C12" s="1" t="s">
        <v>368</v>
      </c>
      <c r="D12" s="1" t="s">
        <v>369</v>
      </c>
      <c r="E12" s="1" t="s">
        <v>370</v>
      </c>
      <c r="F12" s="1" t="s">
        <v>371</v>
      </c>
      <c r="G12" s="1" t="s">
        <v>372</v>
      </c>
      <c r="H12" s="1" t="s">
        <v>373</v>
      </c>
      <c r="I12" s="1" t="s">
        <v>374</v>
      </c>
      <c r="J12" s="1">
        <v>8356041344</v>
      </c>
      <c r="K12" s="1" t="s">
        <v>152</v>
      </c>
      <c r="L12" s="1" t="s">
        <v>375</v>
      </c>
      <c r="M12" s="1" t="s">
        <v>86</v>
      </c>
      <c r="N12" s="1" t="s">
        <v>216</v>
      </c>
      <c r="O12" s="1"/>
      <c r="P12" s="1" t="s">
        <v>88</v>
      </c>
      <c r="Q12" s="1" t="s">
        <v>376</v>
      </c>
      <c r="R12" s="1" t="s">
        <v>377</v>
      </c>
      <c r="S12" s="1">
        <v>8080225626</v>
      </c>
      <c r="T12" s="1" t="s">
        <v>378</v>
      </c>
      <c r="U12" s="1" t="s">
        <v>379</v>
      </c>
      <c r="V12" s="1">
        <v>9833733249</v>
      </c>
      <c r="W12" s="1" t="s">
        <v>220</v>
      </c>
      <c r="X12" s="1" t="s">
        <v>380</v>
      </c>
      <c r="Y12" s="1" t="s">
        <v>381</v>
      </c>
      <c r="Z12" s="1" t="s">
        <v>95</v>
      </c>
      <c r="AA12" s="1" t="s">
        <v>380</v>
      </c>
      <c r="AB12" s="1" t="s">
        <v>381</v>
      </c>
      <c r="AC12" s="1" t="s">
        <v>95</v>
      </c>
      <c r="AD12" s="1">
        <v>7.84</v>
      </c>
      <c r="AE12" s="1" t="s">
        <v>96</v>
      </c>
      <c r="AF12" s="1" t="s">
        <v>382</v>
      </c>
      <c r="AG12" s="1" t="s">
        <v>383</v>
      </c>
      <c r="AH12" s="1" t="s">
        <v>99</v>
      </c>
      <c r="AI12" s="1" t="s">
        <v>278</v>
      </c>
      <c r="AJ12" s="1">
        <v>71.6</v>
      </c>
      <c r="AK12" s="1"/>
      <c r="AL12" s="1"/>
      <c r="AM12" s="1"/>
      <c r="AN12" s="1"/>
      <c r="AO12" s="1"/>
      <c r="AP12" s="1"/>
      <c r="AQ12" s="1"/>
      <c r="AR12" s="1" t="s">
        <v>333</v>
      </c>
      <c r="AS12" s="1" t="s">
        <v>384</v>
      </c>
      <c r="AT12" s="1" t="s">
        <v>198</v>
      </c>
      <c r="AU12" s="1" t="s">
        <v>169</v>
      </c>
      <c r="AV12" s="1">
        <v>72.18</v>
      </c>
      <c r="AW12" s="1"/>
      <c r="AX12" s="1" t="s">
        <v>105</v>
      </c>
      <c r="AY12" s="1" t="s">
        <v>385</v>
      </c>
      <c r="AZ12" s="1" t="s">
        <v>202</v>
      </c>
      <c r="BA12" s="1" t="s">
        <v>386</v>
      </c>
      <c r="BB12" s="1">
        <v>74.4</v>
      </c>
      <c r="BC12" s="1"/>
      <c r="BD12" s="1"/>
      <c r="BE12" s="1"/>
      <c r="BF12" s="1"/>
      <c r="BG12" s="1"/>
      <c r="BH12" s="1"/>
      <c r="BI12" s="1"/>
      <c r="BJ12" s="1" t="s">
        <v>143</v>
      </c>
      <c r="BK12" s="1" t="s">
        <v>387</v>
      </c>
      <c r="BL12" s="1" t="s">
        <v>388</v>
      </c>
      <c r="BM12" s="1" t="s">
        <v>389</v>
      </c>
      <c r="BN12" s="1">
        <v>72</v>
      </c>
      <c r="BO12" s="1"/>
      <c r="BP12" s="1" t="str">
        <f>HYPERLINK("https://nconnect.nicmar.ac.in/storage/profile/ProfilePhoto_P25701060_532694.jpg","Download")</f>
        <v>0</v>
      </c>
      <c r="BQ12" s="3"/>
      <c r="BR12" s="3"/>
      <c r="BS12" s="1" t="s">
        <v>113</v>
      </c>
      <c r="BT12" s="1" t="s">
        <v>114</v>
      </c>
      <c r="BU12" s="1" t="s">
        <v>115</v>
      </c>
      <c r="BV12" s="1" t="s">
        <v>116</v>
      </c>
      <c r="BW12" s="1"/>
    </row>
    <row r="13" spans="1:75">
      <c r="A13" s="1" t="s">
        <v>75</v>
      </c>
      <c r="B13" s="1" t="s">
        <v>76</v>
      </c>
      <c r="C13" s="1" t="s">
        <v>390</v>
      </c>
      <c r="D13" s="1" t="s">
        <v>391</v>
      </c>
      <c r="E13" s="1" t="s">
        <v>392</v>
      </c>
      <c r="F13" s="1" t="s">
        <v>393</v>
      </c>
      <c r="G13" s="1" t="s">
        <v>394</v>
      </c>
      <c r="H13" s="1" t="s">
        <v>395</v>
      </c>
      <c r="I13" s="1" t="s">
        <v>396</v>
      </c>
      <c r="J13" s="1">
        <v>8669054183</v>
      </c>
      <c r="K13" s="1" t="s">
        <v>84</v>
      </c>
      <c r="L13" s="1" t="s">
        <v>397</v>
      </c>
      <c r="M13" s="1" t="s">
        <v>86</v>
      </c>
      <c r="N13" s="1" t="s">
        <v>398</v>
      </c>
      <c r="O13" s="1"/>
      <c r="P13" s="1" t="s">
        <v>399</v>
      </c>
      <c r="Q13" s="1" t="s">
        <v>400</v>
      </c>
      <c r="R13" s="1" t="s">
        <v>401</v>
      </c>
      <c r="S13" s="1">
        <v>8530777150</v>
      </c>
      <c r="T13" s="1" t="s">
        <v>96</v>
      </c>
      <c r="U13" s="1" t="s">
        <v>402</v>
      </c>
      <c r="V13" s="1">
        <v>8530777150</v>
      </c>
      <c r="W13" s="1" t="s">
        <v>92</v>
      </c>
      <c r="X13" s="1" t="s">
        <v>403</v>
      </c>
      <c r="Y13" s="1" t="s">
        <v>404</v>
      </c>
      <c r="Z13" s="1" t="s">
        <v>95</v>
      </c>
      <c r="AA13" s="1" t="s">
        <v>403</v>
      </c>
      <c r="AB13" s="1" t="s">
        <v>404</v>
      </c>
      <c r="AC13" s="1" t="s">
        <v>95</v>
      </c>
      <c r="AD13" s="1">
        <v>8.49</v>
      </c>
      <c r="AE13" s="1" t="s">
        <v>96</v>
      </c>
      <c r="AF13" s="1" t="s">
        <v>405</v>
      </c>
      <c r="AG13" s="1" t="s">
        <v>406</v>
      </c>
      <c r="AH13" s="1" t="s">
        <v>226</v>
      </c>
      <c r="AI13" s="1" t="s">
        <v>227</v>
      </c>
      <c r="AJ13" s="1">
        <v>79.6</v>
      </c>
      <c r="AK13" s="1"/>
      <c r="AL13" s="1"/>
      <c r="AM13" s="1"/>
      <c r="AN13" s="1"/>
      <c r="AO13" s="1"/>
      <c r="AP13" s="1"/>
      <c r="AQ13" s="1"/>
      <c r="AR13" s="1" t="s">
        <v>407</v>
      </c>
      <c r="AS13" s="1" t="s">
        <v>408</v>
      </c>
      <c r="AT13" s="1" t="s">
        <v>229</v>
      </c>
      <c r="AU13" s="1" t="s">
        <v>409</v>
      </c>
      <c r="AV13" s="1">
        <v>91.42</v>
      </c>
      <c r="AW13" s="1"/>
      <c r="AX13" s="1" t="s">
        <v>410</v>
      </c>
      <c r="AY13" s="1" t="s">
        <v>411</v>
      </c>
      <c r="AZ13" s="1" t="s">
        <v>412</v>
      </c>
      <c r="BA13" s="1" t="s">
        <v>232</v>
      </c>
      <c r="BB13" s="1">
        <v>80.92</v>
      </c>
      <c r="BC13" s="1">
        <v>9.05</v>
      </c>
      <c r="BD13" s="1"/>
      <c r="BE13" s="1"/>
      <c r="BF13" s="1"/>
      <c r="BG13" s="1"/>
      <c r="BH13" s="1"/>
      <c r="BI13" s="1"/>
      <c r="BJ13" s="1" t="s">
        <v>413</v>
      </c>
      <c r="BK13" s="1"/>
      <c r="BL13" s="1"/>
      <c r="BM13" s="1" t="s">
        <v>414</v>
      </c>
      <c r="BN13" s="1">
        <v>39</v>
      </c>
      <c r="BO13" s="1" t="s">
        <v>415</v>
      </c>
      <c r="BP13" s="1" t="str">
        <f>HYPERLINK("https://nconnect.nicmar.ac.in/storage/profile/ProfilePhoto_P25700266_297863.jpg","Download")</f>
        <v>0</v>
      </c>
      <c r="BQ13" s="3"/>
      <c r="BR13" s="3"/>
      <c r="BS13" s="1" t="s">
        <v>113</v>
      </c>
      <c r="BT13" s="1" t="s">
        <v>114</v>
      </c>
      <c r="BU13" s="1" t="s">
        <v>115</v>
      </c>
      <c r="BV13" s="1" t="s">
        <v>116</v>
      </c>
      <c r="BW13" s="1"/>
    </row>
    <row r="14" spans="1:75">
      <c r="A14" s="1" t="s">
        <v>75</v>
      </c>
      <c r="B14" s="1" t="s">
        <v>76</v>
      </c>
      <c r="C14" s="1" t="s">
        <v>416</v>
      </c>
      <c r="D14" s="1" t="s">
        <v>417</v>
      </c>
      <c r="E14" s="1" t="s">
        <v>418</v>
      </c>
      <c r="F14" s="1" t="s">
        <v>419</v>
      </c>
      <c r="G14" s="1" t="s">
        <v>420</v>
      </c>
      <c r="H14" s="1" t="s">
        <v>421</v>
      </c>
      <c r="I14" s="1" t="s">
        <v>422</v>
      </c>
      <c r="J14" s="1">
        <v>9820589566</v>
      </c>
      <c r="K14" s="1" t="s">
        <v>152</v>
      </c>
      <c r="L14" s="1" t="s">
        <v>423</v>
      </c>
      <c r="M14" s="1" t="s">
        <v>86</v>
      </c>
      <c r="N14" s="1" t="s">
        <v>216</v>
      </c>
      <c r="O14" s="1"/>
      <c r="P14" s="1" t="s">
        <v>321</v>
      </c>
      <c r="Q14" s="1" t="s">
        <v>424</v>
      </c>
      <c r="R14" s="1" t="s">
        <v>425</v>
      </c>
      <c r="S14" s="1">
        <v>9833060168</v>
      </c>
      <c r="T14" s="1" t="s">
        <v>127</v>
      </c>
      <c r="U14" s="1" t="s">
        <v>426</v>
      </c>
      <c r="V14" s="1">
        <v>9769471340</v>
      </c>
      <c r="W14" s="1" t="s">
        <v>92</v>
      </c>
      <c r="X14" s="1" t="s">
        <v>427</v>
      </c>
      <c r="Y14" s="1" t="s">
        <v>326</v>
      </c>
      <c r="Z14" s="1" t="s">
        <v>95</v>
      </c>
      <c r="AA14" s="1" t="s">
        <v>427</v>
      </c>
      <c r="AB14" s="1" t="s">
        <v>326</v>
      </c>
      <c r="AC14" s="1" t="s">
        <v>95</v>
      </c>
      <c r="AD14" s="1">
        <v>7.82</v>
      </c>
      <c r="AE14" s="1" t="s">
        <v>96</v>
      </c>
      <c r="AF14" s="1" t="s">
        <v>428</v>
      </c>
      <c r="AG14" s="1" t="s">
        <v>429</v>
      </c>
      <c r="AH14" s="1" t="s">
        <v>99</v>
      </c>
      <c r="AI14" s="1" t="s">
        <v>278</v>
      </c>
      <c r="AJ14" s="1">
        <v>80.4</v>
      </c>
      <c r="AK14" s="1"/>
      <c r="AL14" s="1" t="s">
        <v>330</v>
      </c>
      <c r="AM14" s="1" t="s">
        <v>429</v>
      </c>
      <c r="AN14" s="1" t="s">
        <v>226</v>
      </c>
      <c r="AO14" s="1" t="s">
        <v>135</v>
      </c>
      <c r="AP14" s="1">
        <v>67.23</v>
      </c>
      <c r="AQ14" s="1"/>
      <c r="AR14" s="1"/>
      <c r="AS14" s="1"/>
      <c r="AT14" s="1"/>
      <c r="AU14" s="1"/>
      <c r="AV14" s="1"/>
      <c r="AW14" s="1"/>
      <c r="AX14" s="1" t="s">
        <v>105</v>
      </c>
      <c r="AY14" s="1" t="s">
        <v>430</v>
      </c>
      <c r="AZ14" s="1" t="s">
        <v>229</v>
      </c>
      <c r="BA14" s="1" t="s">
        <v>431</v>
      </c>
      <c r="BB14" s="1">
        <v>75.27</v>
      </c>
      <c r="BC14" s="1"/>
      <c r="BD14" s="1"/>
      <c r="BE14" s="1"/>
      <c r="BF14" s="1"/>
      <c r="BG14" s="1"/>
      <c r="BH14" s="1"/>
      <c r="BI14" s="1"/>
      <c r="BJ14" s="1" t="s">
        <v>432</v>
      </c>
      <c r="BK14" s="1" t="s">
        <v>433</v>
      </c>
      <c r="BL14" s="1" t="s">
        <v>434</v>
      </c>
      <c r="BM14" s="1" t="s">
        <v>435</v>
      </c>
      <c r="BN14" s="1">
        <v>17</v>
      </c>
      <c r="BO14" s="1" t="s">
        <v>436</v>
      </c>
      <c r="BP14" s="1" t="str">
        <f>HYPERLINK("https://nconnect.nicmar.ac.in/storage/profile/ProfilePhoto_P25700525_376924.jpg","Download")</f>
        <v>0</v>
      </c>
      <c r="BQ14" s="3"/>
      <c r="BR14" s="3"/>
      <c r="BS14" s="1" t="s">
        <v>113</v>
      </c>
      <c r="BT14" s="1" t="s">
        <v>114</v>
      </c>
      <c r="BU14" s="1" t="s">
        <v>115</v>
      </c>
      <c r="BV14" s="1" t="s">
        <v>116</v>
      </c>
      <c r="BW14" s="1"/>
    </row>
    <row r="15" spans="1:75">
      <c r="A15" s="1" t="s">
        <v>75</v>
      </c>
      <c r="B15" s="1" t="s">
        <v>76</v>
      </c>
      <c r="C15" s="1" t="s">
        <v>437</v>
      </c>
      <c r="D15" s="1" t="s">
        <v>438</v>
      </c>
      <c r="E15" s="1"/>
      <c r="F15" s="1" t="s">
        <v>439</v>
      </c>
      <c r="G15" s="1" t="s">
        <v>440</v>
      </c>
      <c r="H15" s="1" t="s">
        <v>441</v>
      </c>
      <c r="I15" s="1" t="s">
        <v>442</v>
      </c>
      <c r="J15" s="1">
        <v>8074616471</v>
      </c>
      <c r="K15" s="1" t="s">
        <v>152</v>
      </c>
      <c r="L15" s="1" t="s">
        <v>443</v>
      </c>
      <c r="M15" s="1" t="s">
        <v>86</v>
      </c>
      <c r="N15" s="1" t="s">
        <v>444</v>
      </c>
      <c r="O15" s="1"/>
      <c r="P15" s="1" t="s">
        <v>321</v>
      </c>
      <c r="Q15" s="1" t="s">
        <v>445</v>
      </c>
      <c r="R15" s="1" t="s">
        <v>446</v>
      </c>
      <c r="S15" s="1">
        <v>9440078464</v>
      </c>
      <c r="T15" s="1" t="s">
        <v>127</v>
      </c>
      <c r="U15" s="1" t="s">
        <v>447</v>
      </c>
      <c r="V15" s="1">
        <v>7207028476</v>
      </c>
      <c r="W15" s="1" t="s">
        <v>448</v>
      </c>
      <c r="X15" s="1" t="s">
        <v>449</v>
      </c>
      <c r="Y15" s="1" t="s">
        <v>450</v>
      </c>
      <c r="Z15" s="1" t="s">
        <v>451</v>
      </c>
      <c r="AA15" s="1" t="s">
        <v>449</v>
      </c>
      <c r="AB15" s="1" t="s">
        <v>450</v>
      </c>
      <c r="AC15" s="1" t="s">
        <v>451</v>
      </c>
      <c r="AD15" s="1">
        <v>9.21</v>
      </c>
      <c r="AE15" s="1" t="s">
        <v>96</v>
      </c>
      <c r="AF15" s="1" t="s">
        <v>452</v>
      </c>
      <c r="AG15" s="1" t="s">
        <v>453</v>
      </c>
      <c r="AH15" s="1" t="s">
        <v>99</v>
      </c>
      <c r="AI15" s="1" t="s">
        <v>195</v>
      </c>
      <c r="AJ15" s="1">
        <v>95</v>
      </c>
      <c r="AK15" s="1">
        <v>9.5</v>
      </c>
      <c r="AL15" s="1" t="s">
        <v>454</v>
      </c>
      <c r="AM15" s="1" t="s">
        <v>455</v>
      </c>
      <c r="AN15" s="1" t="s">
        <v>226</v>
      </c>
      <c r="AO15" s="1" t="s">
        <v>257</v>
      </c>
      <c r="AP15" s="1">
        <v>94.9</v>
      </c>
      <c r="AQ15" s="1"/>
      <c r="AR15" s="1"/>
      <c r="AS15" s="1"/>
      <c r="AT15" s="1"/>
      <c r="AU15" s="1"/>
      <c r="AV15" s="1"/>
      <c r="AW15" s="1"/>
      <c r="AX15" s="1" t="s">
        <v>456</v>
      </c>
      <c r="AY15" s="1" t="s">
        <v>457</v>
      </c>
      <c r="AZ15" s="1" t="s">
        <v>227</v>
      </c>
      <c r="BA15" s="1" t="s">
        <v>458</v>
      </c>
      <c r="BB15" s="1">
        <v>80.7</v>
      </c>
      <c r="BC15" s="1">
        <v>8.07</v>
      </c>
      <c r="BD15" s="1"/>
      <c r="BE15" s="1"/>
      <c r="BF15" s="1"/>
      <c r="BG15" s="1"/>
      <c r="BH15" s="1"/>
      <c r="BI15" s="1"/>
      <c r="BJ15" s="1" t="s">
        <v>459</v>
      </c>
      <c r="BK15" s="1" t="s">
        <v>460</v>
      </c>
      <c r="BL15" s="1" t="s">
        <v>461</v>
      </c>
      <c r="BM15" s="1" t="s">
        <v>462</v>
      </c>
      <c r="BN15" s="1">
        <v>29</v>
      </c>
      <c r="BO15" s="1"/>
      <c r="BP15" s="1" t="str">
        <f>HYPERLINK("https://nconnect.nicmar.ac.in/storage/profile/ProfilePhoto_P25700060_469738.jpg","Download")</f>
        <v>0</v>
      </c>
      <c r="BQ15" s="3"/>
      <c r="BR15" s="3"/>
      <c r="BS15" s="1" t="s">
        <v>113</v>
      </c>
      <c r="BT15" s="1" t="s">
        <v>114</v>
      </c>
      <c r="BU15" s="1" t="s">
        <v>115</v>
      </c>
      <c r="BV15" s="1" t="s">
        <v>116</v>
      </c>
      <c r="BW15" s="1"/>
    </row>
    <row r="16" spans="1:75">
      <c r="A16" s="1" t="s">
        <v>75</v>
      </c>
      <c r="B16" s="1" t="s">
        <v>76</v>
      </c>
      <c r="C16" s="1" t="s">
        <v>463</v>
      </c>
      <c r="D16" s="1" t="s">
        <v>464</v>
      </c>
      <c r="E16" s="1"/>
      <c r="F16" s="1" t="s">
        <v>439</v>
      </c>
      <c r="G16" s="1" t="s">
        <v>465</v>
      </c>
      <c r="H16" s="1" t="s">
        <v>466</v>
      </c>
      <c r="I16" s="1" t="s">
        <v>467</v>
      </c>
      <c r="J16" s="1">
        <v>9398319303</v>
      </c>
      <c r="K16" s="1" t="s">
        <v>152</v>
      </c>
      <c r="L16" s="1" t="s">
        <v>468</v>
      </c>
      <c r="M16" s="1" t="s">
        <v>86</v>
      </c>
      <c r="N16" s="1" t="s">
        <v>469</v>
      </c>
      <c r="O16" s="1"/>
      <c r="P16" s="1" t="s">
        <v>88</v>
      </c>
      <c r="Q16" s="1" t="s">
        <v>470</v>
      </c>
      <c r="R16" s="1" t="s">
        <v>471</v>
      </c>
      <c r="S16" s="1">
        <v>9949706447</v>
      </c>
      <c r="T16" s="1" t="s">
        <v>472</v>
      </c>
      <c r="U16" s="1" t="s">
        <v>473</v>
      </c>
      <c r="V16" s="1">
        <v>9618201239</v>
      </c>
      <c r="W16" s="1" t="s">
        <v>448</v>
      </c>
      <c r="X16" s="1" t="s">
        <v>474</v>
      </c>
      <c r="Y16" s="1" t="s">
        <v>450</v>
      </c>
      <c r="Z16" s="1" t="s">
        <v>451</v>
      </c>
      <c r="AA16" s="1" t="s">
        <v>474</v>
      </c>
      <c r="AB16" s="1" t="s">
        <v>450</v>
      </c>
      <c r="AC16" s="1" t="s">
        <v>451</v>
      </c>
      <c r="AD16" s="1">
        <v>9.44</v>
      </c>
      <c r="AE16" s="1" t="s">
        <v>96</v>
      </c>
      <c r="AF16" s="1" t="s">
        <v>475</v>
      </c>
      <c r="AG16" s="1" t="s">
        <v>476</v>
      </c>
      <c r="AH16" s="1" t="s">
        <v>278</v>
      </c>
      <c r="AI16" s="1" t="s">
        <v>134</v>
      </c>
      <c r="AJ16" s="1">
        <v>100</v>
      </c>
      <c r="AK16" s="1">
        <v>10</v>
      </c>
      <c r="AL16" s="1" t="s">
        <v>477</v>
      </c>
      <c r="AM16" s="1" t="s">
        <v>478</v>
      </c>
      <c r="AN16" s="1" t="s">
        <v>479</v>
      </c>
      <c r="AO16" s="1" t="s">
        <v>137</v>
      </c>
      <c r="AP16" s="1">
        <v>94.2</v>
      </c>
      <c r="AQ16" s="1">
        <v>9.73</v>
      </c>
      <c r="AR16" s="1"/>
      <c r="AS16" s="1"/>
      <c r="AT16" s="1"/>
      <c r="AU16" s="1"/>
      <c r="AV16" s="1"/>
      <c r="AW16" s="1"/>
      <c r="AX16" s="1" t="s">
        <v>480</v>
      </c>
      <c r="AY16" s="1" t="s">
        <v>481</v>
      </c>
      <c r="AZ16" s="1" t="s">
        <v>202</v>
      </c>
      <c r="BA16" s="1" t="s">
        <v>108</v>
      </c>
      <c r="BB16" s="1">
        <v>82.8</v>
      </c>
      <c r="BC16" s="1">
        <v>8.54</v>
      </c>
      <c r="BD16" s="1"/>
      <c r="BE16" s="1"/>
      <c r="BF16" s="1"/>
      <c r="BG16" s="1"/>
      <c r="BH16" s="1"/>
      <c r="BI16" s="1"/>
      <c r="BJ16" s="1" t="s">
        <v>482</v>
      </c>
      <c r="BK16" s="1"/>
      <c r="BL16" s="1"/>
      <c r="BM16" s="1" t="s">
        <v>483</v>
      </c>
      <c r="BN16" s="1">
        <v>61</v>
      </c>
      <c r="BO16" s="1" t="s">
        <v>484</v>
      </c>
      <c r="BP16" s="1" t="str">
        <f>HYPERLINK("https://nconnect.nicmar.ac.in/storage/profile/ProfilePhoto_P25700081_978456.jpg","Download")</f>
        <v>0</v>
      </c>
      <c r="BQ16" s="3"/>
      <c r="BR16" s="3"/>
      <c r="BS16" s="1" t="s">
        <v>113</v>
      </c>
      <c r="BT16" s="1" t="s">
        <v>114</v>
      </c>
      <c r="BU16" s="1" t="s">
        <v>115</v>
      </c>
      <c r="BV16" s="1" t="s">
        <v>116</v>
      </c>
      <c r="BW16" s="1"/>
    </row>
    <row r="17" spans="1:75">
      <c r="A17" s="1" t="s">
        <v>75</v>
      </c>
      <c r="B17" s="1" t="s">
        <v>76</v>
      </c>
      <c r="C17" s="1" t="s">
        <v>485</v>
      </c>
      <c r="D17" s="1" t="s">
        <v>486</v>
      </c>
      <c r="E17" s="1" t="s">
        <v>487</v>
      </c>
      <c r="F17" s="1" t="s">
        <v>488</v>
      </c>
      <c r="G17" s="1" t="s">
        <v>489</v>
      </c>
      <c r="H17" s="1" t="s">
        <v>490</v>
      </c>
      <c r="I17" s="1" t="s">
        <v>491</v>
      </c>
      <c r="J17" s="1">
        <v>8530265005</v>
      </c>
      <c r="K17" s="1" t="s">
        <v>152</v>
      </c>
      <c r="L17" s="1" t="s">
        <v>492</v>
      </c>
      <c r="M17" s="1" t="s">
        <v>86</v>
      </c>
      <c r="N17" s="1" t="s">
        <v>493</v>
      </c>
      <c r="O17" s="1"/>
      <c r="P17" s="1" t="s">
        <v>321</v>
      </c>
      <c r="Q17" s="1" t="s">
        <v>494</v>
      </c>
      <c r="R17" s="1" t="s">
        <v>495</v>
      </c>
      <c r="S17" s="1">
        <v>9689052282</v>
      </c>
      <c r="T17" s="1" t="s">
        <v>90</v>
      </c>
      <c r="U17" s="1" t="s">
        <v>496</v>
      </c>
      <c r="V17" s="1">
        <v>8080699685</v>
      </c>
      <c r="W17" s="1" t="s">
        <v>92</v>
      </c>
      <c r="X17" s="1" t="s">
        <v>497</v>
      </c>
      <c r="Y17" s="1" t="s">
        <v>252</v>
      </c>
      <c r="Z17" s="1" t="s">
        <v>95</v>
      </c>
      <c r="AA17" s="1" t="s">
        <v>498</v>
      </c>
      <c r="AB17" s="1" t="s">
        <v>499</v>
      </c>
      <c r="AC17" s="1" t="s">
        <v>95</v>
      </c>
      <c r="AD17" s="1">
        <v>8.21</v>
      </c>
      <c r="AE17" s="1" t="s">
        <v>96</v>
      </c>
      <c r="AF17" s="1" t="s">
        <v>500</v>
      </c>
      <c r="AG17" s="1" t="s">
        <v>501</v>
      </c>
      <c r="AH17" s="1" t="s">
        <v>278</v>
      </c>
      <c r="AI17" s="1" t="s">
        <v>226</v>
      </c>
      <c r="AJ17" s="1">
        <v>64.2</v>
      </c>
      <c r="AK17" s="1"/>
      <c r="AL17" s="1"/>
      <c r="AM17" s="1"/>
      <c r="AN17" s="1"/>
      <c r="AO17" s="1"/>
      <c r="AP17" s="1"/>
      <c r="AQ17" s="1"/>
      <c r="AR17" s="1" t="s">
        <v>333</v>
      </c>
      <c r="AS17" s="1" t="s">
        <v>502</v>
      </c>
      <c r="AT17" s="1" t="s">
        <v>503</v>
      </c>
      <c r="AU17" s="1" t="s">
        <v>172</v>
      </c>
      <c r="AV17" s="1">
        <v>80.68</v>
      </c>
      <c r="AW17" s="1"/>
      <c r="AX17" s="1" t="s">
        <v>410</v>
      </c>
      <c r="AY17" s="1" t="s">
        <v>504</v>
      </c>
      <c r="AZ17" s="1" t="s">
        <v>505</v>
      </c>
      <c r="BA17" s="1" t="s">
        <v>108</v>
      </c>
      <c r="BB17" s="1">
        <v>74.48</v>
      </c>
      <c r="BC17" s="1">
        <v>8.29</v>
      </c>
      <c r="BD17" s="1"/>
      <c r="BE17" s="1"/>
      <c r="BF17" s="1"/>
      <c r="BG17" s="1"/>
      <c r="BH17" s="1"/>
      <c r="BI17" s="1"/>
      <c r="BJ17" s="1" t="s">
        <v>506</v>
      </c>
      <c r="BK17" s="1" t="s">
        <v>507</v>
      </c>
      <c r="BL17" s="1" t="s">
        <v>111</v>
      </c>
      <c r="BM17" s="1" t="s">
        <v>508</v>
      </c>
      <c r="BN17" s="1">
        <v>15</v>
      </c>
      <c r="BO17" s="1" t="s">
        <v>509</v>
      </c>
      <c r="BP17" s="1" t="str">
        <f>HYPERLINK("https://nconnect.nicmar.ac.in/storage/profile/ProfilePhoto_P25700397_947536.jpg","Download")</f>
        <v>0</v>
      </c>
      <c r="BQ17" s="3"/>
      <c r="BR17" s="3"/>
      <c r="BS17" s="1" t="s">
        <v>113</v>
      </c>
      <c r="BT17" s="1" t="s">
        <v>114</v>
      </c>
      <c r="BU17" s="1" t="s">
        <v>115</v>
      </c>
      <c r="BV17" s="1" t="s">
        <v>116</v>
      </c>
      <c r="BW17" s="1"/>
    </row>
    <row r="18" spans="1:75">
      <c r="A18" s="1" t="s">
        <v>75</v>
      </c>
      <c r="B18" s="1" t="s">
        <v>76</v>
      </c>
      <c r="C18" s="1" t="s">
        <v>510</v>
      </c>
      <c r="D18" s="1" t="s">
        <v>511</v>
      </c>
      <c r="E18" s="1"/>
      <c r="F18" s="1" t="s">
        <v>512</v>
      </c>
      <c r="G18" s="1" t="s">
        <v>513</v>
      </c>
      <c r="H18" s="1" t="s">
        <v>514</v>
      </c>
      <c r="I18" s="1" t="s">
        <v>515</v>
      </c>
      <c r="J18" s="1">
        <v>9479247569</v>
      </c>
      <c r="K18" s="1" t="s">
        <v>152</v>
      </c>
      <c r="L18" s="1" t="s">
        <v>516</v>
      </c>
      <c r="M18" s="1" t="s">
        <v>86</v>
      </c>
      <c r="N18" s="1" t="s">
        <v>517</v>
      </c>
      <c r="O18" s="1"/>
      <c r="P18" s="1" t="s">
        <v>321</v>
      </c>
      <c r="Q18" s="1" t="s">
        <v>518</v>
      </c>
      <c r="R18" s="1" t="s">
        <v>519</v>
      </c>
      <c r="S18" s="1">
        <v>9752441310</v>
      </c>
      <c r="T18" s="1" t="s">
        <v>520</v>
      </c>
      <c r="U18" s="1" t="s">
        <v>521</v>
      </c>
      <c r="V18" s="1">
        <v>8109302891</v>
      </c>
      <c r="W18" s="1" t="s">
        <v>522</v>
      </c>
      <c r="X18" s="1" t="s">
        <v>523</v>
      </c>
      <c r="Y18" s="1" t="s">
        <v>524</v>
      </c>
      <c r="Z18" s="1" t="s">
        <v>131</v>
      </c>
      <c r="AA18" s="1" t="s">
        <v>523</v>
      </c>
      <c r="AB18" s="1" t="s">
        <v>524</v>
      </c>
      <c r="AC18" s="1" t="s">
        <v>131</v>
      </c>
      <c r="AD18" s="1">
        <v>7.46</v>
      </c>
      <c r="AE18" s="1" t="s">
        <v>96</v>
      </c>
      <c r="AF18" s="1" t="s">
        <v>525</v>
      </c>
      <c r="AG18" s="1" t="s">
        <v>526</v>
      </c>
      <c r="AH18" s="1" t="s">
        <v>332</v>
      </c>
      <c r="AI18" s="1" t="s">
        <v>199</v>
      </c>
      <c r="AJ18" s="1">
        <v>78</v>
      </c>
      <c r="AK18" s="1"/>
      <c r="AL18" s="1" t="s">
        <v>527</v>
      </c>
      <c r="AM18" s="1" t="s">
        <v>526</v>
      </c>
      <c r="AN18" s="1" t="s">
        <v>259</v>
      </c>
      <c r="AO18" s="1" t="s">
        <v>528</v>
      </c>
      <c r="AP18" s="1">
        <v>65.8</v>
      </c>
      <c r="AQ18" s="1"/>
      <c r="AR18" s="1"/>
      <c r="AS18" s="1"/>
      <c r="AT18" s="1"/>
      <c r="AU18" s="1"/>
      <c r="AV18" s="1"/>
      <c r="AW18" s="1"/>
      <c r="AX18" s="1" t="s">
        <v>529</v>
      </c>
      <c r="AY18" s="1" t="s">
        <v>530</v>
      </c>
      <c r="AZ18" s="1" t="s">
        <v>412</v>
      </c>
      <c r="BA18" s="1" t="s">
        <v>531</v>
      </c>
      <c r="BB18" s="1">
        <v>80.4</v>
      </c>
      <c r="BC18" s="1">
        <v>8.04</v>
      </c>
      <c r="BD18" s="1"/>
      <c r="BE18" s="1"/>
      <c r="BF18" s="1"/>
      <c r="BG18" s="1"/>
      <c r="BH18" s="1"/>
      <c r="BI18" s="1"/>
      <c r="BJ18" s="1" t="s">
        <v>337</v>
      </c>
      <c r="BK18" s="1"/>
      <c r="BL18" s="1"/>
      <c r="BM18" s="1" t="s">
        <v>532</v>
      </c>
      <c r="BN18" s="1">
        <v>11</v>
      </c>
      <c r="BO18" s="1" t="s">
        <v>533</v>
      </c>
      <c r="BP18" s="1" t="str">
        <f>HYPERLINK("https://nconnect.nicmar.ac.in/storage/profile/6a7ef2c6545b1.png","Download")</f>
        <v>0</v>
      </c>
      <c r="BQ18" s="3"/>
      <c r="BR18" s="3"/>
      <c r="BS18" s="1" t="s">
        <v>113</v>
      </c>
      <c r="BT18" s="1" t="s">
        <v>114</v>
      </c>
      <c r="BU18" s="1" t="s">
        <v>115</v>
      </c>
      <c r="BV18" s="1" t="s">
        <v>116</v>
      </c>
      <c r="BW18" s="1"/>
    </row>
    <row r="19" spans="1:75">
      <c r="A19" s="1" t="s">
        <v>75</v>
      </c>
      <c r="B19" s="1" t="s">
        <v>76</v>
      </c>
      <c r="C19" s="1" t="s">
        <v>534</v>
      </c>
      <c r="D19" s="1" t="s">
        <v>535</v>
      </c>
      <c r="E19" s="1" t="s">
        <v>536</v>
      </c>
      <c r="F19" s="1" t="s">
        <v>537</v>
      </c>
      <c r="G19" s="1" t="s">
        <v>538</v>
      </c>
      <c r="H19" s="1" t="s">
        <v>539</v>
      </c>
      <c r="I19" s="1" t="s">
        <v>540</v>
      </c>
      <c r="J19" s="1">
        <v>7989008011</v>
      </c>
      <c r="K19" s="1" t="s">
        <v>152</v>
      </c>
      <c r="L19" s="1" t="s">
        <v>541</v>
      </c>
      <c r="M19" s="1" t="s">
        <v>86</v>
      </c>
      <c r="N19" s="1" t="s">
        <v>542</v>
      </c>
      <c r="O19" s="1"/>
      <c r="P19" s="1" t="s">
        <v>88</v>
      </c>
      <c r="Q19" s="1" t="s">
        <v>543</v>
      </c>
      <c r="R19" s="1" t="s">
        <v>544</v>
      </c>
      <c r="S19" s="1">
        <v>8886493636</v>
      </c>
      <c r="T19" s="1" t="s">
        <v>127</v>
      </c>
      <c r="U19" s="1" t="s">
        <v>545</v>
      </c>
      <c r="V19" s="1">
        <v>9949800029</v>
      </c>
      <c r="W19" s="1" t="s">
        <v>448</v>
      </c>
      <c r="X19" s="1" t="s">
        <v>546</v>
      </c>
      <c r="Y19" s="1" t="s">
        <v>547</v>
      </c>
      <c r="Z19" s="1" t="s">
        <v>548</v>
      </c>
      <c r="AA19" s="1" t="s">
        <v>546</v>
      </c>
      <c r="AB19" s="1" t="s">
        <v>547</v>
      </c>
      <c r="AC19" s="1" t="s">
        <v>548</v>
      </c>
      <c r="AD19" s="1">
        <v>8.77</v>
      </c>
      <c r="AE19" s="1" t="s">
        <v>96</v>
      </c>
      <c r="AF19" s="1" t="s">
        <v>549</v>
      </c>
      <c r="AG19" s="1" t="s">
        <v>550</v>
      </c>
      <c r="AH19" s="1" t="s">
        <v>479</v>
      </c>
      <c r="AI19" s="1" t="s">
        <v>135</v>
      </c>
      <c r="AJ19" s="1">
        <v>78</v>
      </c>
      <c r="AK19" s="1"/>
      <c r="AL19" s="1" t="s">
        <v>549</v>
      </c>
      <c r="AM19" s="1" t="s">
        <v>551</v>
      </c>
      <c r="AN19" s="1" t="s">
        <v>229</v>
      </c>
      <c r="AO19" s="1" t="s">
        <v>138</v>
      </c>
      <c r="AP19" s="1">
        <v>81.2</v>
      </c>
      <c r="AQ19" s="1"/>
      <c r="AR19" s="1"/>
      <c r="AS19" s="1"/>
      <c r="AT19" s="1"/>
      <c r="AU19" s="1"/>
      <c r="AV19" s="1"/>
      <c r="AW19" s="1"/>
      <c r="AX19" s="1" t="s">
        <v>552</v>
      </c>
      <c r="AY19" s="1" t="s">
        <v>553</v>
      </c>
      <c r="AZ19" s="1" t="s">
        <v>141</v>
      </c>
      <c r="BA19" s="1" t="s">
        <v>142</v>
      </c>
      <c r="BB19" s="1">
        <v>75.8</v>
      </c>
      <c r="BC19" s="1">
        <v>7.58</v>
      </c>
      <c r="BD19" s="1"/>
      <c r="BE19" s="1"/>
      <c r="BF19" s="1"/>
      <c r="BG19" s="1"/>
      <c r="BH19" s="1"/>
      <c r="BI19" s="1"/>
      <c r="BJ19" s="1" t="s">
        <v>554</v>
      </c>
      <c r="BK19" s="1"/>
      <c r="BL19" s="1"/>
      <c r="BM19" s="1" t="s">
        <v>555</v>
      </c>
      <c r="BN19" s="1">
        <v>8</v>
      </c>
      <c r="BO19" s="1" t="s">
        <v>556</v>
      </c>
      <c r="BP19" s="1" t="str">
        <f>HYPERLINK("https://nconnect.nicmar.ac.in/storage/profile/ProfilePhoto_P25700664_238457.jpg","Download")</f>
        <v>0</v>
      </c>
      <c r="BQ19" s="3"/>
      <c r="BR19" s="3"/>
      <c r="BS19" s="1" t="s">
        <v>113</v>
      </c>
      <c r="BT19" s="1" t="s">
        <v>114</v>
      </c>
      <c r="BU19" s="1" t="s">
        <v>115</v>
      </c>
      <c r="BV19" s="1" t="s">
        <v>116</v>
      </c>
      <c r="BW19" s="1"/>
    </row>
    <row r="20" spans="1:75">
      <c r="A20" s="1" t="s">
        <v>75</v>
      </c>
      <c r="B20" s="1" t="s">
        <v>76</v>
      </c>
      <c r="C20" s="1" t="s">
        <v>557</v>
      </c>
      <c r="D20" s="1" t="s">
        <v>315</v>
      </c>
      <c r="E20" s="1"/>
      <c r="F20" s="1" t="s">
        <v>558</v>
      </c>
      <c r="G20" s="1" t="s">
        <v>559</v>
      </c>
      <c r="H20" s="1" t="s">
        <v>560</v>
      </c>
      <c r="I20" s="1" t="s">
        <v>561</v>
      </c>
      <c r="J20" s="1">
        <v>7899628030</v>
      </c>
      <c r="K20" s="1" t="s">
        <v>152</v>
      </c>
      <c r="L20" s="1" t="s">
        <v>562</v>
      </c>
      <c r="M20" s="1" t="s">
        <v>86</v>
      </c>
      <c r="N20" s="1" t="s">
        <v>563</v>
      </c>
      <c r="O20" s="1" t="s">
        <v>564</v>
      </c>
      <c r="P20" s="1" t="s">
        <v>187</v>
      </c>
      <c r="Q20" s="1" t="s">
        <v>565</v>
      </c>
      <c r="R20" s="1" t="s">
        <v>566</v>
      </c>
      <c r="S20" s="1">
        <v>9980809271</v>
      </c>
      <c r="T20" s="1" t="s">
        <v>567</v>
      </c>
      <c r="U20" s="1" t="s">
        <v>568</v>
      </c>
      <c r="V20" s="1">
        <v>9980797785</v>
      </c>
      <c r="W20" s="1" t="s">
        <v>448</v>
      </c>
      <c r="X20" s="1" t="s">
        <v>569</v>
      </c>
      <c r="Y20" s="1" t="s">
        <v>570</v>
      </c>
      <c r="Z20" s="1" t="s">
        <v>571</v>
      </c>
      <c r="AA20" s="1" t="s">
        <v>572</v>
      </c>
      <c r="AB20" s="1" t="s">
        <v>570</v>
      </c>
      <c r="AC20" s="1" t="s">
        <v>571</v>
      </c>
      <c r="AD20" s="1">
        <v>8.46</v>
      </c>
      <c r="AE20" s="1" t="s">
        <v>96</v>
      </c>
      <c r="AF20" s="1" t="s">
        <v>573</v>
      </c>
      <c r="AG20" s="1" t="s">
        <v>574</v>
      </c>
      <c r="AH20" s="1" t="s">
        <v>575</v>
      </c>
      <c r="AI20" s="1" t="s">
        <v>576</v>
      </c>
      <c r="AJ20" s="1">
        <v>79.8</v>
      </c>
      <c r="AK20" s="1">
        <v>8.4</v>
      </c>
      <c r="AL20" s="1" t="s">
        <v>577</v>
      </c>
      <c r="AM20" s="1" t="s">
        <v>578</v>
      </c>
      <c r="AN20" s="1" t="s">
        <v>278</v>
      </c>
      <c r="AO20" s="1" t="s">
        <v>166</v>
      </c>
      <c r="AP20" s="1">
        <v>89.67</v>
      </c>
      <c r="AQ20" s="1">
        <v>0</v>
      </c>
      <c r="AR20" s="1"/>
      <c r="AS20" s="1"/>
      <c r="AT20" s="1"/>
      <c r="AU20" s="1"/>
      <c r="AV20" s="1"/>
      <c r="AW20" s="1"/>
      <c r="AX20" s="1" t="s">
        <v>579</v>
      </c>
      <c r="AY20" s="1" t="s">
        <v>580</v>
      </c>
      <c r="AZ20" s="1" t="s">
        <v>503</v>
      </c>
      <c r="BA20" s="1" t="s">
        <v>409</v>
      </c>
      <c r="BB20" s="1">
        <v>71.8</v>
      </c>
      <c r="BC20" s="1">
        <v>7.93</v>
      </c>
      <c r="BD20" s="1"/>
      <c r="BE20" s="1"/>
      <c r="BF20" s="1"/>
      <c r="BG20" s="1"/>
      <c r="BH20" s="1"/>
      <c r="BI20" s="1"/>
      <c r="BJ20" s="1" t="s">
        <v>581</v>
      </c>
      <c r="BK20" s="1" t="s">
        <v>582</v>
      </c>
      <c r="BL20" s="1" t="s">
        <v>583</v>
      </c>
      <c r="BM20" s="1" t="s">
        <v>584</v>
      </c>
      <c r="BN20" s="1">
        <v>16</v>
      </c>
      <c r="BO20" s="1" t="s">
        <v>585</v>
      </c>
      <c r="BP20" s="1" t="str">
        <f>HYPERLINK("https://nconnect.nicmar.ac.in/storage/profile/ProfilePhoto_P25700313_351694.jpg","Download")</f>
        <v>0</v>
      </c>
      <c r="BQ20" s="3"/>
      <c r="BR20" s="3"/>
      <c r="BS20" s="1" t="s">
        <v>113</v>
      </c>
      <c r="BT20" s="1" t="s">
        <v>114</v>
      </c>
      <c r="BU20" s="1" t="s">
        <v>115</v>
      </c>
      <c r="BV20" s="1" t="s">
        <v>116</v>
      </c>
      <c r="BW20" s="1"/>
    </row>
    <row r="21" spans="1:75">
      <c r="A21" s="1" t="s">
        <v>342</v>
      </c>
      <c r="B21" s="1" t="s">
        <v>76</v>
      </c>
      <c r="C21" s="1" t="s">
        <v>586</v>
      </c>
      <c r="D21" s="1" t="s">
        <v>587</v>
      </c>
      <c r="E21" s="1"/>
      <c r="F21" s="1" t="s">
        <v>588</v>
      </c>
      <c r="G21" s="1" t="s">
        <v>589</v>
      </c>
      <c r="H21" s="1" t="s">
        <v>590</v>
      </c>
      <c r="I21" s="1" t="s">
        <v>591</v>
      </c>
      <c r="J21" s="1">
        <v>9421513085</v>
      </c>
      <c r="K21" s="1" t="s">
        <v>152</v>
      </c>
      <c r="L21" s="1" t="s">
        <v>592</v>
      </c>
      <c r="M21" s="1" t="s">
        <v>86</v>
      </c>
      <c r="N21" s="1" t="s">
        <v>593</v>
      </c>
      <c r="O21" s="1"/>
      <c r="P21" s="1" t="s">
        <v>321</v>
      </c>
      <c r="Q21" s="1" t="s">
        <v>594</v>
      </c>
      <c r="R21" s="1" t="s">
        <v>595</v>
      </c>
      <c r="S21" s="1">
        <v>9405403857</v>
      </c>
      <c r="T21" s="1" t="s">
        <v>295</v>
      </c>
      <c r="U21" s="1" t="s">
        <v>596</v>
      </c>
      <c r="V21" s="1">
        <v>9405403617</v>
      </c>
      <c r="W21" s="1" t="s">
        <v>92</v>
      </c>
      <c r="X21" s="1" t="s">
        <v>597</v>
      </c>
      <c r="Y21" s="1" t="s">
        <v>252</v>
      </c>
      <c r="Z21" s="1" t="s">
        <v>95</v>
      </c>
      <c r="AA21" s="1" t="s">
        <v>598</v>
      </c>
      <c r="AB21" s="1" t="s">
        <v>599</v>
      </c>
      <c r="AC21" s="1" t="s">
        <v>95</v>
      </c>
      <c r="AD21" s="1">
        <v>7.42</v>
      </c>
      <c r="AE21" s="1" t="s">
        <v>96</v>
      </c>
      <c r="AF21" s="1" t="s">
        <v>600</v>
      </c>
      <c r="AG21" s="1" t="s">
        <v>98</v>
      </c>
      <c r="AH21" s="1" t="s">
        <v>99</v>
      </c>
      <c r="AI21" s="1" t="s">
        <v>278</v>
      </c>
      <c r="AJ21" s="1">
        <v>79.2</v>
      </c>
      <c r="AK21" s="1"/>
      <c r="AL21" s="1" t="s">
        <v>600</v>
      </c>
      <c r="AM21" s="1" t="s">
        <v>98</v>
      </c>
      <c r="AN21" s="1" t="s">
        <v>226</v>
      </c>
      <c r="AO21" s="1" t="s">
        <v>135</v>
      </c>
      <c r="AP21" s="1">
        <v>66.92</v>
      </c>
      <c r="AQ21" s="1"/>
      <c r="AR21" s="1"/>
      <c r="AS21" s="1"/>
      <c r="AT21" s="1"/>
      <c r="AU21" s="1"/>
      <c r="AV21" s="1"/>
      <c r="AW21" s="1"/>
      <c r="AX21" s="1" t="s">
        <v>601</v>
      </c>
      <c r="AY21" s="1" t="s">
        <v>602</v>
      </c>
      <c r="AZ21" s="1" t="s">
        <v>306</v>
      </c>
      <c r="BA21" s="1" t="s">
        <v>458</v>
      </c>
      <c r="BB21" s="1">
        <v>70.5</v>
      </c>
      <c r="BC21" s="1">
        <v>7.8</v>
      </c>
      <c r="BD21" s="1"/>
      <c r="BE21" s="1" t="s">
        <v>603</v>
      </c>
      <c r="BF21" s="1" t="s">
        <v>604</v>
      </c>
      <c r="BG21" s="1" t="s">
        <v>605</v>
      </c>
      <c r="BH21" s="1">
        <v>63.38</v>
      </c>
      <c r="BI21" s="1"/>
      <c r="BJ21" s="1" t="s">
        <v>606</v>
      </c>
      <c r="BK21" s="1" t="s">
        <v>607</v>
      </c>
      <c r="BL21" s="1" t="s">
        <v>235</v>
      </c>
      <c r="BM21" s="1" t="s">
        <v>608</v>
      </c>
      <c r="BN21" s="1">
        <v>47</v>
      </c>
      <c r="BO21" s="1" t="s">
        <v>609</v>
      </c>
      <c r="BP21" s="1" t="str">
        <f>HYPERLINK("https://nconnect.nicmar.ac.in/storage/profile/6a84adcdadc8e.png","Download")</f>
        <v>0</v>
      </c>
      <c r="BQ21" s="3"/>
      <c r="BR21" s="4">
        <v>1</v>
      </c>
      <c r="BS21" s="1" t="s">
        <v>113</v>
      </c>
      <c r="BT21" s="1" t="s">
        <v>114</v>
      </c>
      <c r="BU21" s="1" t="s">
        <v>115</v>
      </c>
      <c r="BV21" s="1" t="s">
        <v>116</v>
      </c>
      <c r="BW21" s="1"/>
    </row>
    <row r="22" spans="1:75">
      <c r="A22" s="1" t="s">
        <v>342</v>
      </c>
      <c r="B22" s="1" t="s">
        <v>76</v>
      </c>
      <c r="C22" s="1" t="s">
        <v>610</v>
      </c>
      <c r="D22" s="1" t="s">
        <v>611</v>
      </c>
      <c r="E22" s="1" t="s">
        <v>119</v>
      </c>
      <c r="F22" s="1" t="s">
        <v>612</v>
      </c>
      <c r="G22" s="1" t="s">
        <v>613</v>
      </c>
      <c r="H22" s="1" t="s">
        <v>614</v>
      </c>
      <c r="I22" s="1" t="s">
        <v>615</v>
      </c>
      <c r="J22" s="1">
        <v>9167170423</v>
      </c>
      <c r="K22" s="1" t="s">
        <v>84</v>
      </c>
      <c r="L22" s="1" t="s">
        <v>616</v>
      </c>
      <c r="M22" s="1" t="s">
        <v>86</v>
      </c>
      <c r="N22" s="1" t="s">
        <v>617</v>
      </c>
      <c r="O22" s="1"/>
      <c r="P22" s="1" t="s">
        <v>618</v>
      </c>
      <c r="Q22" s="1" t="s">
        <v>619</v>
      </c>
      <c r="R22" s="1" t="s">
        <v>612</v>
      </c>
      <c r="S22" s="1">
        <v>9833703789</v>
      </c>
      <c r="T22" s="1" t="s">
        <v>620</v>
      </c>
      <c r="U22" s="1" t="s">
        <v>621</v>
      </c>
      <c r="V22" s="1">
        <v>9769014918</v>
      </c>
      <c r="W22" s="1" t="s">
        <v>622</v>
      </c>
      <c r="X22" s="1" t="s">
        <v>623</v>
      </c>
      <c r="Y22" s="1" t="s">
        <v>499</v>
      </c>
      <c r="Z22" s="1" t="s">
        <v>95</v>
      </c>
      <c r="AA22" s="1" t="s">
        <v>624</v>
      </c>
      <c r="AB22" s="1" t="s">
        <v>625</v>
      </c>
      <c r="AC22" s="1" t="s">
        <v>95</v>
      </c>
      <c r="AD22" s="1">
        <v>7.65</v>
      </c>
      <c r="AE22" s="1" t="s">
        <v>96</v>
      </c>
      <c r="AF22" s="1" t="s">
        <v>626</v>
      </c>
      <c r="AG22" s="1" t="s">
        <v>429</v>
      </c>
      <c r="AH22" s="1" t="s">
        <v>99</v>
      </c>
      <c r="AI22" s="1" t="s">
        <v>278</v>
      </c>
      <c r="AJ22" s="1">
        <v>72.2</v>
      </c>
      <c r="AK22" s="1"/>
      <c r="AL22" s="1"/>
      <c r="AM22" s="1"/>
      <c r="AN22" s="1"/>
      <c r="AO22" s="1"/>
      <c r="AP22" s="1"/>
      <c r="AQ22" s="1"/>
      <c r="AR22" s="1" t="s">
        <v>333</v>
      </c>
      <c r="AS22" s="1" t="s">
        <v>627</v>
      </c>
      <c r="AT22" s="1" t="s">
        <v>103</v>
      </c>
      <c r="AU22" s="1" t="s">
        <v>169</v>
      </c>
      <c r="AV22" s="1">
        <v>70.06</v>
      </c>
      <c r="AW22" s="1"/>
      <c r="AX22" s="1" t="s">
        <v>200</v>
      </c>
      <c r="AY22" s="1" t="s">
        <v>628</v>
      </c>
      <c r="AZ22" s="1" t="s">
        <v>202</v>
      </c>
      <c r="BA22" s="1" t="s">
        <v>386</v>
      </c>
      <c r="BB22" s="1">
        <v>71.01</v>
      </c>
      <c r="BC22" s="1"/>
      <c r="BD22" s="1"/>
      <c r="BE22" s="1" t="s">
        <v>629</v>
      </c>
      <c r="BF22" s="1" t="s">
        <v>630</v>
      </c>
      <c r="BG22" s="1" t="s">
        <v>631</v>
      </c>
      <c r="BH22" s="1">
        <v>0</v>
      </c>
      <c r="BI22" s="1"/>
      <c r="BJ22" s="1" t="s">
        <v>632</v>
      </c>
      <c r="BK22" s="1" t="s">
        <v>633</v>
      </c>
      <c r="BL22" s="1" t="s">
        <v>634</v>
      </c>
      <c r="BM22" s="1" t="s">
        <v>635</v>
      </c>
      <c r="BN22" s="1">
        <v>8</v>
      </c>
      <c r="BO22" s="1" t="s">
        <v>636</v>
      </c>
      <c r="BP22" s="1" t="str">
        <f>HYPERLINK("https://nconnect.nicmar.ac.in/storage/profile/ProfilePhoto_P25701139_685329.jpg","Download")</f>
        <v>0</v>
      </c>
      <c r="BQ22" s="3"/>
      <c r="BR22" s="3"/>
      <c r="BS22" s="1" t="s">
        <v>113</v>
      </c>
      <c r="BT22" s="1" t="s">
        <v>114</v>
      </c>
      <c r="BU22" s="1" t="s">
        <v>115</v>
      </c>
      <c r="BV22" s="1" t="s">
        <v>116</v>
      </c>
      <c r="BW22" s="1"/>
    </row>
    <row r="23" spans="1:75">
      <c r="A23" s="1" t="s">
        <v>75</v>
      </c>
      <c r="B23" s="1" t="s">
        <v>76</v>
      </c>
      <c r="C23" s="1" t="s">
        <v>637</v>
      </c>
      <c r="D23" s="1" t="s">
        <v>638</v>
      </c>
      <c r="E23" s="1"/>
      <c r="F23" s="1" t="s">
        <v>639</v>
      </c>
      <c r="G23" s="1" t="s">
        <v>640</v>
      </c>
      <c r="H23" s="1" t="s">
        <v>641</v>
      </c>
      <c r="I23" s="1" t="s">
        <v>642</v>
      </c>
      <c r="J23" s="1">
        <v>9652296802</v>
      </c>
      <c r="K23" s="1" t="s">
        <v>152</v>
      </c>
      <c r="L23" s="1" t="s">
        <v>643</v>
      </c>
      <c r="M23" s="1" t="s">
        <v>86</v>
      </c>
      <c r="N23" s="1" t="s">
        <v>644</v>
      </c>
      <c r="O23" s="1"/>
      <c r="P23" s="1" t="s">
        <v>321</v>
      </c>
      <c r="Q23" s="1" t="s">
        <v>645</v>
      </c>
      <c r="R23" s="1" t="s">
        <v>646</v>
      </c>
      <c r="S23" s="1">
        <v>9490268835</v>
      </c>
      <c r="T23" s="1" t="s">
        <v>567</v>
      </c>
      <c r="U23" s="1" t="s">
        <v>647</v>
      </c>
      <c r="V23" s="1">
        <v>7093407357</v>
      </c>
      <c r="W23" s="1" t="s">
        <v>622</v>
      </c>
      <c r="X23" s="1" t="s">
        <v>648</v>
      </c>
      <c r="Y23" s="1" t="s">
        <v>649</v>
      </c>
      <c r="Z23" s="1" t="s">
        <v>451</v>
      </c>
      <c r="AA23" s="1" t="s">
        <v>648</v>
      </c>
      <c r="AB23" s="1" t="s">
        <v>649</v>
      </c>
      <c r="AC23" s="1" t="s">
        <v>451</v>
      </c>
      <c r="AD23" s="1">
        <v>8.13</v>
      </c>
      <c r="AE23" s="1" t="s">
        <v>96</v>
      </c>
      <c r="AF23" s="1" t="s">
        <v>650</v>
      </c>
      <c r="AG23" s="1" t="s">
        <v>651</v>
      </c>
      <c r="AH23" s="1" t="s">
        <v>226</v>
      </c>
      <c r="AI23" s="1" t="s">
        <v>257</v>
      </c>
      <c r="AJ23" s="1">
        <v>95</v>
      </c>
      <c r="AK23" s="1">
        <v>9.5</v>
      </c>
      <c r="AL23" s="1" t="s">
        <v>652</v>
      </c>
      <c r="AM23" s="1" t="s">
        <v>653</v>
      </c>
      <c r="AN23" s="1" t="s">
        <v>227</v>
      </c>
      <c r="AO23" s="1" t="s">
        <v>104</v>
      </c>
      <c r="AP23" s="1">
        <v>93.4</v>
      </c>
      <c r="AQ23" s="1">
        <v>9.67</v>
      </c>
      <c r="AR23" s="1"/>
      <c r="AS23" s="1"/>
      <c r="AT23" s="1"/>
      <c r="AU23" s="1"/>
      <c r="AV23" s="1"/>
      <c r="AW23" s="1"/>
      <c r="AX23" s="1" t="s">
        <v>654</v>
      </c>
      <c r="AY23" s="1" t="s">
        <v>655</v>
      </c>
      <c r="AZ23" s="1" t="s">
        <v>362</v>
      </c>
      <c r="BA23" s="1" t="s">
        <v>656</v>
      </c>
      <c r="BB23" s="1">
        <v>77.3</v>
      </c>
      <c r="BC23" s="1">
        <v>7.73</v>
      </c>
      <c r="BD23" s="1"/>
      <c r="BE23" s="1"/>
      <c r="BF23" s="1"/>
      <c r="BG23" s="1"/>
      <c r="BH23" s="1"/>
      <c r="BI23" s="1"/>
      <c r="BJ23" s="1" t="s">
        <v>657</v>
      </c>
      <c r="BK23" s="1"/>
      <c r="BL23" s="1"/>
      <c r="BM23" s="1" t="s">
        <v>658</v>
      </c>
      <c r="BN23" s="1">
        <v>11</v>
      </c>
      <c r="BO23" s="1" t="s">
        <v>659</v>
      </c>
      <c r="BP23" s="1" t="str">
        <f>HYPERLINK("https://nconnect.nicmar.ac.in/storage/profile/ProfilePhoto_P25700659_347681.jpg","Download")</f>
        <v>0</v>
      </c>
      <c r="BQ23" s="3"/>
      <c r="BR23" s="3"/>
      <c r="BS23" s="1" t="s">
        <v>113</v>
      </c>
      <c r="BT23" s="1" t="s">
        <v>114</v>
      </c>
      <c r="BU23" s="1" t="s">
        <v>115</v>
      </c>
      <c r="BV23" s="1" t="s">
        <v>116</v>
      </c>
      <c r="BW23" s="1"/>
    </row>
    <row r="24" spans="1:75">
      <c r="A24" s="1" t="s">
        <v>75</v>
      </c>
      <c r="B24" s="1" t="s">
        <v>76</v>
      </c>
      <c r="C24" s="1" t="s">
        <v>660</v>
      </c>
      <c r="D24" s="1" t="s">
        <v>661</v>
      </c>
      <c r="E24" s="1" t="s">
        <v>662</v>
      </c>
      <c r="F24" s="1" t="s">
        <v>663</v>
      </c>
      <c r="G24" s="1" t="s">
        <v>664</v>
      </c>
      <c r="H24" s="1" t="s">
        <v>665</v>
      </c>
      <c r="I24" s="1" t="s">
        <v>666</v>
      </c>
      <c r="J24" s="1">
        <v>7488920327</v>
      </c>
      <c r="K24" s="1" t="s">
        <v>152</v>
      </c>
      <c r="L24" s="1" t="s">
        <v>667</v>
      </c>
      <c r="M24" s="1" t="s">
        <v>86</v>
      </c>
      <c r="N24" s="1" t="s">
        <v>517</v>
      </c>
      <c r="O24" s="1"/>
      <c r="P24" s="1" t="s">
        <v>321</v>
      </c>
      <c r="Q24" s="1" t="s">
        <v>668</v>
      </c>
      <c r="R24" s="1" t="s">
        <v>669</v>
      </c>
      <c r="S24" s="1">
        <v>9472959639</v>
      </c>
      <c r="T24" s="1" t="s">
        <v>670</v>
      </c>
      <c r="U24" s="1" t="s">
        <v>671</v>
      </c>
      <c r="V24" s="1">
        <v>7277669632</v>
      </c>
      <c r="W24" s="1" t="s">
        <v>92</v>
      </c>
      <c r="X24" s="1" t="s">
        <v>672</v>
      </c>
      <c r="Y24" s="1" t="s">
        <v>673</v>
      </c>
      <c r="Z24" s="1" t="s">
        <v>674</v>
      </c>
      <c r="AA24" s="1" t="s">
        <v>672</v>
      </c>
      <c r="AB24" s="1" t="s">
        <v>673</v>
      </c>
      <c r="AC24" s="1" t="s">
        <v>674</v>
      </c>
      <c r="AD24" s="1">
        <v>7.79</v>
      </c>
      <c r="AE24" s="1" t="s">
        <v>96</v>
      </c>
      <c r="AF24" s="1" t="s">
        <v>675</v>
      </c>
      <c r="AG24" s="1" t="s">
        <v>676</v>
      </c>
      <c r="AH24" s="1" t="s">
        <v>134</v>
      </c>
      <c r="AI24" s="1" t="s">
        <v>135</v>
      </c>
      <c r="AJ24" s="1">
        <v>67.6</v>
      </c>
      <c r="AK24" s="1"/>
      <c r="AL24" s="1" t="s">
        <v>677</v>
      </c>
      <c r="AM24" s="1" t="s">
        <v>676</v>
      </c>
      <c r="AN24" s="1" t="s">
        <v>227</v>
      </c>
      <c r="AO24" s="1" t="s">
        <v>138</v>
      </c>
      <c r="AP24" s="1">
        <v>70.8</v>
      </c>
      <c r="AQ24" s="1"/>
      <c r="AR24" s="1"/>
      <c r="AS24" s="1"/>
      <c r="AT24" s="1"/>
      <c r="AU24" s="1"/>
      <c r="AV24" s="1"/>
      <c r="AW24" s="1"/>
      <c r="AX24" s="1" t="s">
        <v>678</v>
      </c>
      <c r="AY24" s="1" t="s">
        <v>679</v>
      </c>
      <c r="AZ24" s="1" t="s">
        <v>141</v>
      </c>
      <c r="BA24" s="1" t="s">
        <v>680</v>
      </c>
      <c r="BB24" s="1">
        <v>84.3</v>
      </c>
      <c r="BC24" s="1">
        <v>8.43</v>
      </c>
      <c r="BD24" s="1"/>
      <c r="BE24" s="1"/>
      <c r="BF24" s="1"/>
      <c r="BG24" s="1"/>
      <c r="BH24" s="1"/>
      <c r="BI24" s="1"/>
      <c r="BJ24" s="1" t="s">
        <v>432</v>
      </c>
      <c r="BK24" s="1"/>
      <c r="BL24" s="1"/>
      <c r="BM24" s="1" t="s">
        <v>681</v>
      </c>
      <c r="BN24" s="1">
        <v>18</v>
      </c>
      <c r="BO24" s="1"/>
      <c r="BP24" s="1" t="str">
        <f>HYPERLINK("https://nconnect.nicmar.ac.in/storage/profile/ProfilePhoto_P25700026_164829.jpg","Download")</f>
        <v>0</v>
      </c>
      <c r="BQ24" s="3"/>
      <c r="BR24" s="3"/>
      <c r="BS24" s="1" t="s">
        <v>113</v>
      </c>
      <c r="BT24" s="1" t="s">
        <v>114</v>
      </c>
      <c r="BU24" s="1" t="s">
        <v>115</v>
      </c>
      <c r="BV24" s="1" t="s">
        <v>116</v>
      </c>
      <c r="BW24" s="1"/>
    </row>
    <row r="25" spans="1:75">
      <c r="A25" s="1" t="s">
        <v>75</v>
      </c>
      <c r="B25" s="1" t="s">
        <v>76</v>
      </c>
      <c r="C25" s="1" t="s">
        <v>682</v>
      </c>
      <c r="D25" s="1" t="s">
        <v>683</v>
      </c>
      <c r="E25" s="1"/>
      <c r="F25" s="1" t="s">
        <v>684</v>
      </c>
      <c r="G25" s="1" t="s">
        <v>685</v>
      </c>
      <c r="H25" s="1" t="s">
        <v>686</v>
      </c>
      <c r="I25" s="1" t="s">
        <v>687</v>
      </c>
      <c r="J25" s="1">
        <v>9110683371</v>
      </c>
      <c r="K25" s="1" t="s">
        <v>152</v>
      </c>
      <c r="L25" s="1" t="s">
        <v>688</v>
      </c>
      <c r="M25" s="1" t="s">
        <v>86</v>
      </c>
      <c r="N25" s="1" t="s">
        <v>689</v>
      </c>
      <c r="O25" s="1"/>
      <c r="P25" s="1" t="s">
        <v>155</v>
      </c>
      <c r="Q25" s="1" t="s">
        <v>690</v>
      </c>
      <c r="R25" s="1" t="s">
        <v>691</v>
      </c>
      <c r="S25" s="1">
        <v>8453273495</v>
      </c>
      <c r="T25" s="1" t="s">
        <v>692</v>
      </c>
      <c r="U25" s="1" t="s">
        <v>693</v>
      </c>
      <c r="V25" s="1">
        <v>9148260681</v>
      </c>
      <c r="W25" s="1" t="s">
        <v>622</v>
      </c>
      <c r="X25" s="1" t="s">
        <v>694</v>
      </c>
      <c r="Y25" s="1" t="s">
        <v>695</v>
      </c>
      <c r="Z25" s="1" t="s">
        <v>571</v>
      </c>
      <c r="AA25" s="1" t="s">
        <v>694</v>
      </c>
      <c r="AB25" s="1" t="s">
        <v>695</v>
      </c>
      <c r="AC25" s="1" t="s">
        <v>571</v>
      </c>
      <c r="AD25" s="1">
        <v>8.08</v>
      </c>
      <c r="AE25" s="1" t="s">
        <v>96</v>
      </c>
      <c r="AF25" s="1" t="s">
        <v>696</v>
      </c>
      <c r="AG25" s="1" t="s">
        <v>697</v>
      </c>
      <c r="AH25" s="1" t="s">
        <v>575</v>
      </c>
      <c r="AI25" s="1" t="s">
        <v>576</v>
      </c>
      <c r="AJ25" s="1">
        <v>62.33</v>
      </c>
      <c r="AK25" s="1"/>
      <c r="AL25" s="1" t="s">
        <v>698</v>
      </c>
      <c r="AM25" s="1" t="s">
        <v>699</v>
      </c>
      <c r="AN25" s="1" t="s">
        <v>99</v>
      </c>
      <c r="AO25" s="1" t="s">
        <v>166</v>
      </c>
      <c r="AP25" s="1">
        <v>71.83</v>
      </c>
      <c r="AQ25" s="1"/>
      <c r="AR25" s="1"/>
      <c r="AS25" s="1"/>
      <c r="AT25" s="1"/>
      <c r="AU25" s="1"/>
      <c r="AV25" s="1"/>
      <c r="AW25" s="1"/>
      <c r="AX25" s="1" t="s">
        <v>700</v>
      </c>
      <c r="AY25" s="1" t="s">
        <v>701</v>
      </c>
      <c r="AZ25" s="1" t="s">
        <v>503</v>
      </c>
      <c r="BA25" s="1" t="s">
        <v>528</v>
      </c>
      <c r="BB25" s="1">
        <v>77.8</v>
      </c>
      <c r="BC25" s="1">
        <v>7.78</v>
      </c>
      <c r="BD25" s="1"/>
      <c r="BE25" s="1"/>
      <c r="BF25" s="1"/>
      <c r="BG25" s="1"/>
      <c r="BH25" s="1"/>
      <c r="BI25" s="1"/>
      <c r="BJ25" s="1" t="s">
        <v>702</v>
      </c>
      <c r="BK25" s="1" t="s">
        <v>703</v>
      </c>
      <c r="BL25" s="1" t="s">
        <v>583</v>
      </c>
      <c r="BM25" s="1" t="s">
        <v>704</v>
      </c>
      <c r="BN25" s="1">
        <v>10</v>
      </c>
      <c r="BO25" s="1" t="s">
        <v>705</v>
      </c>
      <c r="BP25" s="1" t="str">
        <f>HYPERLINK("https://nconnect.nicmar.ac.in/storage/profile/ProfilePhoto_P25700731_859741.jpg","Download")</f>
        <v>0</v>
      </c>
      <c r="BQ25" s="3"/>
      <c r="BR25" s="3"/>
      <c r="BS25" s="1" t="s">
        <v>113</v>
      </c>
      <c r="BT25" s="1" t="s">
        <v>114</v>
      </c>
      <c r="BU25" s="1" t="s">
        <v>115</v>
      </c>
      <c r="BV25" s="1" t="s">
        <v>116</v>
      </c>
      <c r="BW25" s="1"/>
    </row>
    <row r="26" spans="1:75">
      <c r="A26" s="1" t="s">
        <v>75</v>
      </c>
      <c r="B26" s="1" t="s">
        <v>76</v>
      </c>
      <c r="C26" s="1" t="s">
        <v>706</v>
      </c>
      <c r="D26" s="1" t="s">
        <v>707</v>
      </c>
      <c r="E26" s="1" t="s">
        <v>708</v>
      </c>
      <c r="F26" s="1" t="s">
        <v>709</v>
      </c>
      <c r="G26" s="1" t="s">
        <v>710</v>
      </c>
      <c r="H26" s="1" t="s">
        <v>711</v>
      </c>
      <c r="I26" s="1" t="s">
        <v>712</v>
      </c>
      <c r="J26" s="1">
        <v>9848586176</v>
      </c>
      <c r="K26" s="1" t="s">
        <v>152</v>
      </c>
      <c r="L26" s="1" t="s">
        <v>713</v>
      </c>
      <c r="M26" s="1" t="s">
        <v>86</v>
      </c>
      <c r="N26" s="1" t="s">
        <v>714</v>
      </c>
      <c r="O26" s="1"/>
      <c r="P26" s="1" t="s">
        <v>321</v>
      </c>
      <c r="Q26" s="1" t="s">
        <v>715</v>
      </c>
      <c r="R26" s="1" t="s">
        <v>716</v>
      </c>
      <c r="S26" s="1">
        <v>9492052475</v>
      </c>
      <c r="T26" s="1" t="s">
        <v>127</v>
      </c>
      <c r="U26" s="1" t="s">
        <v>717</v>
      </c>
      <c r="V26" s="1">
        <v>6302610848</v>
      </c>
      <c r="W26" s="1" t="s">
        <v>92</v>
      </c>
      <c r="X26" s="1" t="s">
        <v>718</v>
      </c>
      <c r="Y26" s="1" t="s">
        <v>719</v>
      </c>
      <c r="Z26" s="1" t="s">
        <v>548</v>
      </c>
      <c r="AA26" s="1" t="s">
        <v>718</v>
      </c>
      <c r="AB26" s="1" t="s">
        <v>719</v>
      </c>
      <c r="AC26" s="1" t="s">
        <v>548</v>
      </c>
      <c r="AD26" s="1">
        <v>8.85</v>
      </c>
      <c r="AE26" s="1" t="s">
        <v>96</v>
      </c>
      <c r="AF26" s="1" t="s">
        <v>720</v>
      </c>
      <c r="AG26" s="1" t="s">
        <v>721</v>
      </c>
      <c r="AH26" s="1" t="s">
        <v>226</v>
      </c>
      <c r="AI26" s="1" t="s">
        <v>257</v>
      </c>
      <c r="AJ26" s="1">
        <v>92.15</v>
      </c>
      <c r="AK26" s="1">
        <v>9.7</v>
      </c>
      <c r="AL26" s="1"/>
      <c r="AM26" s="1"/>
      <c r="AN26" s="1"/>
      <c r="AO26" s="1"/>
      <c r="AP26" s="1"/>
      <c r="AQ26" s="1"/>
      <c r="AR26" s="1" t="s">
        <v>333</v>
      </c>
      <c r="AS26" s="1" t="s">
        <v>722</v>
      </c>
      <c r="AT26" s="1" t="s">
        <v>227</v>
      </c>
      <c r="AU26" s="1" t="s">
        <v>723</v>
      </c>
      <c r="AV26" s="1">
        <v>90.2</v>
      </c>
      <c r="AW26" s="1">
        <v>9.52</v>
      </c>
      <c r="AX26" s="1" t="s">
        <v>724</v>
      </c>
      <c r="AY26" s="1" t="s">
        <v>725</v>
      </c>
      <c r="AZ26" s="1" t="s">
        <v>726</v>
      </c>
      <c r="BA26" s="1" t="s">
        <v>142</v>
      </c>
      <c r="BB26" s="1">
        <v>81.2</v>
      </c>
      <c r="BC26" s="1">
        <v>8.62</v>
      </c>
      <c r="BD26" s="1"/>
      <c r="BE26" s="1"/>
      <c r="BF26" s="1"/>
      <c r="BG26" s="1"/>
      <c r="BH26" s="1"/>
      <c r="BI26" s="1"/>
      <c r="BJ26" s="1" t="s">
        <v>727</v>
      </c>
      <c r="BK26" s="1"/>
      <c r="BL26" s="1"/>
      <c r="BM26" s="1" t="s">
        <v>728</v>
      </c>
      <c r="BN26" s="1">
        <v>41</v>
      </c>
      <c r="BO26" s="1" t="s">
        <v>729</v>
      </c>
      <c r="BP26" s="1" t="str">
        <f>HYPERLINK("https://nconnect.nicmar.ac.in/storage/profile/ProfilePhoto_P25700564_238796.jpg","Download")</f>
        <v>0</v>
      </c>
      <c r="BQ26" s="3"/>
      <c r="BR26" s="3"/>
      <c r="BS26" s="1" t="s">
        <v>113</v>
      </c>
      <c r="BT26" s="1" t="s">
        <v>114</v>
      </c>
      <c r="BU26" s="1" t="s">
        <v>115</v>
      </c>
      <c r="BV26" s="1" t="s">
        <v>116</v>
      </c>
      <c r="BW26" s="1"/>
    </row>
    <row r="27" spans="1:75">
      <c r="A27" s="1" t="s">
        <v>75</v>
      </c>
      <c r="B27" s="1" t="s">
        <v>76</v>
      </c>
      <c r="C27" s="1" t="s">
        <v>730</v>
      </c>
      <c r="D27" s="1" t="s">
        <v>731</v>
      </c>
      <c r="E27" s="1"/>
      <c r="F27" s="1" t="s">
        <v>732</v>
      </c>
      <c r="G27" s="1" t="s">
        <v>733</v>
      </c>
      <c r="H27" s="1" t="s">
        <v>734</v>
      </c>
      <c r="I27" s="1" t="s">
        <v>735</v>
      </c>
      <c r="J27" s="1">
        <v>7095418558</v>
      </c>
      <c r="K27" s="1" t="s">
        <v>152</v>
      </c>
      <c r="L27" s="1" t="s">
        <v>736</v>
      </c>
      <c r="M27" s="1" t="s">
        <v>86</v>
      </c>
      <c r="N27" s="1" t="s">
        <v>737</v>
      </c>
      <c r="O27" s="1"/>
      <c r="P27" s="1" t="s">
        <v>88</v>
      </c>
      <c r="Q27" s="1" t="s">
        <v>738</v>
      </c>
      <c r="R27" s="1" t="s">
        <v>739</v>
      </c>
      <c r="S27" s="1">
        <v>9550519890</v>
      </c>
      <c r="T27" s="1" t="s">
        <v>567</v>
      </c>
      <c r="U27" s="1" t="s">
        <v>740</v>
      </c>
      <c r="V27" s="1">
        <v>9848882491</v>
      </c>
      <c r="W27" s="1" t="s">
        <v>448</v>
      </c>
      <c r="X27" s="1" t="s">
        <v>741</v>
      </c>
      <c r="Y27" s="1" t="s">
        <v>649</v>
      </c>
      <c r="Z27" s="1" t="s">
        <v>451</v>
      </c>
      <c r="AA27" s="1" t="s">
        <v>741</v>
      </c>
      <c r="AB27" s="1" t="s">
        <v>649</v>
      </c>
      <c r="AC27" s="1" t="s">
        <v>451</v>
      </c>
      <c r="AD27" s="1">
        <v>9.0</v>
      </c>
      <c r="AE27" s="1" t="s">
        <v>96</v>
      </c>
      <c r="AF27" s="1" t="s">
        <v>742</v>
      </c>
      <c r="AG27" s="1" t="s">
        <v>743</v>
      </c>
      <c r="AH27" s="1" t="s">
        <v>229</v>
      </c>
      <c r="AI27" s="1" t="s">
        <v>744</v>
      </c>
      <c r="AJ27" s="1">
        <v>93</v>
      </c>
      <c r="AK27" s="1">
        <v>9.3</v>
      </c>
      <c r="AL27" s="1" t="s">
        <v>745</v>
      </c>
      <c r="AM27" s="1" t="s">
        <v>746</v>
      </c>
      <c r="AN27" s="1" t="s">
        <v>747</v>
      </c>
      <c r="AO27" s="1" t="s">
        <v>723</v>
      </c>
      <c r="AP27" s="1">
        <v>88.4</v>
      </c>
      <c r="AQ27" s="1">
        <v>0</v>
      </c>
      <c r="AR27" s="1"/>
      <c r="AS27" s="1"/>
      <c r="AT27" s="1"/>
      <c r="AU27" s="1"/>
      <c r="AV27" s="1"/>
      <c r="AW27" s="1"/>
      <c r="AX27" s="1" t="s">
        <v>748</v>
      </c>
      <c r="AY27" s="1" t="s">
        <v>749</v>
      </c>
      <c r="AZ27" s="1" t="s">
        <v>528</v>
      </c>
      <c r="BA27" s="1" t="s">
        <v>750</v>
      </c>
      <c r="BB27" s="1">
        <v>73.3</v>
      </c>
      <c r="BC27" s="1">
        <v>8.08</v>
      </c>
      <c r="BD27" s="1"/>
      <c r="BE27" s="1"/>
      <c r="BF27" s="1"/>
      <c r="BG27" s="1"/>
      <c r="BH27" s="1"/>
      <c r="BI27" s="1"/>
      <c r="BJ27" s="1" t="s">
        <v>751</v>
      </c>
      <c r="BK27" s="1"/>
      <c r="BL27" s="1"/>
      <c r="BM27" s="1" t="s">
        <v>752</v>
      </c>
      <c r="BN27" s="1">
        <v>15</v>
      </c>
      <c r="BO27" s="1"/>
      <c r="BP27" s="1" t="str">
        <f>HYPERLINK("https://nconnect.nicmar.ac.in/storage/profile/ProfilePhoto_P25700649_431865.jpg","Download")</f>
        <v>0</v>
      </c>
      <c r="BQ27" s="3"/>
      <c r="BR27" s="3"/>
      <c r="BS27" s="1" t="s">
        <v>113</v>
      </c>
      <c r="BT27" s="1" t="s">
        <v>114</v>
      </c>
      <c r="BU27" s="1" t="s">
        <v>115</v>
      </c>
      <c r="BV27" s="1" t="s">
        <v>116</v>
      </c>
      <c r="BW27" s="1"/>
    </row>
    <row r="28" spans="1:75">
      <c r="A28" s="1" t="s">
        <v>75</v>
      </c>
      <c r="B28" s="1" t="s">
        <v>76</v>
      </c>
      <c r="C28" s="1" t="s">
        <v>753</v>
      </c>
      <c r="D28" s="1" t="s">
        <v>754</v>
      </c>
      <c r="E28" s="1" t="s">
        <v>755</v>
      </c>
      <c r="F28" s="1" t="s">
        <v>756</v>
      </c>
      <c r="G28" s="1" t="s">
        <v>757</v>
      </c>
      <c r="H28" s="1" t="s">
        <v>758</v>
      </c>
      <c r="I28" s="1" t="s">
        <v>759</v>
      </c>
      <c r="J28" s="1">
        <v>8605809022</v>
      </c>
      <c r="K28" s="1" t="s">
        <v>152</v>
      </c>
      <c r="L28" s="1" t="s">
        <v>760</v>
      </c>
      <c r="M28" s="1" t="s">
        <v>86</v>
      </c>
      <c r="N28" s="1" t="s">
        <v>124</v>
      </c>
      <c r="O28" s="1"/>
      <c r="P28" s="1" t="s">
        <v>321</v>
      </c>
      <c r="Q28" s="1" t="s">
        <v>761</v>
      </c>
      <c r="R28" s="1" t="s">
        <v>762</v>
      </c>
      <c r="S28" s="1">
        <v>7083455130</v>
      </c>
      <c r="T28" s="1" t="s">
        <v>763</v>
      </c>
      <c r="U28" s="1" t="s">
        <v>764</v>
      </c>
      <c r="V28" s="1">
        <v>7875375321</v>
      </c>
      <c r="W28" s="1" t="s">
        <v>92</v>
      </c>
      <c r="X28" s="1" t="s">
        <v>765</v>
      </c>
      <c r="Y28" s="1" t="s">
        <v>252</v>
      </c>
      <c r="Z28" s="1" t="s">
        <v>95</v>
      </c>
      <c r="AA28" s="1" t="s">
        <v>766</v>
      </c>
      <c r="AB28" s="1" t="s">
        <v>767</v>
      </c>
      <c r="AC28" s="1" t="s">
        <v>95</v>
      </c>
      <c r="AD28" s="1">
        <v>8.15</v>
      </c>
      <c r="AE28" s="1" t="s">
        <v>96</v>
      </c>
      <c r="AF28" s="1" t="s">
        <v>768</v>
      </c>
      <c r="AG28" s="1" t="s">
        <v>301</v>
      </c>
      <c r="AH28" s="1" t="s">
        <v>769</v>
      </c>
      <c r="AI28" s="1" t="s">
        <v>135</v>
      </c>
      <c r="AJ28" s="1">
        <v>83.4</v>
      </c>
      <c r="AK28" s="1"/>
      <c r="AL28" s="1" t="s">
        <v>770</v>
      </c>
      <c r="AM28" s="1" t="s">
        <v>98</v>
      </c>
      <c r="AN28" s="1" t="s">
        <v>227</v>
      </c>
      <c r="AO28" s="1" t="s">
        <v>259</v>
      </c>
      <c r="AP28" s="1">
        <v>73.69</v>
      </c>
      <c r="AQ28" s="1"/>
      <c r="AR28" s="1"/>
      <c r="AS28" s="1"/>
      <c r="AT28" s="1"/>
      <c r="AU28" s="1"/>
      <c r="AV28" s="1"/>
      <c r="AW28" s="1"/>
      <c r="AX28" s="1" t="s">
        <v>552</v>
      </c>
      <c r="AY28" s="1" t="s">
        <v>771</v>
      </c>
      <c r="AZ28" s="1" t="s">
        <v>412</v>
      </c>
      <c r="BA28" s="1" t="s">
        <v>772</v>
      </c>
      <c r="BB28" s="1">
        <v>81.4</v>
      </c>
      <c r="BC28" s="1">
        <v>8.14</v>
      </c>
      <c r="BD28" s="1"/>
      <c r="BE28" s="1"/>
      <c r="BF28" s="1"/>
      <c r="BG28" s="1"/>
      <c r="BH28" s="1"/>
      <c r="BI28" s="1"/>
      <c r="BJ28" s="1" t="s">
        <v>773</v>
      </c>
      <c r="BK28" s="1"/>
      <c r="BL28" s="1"/>
      <c r="BM28" s="1" t="s">
        <v>774</v>
      </c>
      <c r="BN28" s="1">
        <v>9</v>
      </c>
      <c r="BO28" s="1"/>
      <c r="BP28" s="1" t="str">
        <f>HYPERLINK("https://nconnect.nicmar.ac.in/storage/profile/6a73072f13df6.png","Download")</f>
        <v>0</v>
      </c>
      <c r="BQ28" s="3"/>
      <c r="BR28" s="3"/>
      <c r="BS28" s="1" t="s">
        <v>113</v>
      </c>
      <c r="BT28" s="1" t="s">
        <v>114</v>
      </c>
      <c r="BU28" s="1" t="s">
        <v>115</v>
      </c>
      <c r="BV28" s="1" t="s">
        <v>116</v>
      </c>
      <c r="BW28" s="1"/>
    </row>
    <row r="29" spans="1:75">
      <c r="A29" s="1" t="s">
        <v>75</v>
      </c>
      <c r="B29" s="1" t="s">
        <v>76</v>
      </c>
      <c r="C29" s="1" t="s">
        <v>775</v>
      </c>
      <c r="D29" s="1" t="s">
        <v>776</v>
      </c>
      <c r="E29" s="1"/>
      <c r="F29" s="1" t="s">
        <v>777</v>
      </c>
      <c r="G29" s="1" t="s">
        <v>778</v>
      </c>
      <c r="H29" s="1" t="s">
        <v>779</v>
      </c>
      <c r="I29" s="1" t="s">
        <v>780</v>
      </c>
      <c r="J29" s="1">
        <v>9072871323</v>
      </c>
      <c r="K29" s="1" t="s">
        <v>84</v>
      </c>
      <c r="L29" s="1" t="s">
        <v>781</v>
      </c>
      <c r="M29" s="1" t="s">
        <v>86</v>
      </c>
      <c r="N29" s="1" t="s">
        <v>782</v>
      </c>
      <c r="O29" s="1"/>
      <c r="P29" s="1" t="s">
        <v>88</v>
      </c>
      <c r="Q29" s="1" t="s">
        <v>783</v>
      </c>
      <c r="R29" s="1" t="s">
        <v>784</v>
      </c>
      <c r="S29" s="1">
        <v>9446771323</v>
      </c>
      <c r="T29" s="1" t="s">
        <v>785</v>
      </c>
      <c r="U29" s="1" t="s">
        <v>786</v>
      </c>
      <c r="V29" s="1">
        <v>9495082521</v>
      </c>
      <c r="W29" s="1" t="s">
        <v>787</v>
      </c>
      <c r="X29" s="1" t="s">
        <v>788</v>
      </c>
      <c r="Y29" s="1" t="s">
        <v>789</v>
      </c>
      <c r="Z29" s="1" t="s">
        <v>790</v>
      </c>
      <c r="AA29" s="1" t="s">
        <v>788</v>
      </c>
      <c r="AB29" s="1" t="s">
        <v>789</v>
      </c>
      <c r="AC29" s="1" t="s">
        <v>790</v>
      </c>
      <c r="AD29" s="1">
        <v>8.82</v>
      </c>
      <c r="AE29" s="1" t="s">
        <v>96</v>
      </c>
      <c r="AF29" s="1" t="s">
        <v>791</v>
      </c>
      <c r="AG29" s="1" t="s">
        <v>792</v>
      </c>
      <c r="AH29" s="1" t="s">
        <v>226</v>
      </c>
      <c r="AI29" s="1" t="s">
        <v>135</v>
      </c>
      <c r="AJ29" s="1">
        <v>88.4</v>
      </c>
      <c r="AK29" s="1"/>
      <c r="AL29" s="1" t="s">
        <v>791</v>
      </c>
      <c r="AM29" s="1" t="s">
        <v>793</v>
      </c>
      <c r="AN29" s="1" t="s">
        <v>169</v>
      </c>
      <c r="AO29" s="1" t="s">
        <v>138</v>
      </c>
      <c r="AP29" s="1">
        <v>81.25</v>
      </c>
      <c r="AQ29" s="1"/>
      <c r="AR29" s="1"/>
      <c r="AS29" s="1"/>
      <c r="AT29" s="1"/>
      <c r="AU29" s="1"/>
      <c r="AV29" s="1"/>
      <c r="AW29" s="1"/>
      <c r="AX29" s="1" t="s">
        <v>794</v>
      </c>
      <c r="AY29" s="1" t="s">
        <v>795</v>
      </c>
      <c r="AZ29" s="1" t="s">
        <v>172</v>
      </c>
      <c r="BA29" s="1" t="s">
        <v>796</v>
      </c>
      <c r="BB29" s="1">
        <v>70.6</v>
      </c>
      <c r="BC29" s="1">
        <v>7.06</v>
      </c>
      <c r="BD29" s="1"/>
      <c r="BE29" s="1"/>
      <c r="BF29" s="1"/>
      <c r="BG29" s="1"/>
      <c r="BH29" s="1"/>
      <c r="BI29" s="1"/>
      <c r="BJ29" s="1" t="s">
        <v>432</v>
      </c>
      <c r="BK29" s="1"/>
      <c r="BL29" s="1"/>
      <c r="BM29" s="1" t="s">
        <v>797</v>
      </c>
      <c r="BN29" s="1">
        <v>8</v>
      </c>
      <c r="BO29" s="1" t="s">
        <v>798</v>
      </c>
      <c r="BP29" s="1" t="str">
        <f>HYPERLINK("https://nconnect.nicmar.ac.in/storage/profile/ProfilePhoto_P25700537_596821.jpg","Download")</f>
        <v>0</v>
      </c>
      <c r="BQ29" s="3"/>
      <c r="BR29" s="3"/>
      <c r="BS29" s="1" t="s">
        <v>113</v>
      </c>
      <c r="BT29" s="1" t="s">
        <v>114</v>
      </c>
      <c r="BU29" s="1" t="s">
        <v>115</v>
      </c>
      <c r="BV29" s="1" t="s">
        <v>116</v>
      </c>
      <c r="BW29" s="1"/>
    </row>
    <row r="30" spans="1:75">
      <c r="A30" s="1" t="s">
        <v>75</v>
      </c>
      <c r="B30" s="1" t="s">
        <v>76</v>
      </c>
      <c r="C30" s="1" t="s">
        <v>799</v>
      </c>
      <c r="D30" s="1" t="s">
        <v>800</v>
      </c>
      <c r="E30" s="1"/>
      <c r="F30" s="1" t="s">
        <v>801</v>
      </c>
      <c r="G30" s="1" t="s">
        <v>802</v>
      </c>
      <c r="H30" s="1" t="s">
        <v>803</v>
      </c>
      <c r="I30" s="1" t="s">
        <v>804</v>
      </c>
      <c r="J30" s="1">
        <v>8788155243</v>
      </c>
      <c r="K30" s="1" t="s">
        <v>84</v>
      </c>
      <c r="L30" s="1" t="s">
        <v>805</v>
      </c>
      <c r="M30" s="1" t="s">
        <v>86</v>
      </c>
      <c r="N30" s="1" t="s">
        <v>124</v>
      </c>
      <c r="O30" s="1"/>
      <c r="P30" s="1"/>
      <c r="Q30" s="1" t="s">
        <v>806</v>
      </c>
      <c r="R30" s="1" t="s">
        <v>807</v>
      </c>
      <c r="S30" s="1">
        <v>7876884559</v>
      </c>
      <c r="T30" s="1" t="s">
        <v>295</v>
      </c>
      <c r="U30" s="1" t="s">
        <v>808</v>
      </c>
      <c r="V30" s="1">
        <v>8975577221</v>
      </c>
      <c r="W30" s="1" t="s">
        <v>622</v>
      </c>
      <c r="X30" s="1" t="s">
        <v>809</v>
      </c>
      <c r="Y30" s="1" t="s">
        <v>252</v>
      </c>
      <c r="Z30" s="1" t="s">
        <v>95</v>
      </c>
      <c r="AA30" s="1" t="s">
        <v>809</v>
      </c>
      <c r="AB30" s="1" t="s">
        <v>252</v>
      </c>
      <c r="AC30" s="1" t="s">
        <v>95</v>
      </c>
      <c r="AD30" s="1">
        <v>8.74</v>
      </c>
      <c r="AE30" s="1" t="s">
        <v>96</v>
      </c>
      <c r="AF30" s="1" t="s">
        <v>810</v>
      </c>
      <c r="AG30" s="1" t="s">
        <v>811</v>
      </c>
      <c r="AH30" s="1" t="s">
        <v>135</v>
      </c>
      <c r="AI30" s="1" t="s">
        <v>199</v>
      </c>
      <c r="AJ30" s="1">
        <v>95.2</v>
      </c>
      <c r="AK30" s="1"/>
      <c r="AL30" s="1" t="s">
        <v>812</v>
      </c>
      <c r="AM30" s="1" t="s">
        <v>811</v>
      </c>
      <c r="AN30" s="1" t="s">
        <v>813</v>
      </c>
      <c r="AO30" s="1" t="s">
        <v>528</v>
      </c>
      <c r="AP30" s="1">
        <v>80</v>
      </c>
      <c r="AQ30" s="1"/>
      <c r="AR30" s="1"/>
      <c r="AS30" s="1"/>
      <c r="AT30" s="1"/>
      <c r="AU30" s="1"/>
      <c r="AV30" s="1"/>
      <c r="AW30" s="1"/>
      <c r="AX30" s="1" t="s">
        <v>814</v>
      </c>
      <c r="AY30" s="1" t="s">
        <v>815</v>
      </c>
      <c r="AZ30" s="1" t="s">
        <v>412</v>
      </c>
      <c r="BA30" s="1" t="s">
        <v>531</v>
      </c>
      <c r="BB30" s="1">
        <v>74.2</v>
      </c>
      <c r="BC30" s="1">
        <v>7.42</v>
      </c>
      <c r="BD30" s="1"/>
      <c r="BE30" s="1"/>
      <c r="BF30" s="1"/>
      <c r="BG30" s="1"/>
      <c r="BH30" s="1"/>
      <c r="BI30" s="1"/>
      <c r="BJ30" s="1" t="s">
        <v>816</v>
      </c>
      <c r="BK30" s="1"/>
      <c r="BL30" s="1"/>
      <c r="BM30" s="1" t="s">
        <v>817</v>
      </c>
      <c r="BN30" s="1">
        <v>29</v>
      </c>
      <c r="BO30" s="1" t="s">
        <v>818</v>
      </c>
      <c r="BP30" s="1" t="str">
        <f>HYPERLINK("https://nconnect.nicmar.ac.in/storage/profile/ProfilePhoto_P25700528_814675.jpg","Download")</f>
        <v>0</v>
      </c>
      <c r="BQ30" s="3"/>
      <c r="BR30" s="3"/>
      <c r="BS30" s="1" t="s">
        <v>113</v>
      </c>
      <c r="BT30" s="1" t="s">
        <v>114</v>
      </c>
      <c r="BU30" s="1" t="s">
        <v>115</v>
      </c>
      <c r="BV30" s="1" t="s">
        <v>116</v>
      </c>
      <c r="BW30" s="1"/>
    </row>
    <row r="31" spans="1:75">
      <c r="A31" s="1" t="s">
        <v>342</v>
      </c>
      <c r="B31" s="1" t="s">
        <v>76</v>
      </c>
      <c r="C31" s="1" t="s">
        <v>819</v>
      </c>
      <c r="D31" s="1" t="s">
        <v>820</v>
      </c>
      <c r="E31" s="1"/>
      <c r="F31" s="1" t="s">
        <v>316</v>
      </c>
      <c r="G31" s="1" t="s">
        <v>821</v>
      </c>
      <c r="H31" s="1" t="s">
        <v>822</v>
      </c>
      <c r="I31" s="1" t="s">
        <v>823</v>
      </c>
      <c r="J31" s="1">
        <v>9764791512</v>
      </c>
      <c r="K31" s="1" t="s">
        <v>152</v>
      </c>
      <c r="L31" s="1" t="s">
        <v>824</v>
      </c>
      <c r="M31" s="1" t="s">
        <v>86</v>
      </c>
      <c r="N31" s="1" t="s">
        <v>124</v>
      </c>
      <c r="O31" s="1"/>
      <c r="P31" s="1" t="s">
        <v>618</v>
      </c>
      <c r="Q31" s="1" t="s">
        <v>825</v>
      </c>
      <c r="R31" s="1" t="s">
        <v>826</v>
      </c>
      <c r="S31" s="1">
        <v>9922443627</v>
      </c>
      <c r="T31" s="1" t="s">
        <v>827</v>
      </c>
      <c r="U31" s="1" t="s">
        <v>828</v>
      </c>
      <c r="V31" s="1">
        <v>9370284656</v>
      </c>
      <c r="W31" s="1" t="s">
        <v>220</v>
      </c>
      <c r="X31" s="1" t="s">
        <v>829</v>
      </c>
      <c r="Y31" s="1" t="s">
        <v>252</v>
      </c>
      <c r="Z31" s="1" t="s">
        <v>95</v>
      </c>
      <c r="AA31" s="1" t="s">
        <v>829</v>
      </c>
      <c r="AB31" s="1" t="s">
        <v>252</v>
      </c>
      <c r="AC31" s="1" t="s">
        <v>95</v>
      </c>
      <c r="AD31" s="1">
        <v>8.51</v>
      </c>
      <c r="AE31" s="1" t="s">
        <v>96</v>
      </c>
      <c r="AF31" s="1" t="s">
        <v>830</v>
      </c>
      <c r="AG31" s="1" t="s">
        <v>831</v>
      </c>
      <c r="AH31" s="1" t="s">
        <v>832</v>
      </c>
      <c r="AI31" s="1" t="s">
        <v>576</v>
      </c>
      <c r="AJ31" s="1">
        <v>83.6</v>
      </c>
      <c r="AK31" s="1">
        <v>8.8</v>
      </c>
      <c r="AL31" s="1" t="s">
        <v>830</v>
      </c>
      <c r="AM31" s="1" t="s">
        <v>831</v>
      </c>
      <c r="AN31" s="1" t="s">
        <v>195</v>
      </c>
      <c r="AO31" s="1" t="s">
        <v>166</v>
      </c>
      <c r="AP31" s="1">
        <v>89.4</v>
      </c>
      <c r="AQ31" s="1"/>
      <c r="AR31" s="1"/>
      <c r="AS31" s="1"/>
      <c r="AT31" s="1"/>
      <c r="AU31" s="1"/>
      <c r="AV31" s="1"/>
      <c r="AW31" s="1"/>
      <c r="AX31" s="1" t="s">
        <v>833</v>
      </c>
      <c r="AY31" s="1" t="s">
        <v>834</v>
      </c>
      <c r="AZ31" s="1" t="s">
        <v>229</v>
      </c>
      <c r="BA31" s="1" t="s">
        <v>458</v>
      </c>
      <c r="BB31" s="1">
        <v>85.6</v>
      </c>
      <c r="BC31" s="1">
        <v>8.56</v>
      </c>
      <c r="BD31" s="1"/>
      <c r="BE31" s="1"/>
      <c r="BF31" s="1"/>
      <c r="BG31" s="1"/>
      <c r="BH31" s="1"/>
      <c r="BI31" s="1"/>
      <c r="BJ31" s="1" t="s">
        <v>835</v>
      </c>
      <c r="BK31" s="1" t="s">
        <v>836</v>
      </c>
      <c r="BL31" s="1" t="s">
        <v>837</v>
      </c>
      <c r="BM31" s="1" t="s">
        <v>838</v>
      </c>
      <c r="BN31" s="1">
        <v>29</v>
      </c>
      <c r="BO31" s="1"/>
      <c r="BP31" s="1" t="str">
        <f>HYPERLINK("https://nconnect.nicmar.ac.in/storage/profile/ProfilePhoto_P25701044_378594.jpg","Download")</f>
        <v>0</v>
      </c>
      <c r="BQ31" s="3"/>
      <c r="BR31" s="3"/>
      <c r="BS31" s="1" t="s">
        <v>113</v>
      </c>
      <c r="BT31" s="1" t="s">
        <v>114</v>
      </c>
      <c r="BU31" s="1" t="s">
        <v>115</v>
      </c>
      <c r="BV31" s="1" t="s">
        <v>116</v>
      </c>
      <c r="BW31" s="1"/>
    </row>
    <row r="32" spans="1:75">
      <c r="A32" s="1" t="s">
        <v>75</v>
      </c>
      <c r="B32" s="1" t="s">
        <v>76</v>
      </c>
      <c r="C32" s="1" t="s">
        <v>839</v>
      </c>
      <c r="D32" s="1" t="s">
        <v>840</v>
      </c>
      <c r="E32" s="1" t="s">
        <v>841</v>
      </c>
      <c r="F32" s="1" t="s">
        <v>842</v>
      </c>
      <c r="G32" s="1" t="s">
        <v>843</v>
      </c>
      <c r="H32" s="1" t="s">
        <v>844</v>
      </c>
      <c r="I32" s="1" t="s">
        <v>845</v>
      </c>
      <c r="J32" s="1">
        <v>7499176590</v>
      </c>
      <c r="K32" s="1" t="s">
        <v>152</v>
      </c>
      <c r="L32" s="1" t="s">
        <v>846</v>
      </c>
      <c r="M32" s="1" t="s">
        <v>86</v>
      </c>
      <c r="N32" s="1" t="s">
        <v>847</v>
      </c>
      <c r="O32" s="1"/>
      <c r="P32" s="1" t="s">
        <v>88</v>
      </c>
      <c r="Q32" s="1" t="s">
        <v>848</v>
      </c>
      <c r="R32" s="1" t="s">
        <v>841</v>
      </c>
      <c r="S32" s="1">
        <v>8888837485</v>
      </c>
      <c r="T32" s="1" t="s">
        <v>849</v>
      </c>
      <c r="U32" s="1" t="s">
        <v>850</v>
      </c>
      <c r="V32" s="1">
        <v>8888852231</v>
      </c>
      <c r="W32" s="1" t="s">
        <v>220</v>
      </c>
      <c r="X32" s="1" t="s">
        <v>851</v>
      </c>
      <c r="Y32" s="1" t="s">
        <v>222</v>
      </c>
      <c r="Z32" s="1" t="s">
        <v>95</v>
      </c>
      <c r="AA32" s="1" t="s">
        <v>851</v>
      </c>
      <c r="AB32" s="1" t="s">
        <v>222</v>
      </c>
      <c r="AC32" s="1" t="s">
        <v>95</v>
      </c>
      <c r="AD32" s="1">
        <v>7.62</v>
      </c>
      <c r="AE32" s="1" t="s">
        <v>96</v>
      </c>
      <c r="AF32" s="1" t="s">
        <v>852</v>
      </c>
      <c r="AG32" s="1" t="s">
        <v>853</v>
      </c>
      <c r="AH32" s="1" t="s">
        <v>278</v>
      </c>
      <c r="AI32" s="1" t="s">
        <v>166</v>
      </c>
      <c r="AJ32" s="1">
        <v>82.8</v>
      </c>
      <c r="AK32" s="1"/>
      <c r="AL32" s="1"/>
      <c r="AM32" s="1"/>
      <c r="AN32" s="1"/>
      <c r="AO32" s="1"/>
      <c r="AP32" s="1"/>
      <c r="AQ32" s="1"/>
      <c r="AR32" s="1" t="s">
        <v>407</v>
      </c>
      <c r="AS32" s="1" t="s">
        <v>854</v>
      </c>
      <c r="AT32" s="1" t="s">
        <v>503</v>
      </c>
      <c r="AU32" s="1" t="s">
        <v>172</v>
      </c>
      <c r="AV32" s="1">
        <v>89</v>
      </c>
      <c r="AW32" s="1"/>
      <c r="AX32" s="1" t="s">
        <v>410</v>
      </c>
      <c r="AY32" s="1" t="s">
        <v>855</v>
      </c>
      <c r="AZ32" s="1" t="s">
        <v>505</v>
      </c>
      <c r="BA32" s="1" t="s">
        <v>856</v>
      </c>
      <c r="BB32" s="1">
        <v>85.42</v>
      </c>
      <c r="BC32" s="1">
        <v>9.05</v>
      </c>
      <c r="BD32" s="1"/>
      <c r="BE32" s="1"/>
      <c r="BF32" s="1"/>
      <c r="BG32" s="1"/>
      <c r="BH32" s="1"/>
      <c r="BI32" s="1"/>
      <c r="BJ32" s="1" t="s">
        <v>857</v>
      </c>
      <c r="BK32" s="1"/>
      <c r="BL32" s="1"/>
      <c r="BM32" s="1" t="s">
        <v>858</v>
      </c>
      <c r="BN32" s="1">
        <v>60</v>
      </c>
      <c r="BO32" s="1"/>
      <c r="BP32" s="1" t="str">
        <f>HYPERLINK("https://nconnect.nicmar.ac.in/storage/profile/ProfilePhoto_P25700693_573496.jpg","Download")</f>
        <v>0</v>
      </c>
      <c r="BQ32" s="3"/>
      <c r="BR32" s="3"/>
      <c r="BS32" s="1" t="s">
        <v>113</v>
      </c>
      <c r="BT32" s="1" t="s">
        <v>114</v>
      </c>
      <c r="BU32" s="1" t="s">
        <v>115</v>
      </c>
      <c r="BV32" s="1" t="s">
        <v>116</v>
      </c>
      <c r="BW32" s="1"/>
    </row>
    <row r="33" spans="1:75">
      <c r="A33" s="1" t="s">
        <v>75</v>
      </c>
      <c r="B33" s="1" t="s">
        <v>76</v>
      </c>
      <c r="C33" s="1" t="s">
        <v>859</v>
      </c>
      <c r="D33" s="1" t="s">
        <v>860</v>
      </c>
      <c r="E33" s="1" t="s">
        <v>861</v>
      </c>
      <c r="F33" s="1" t="s">
        <v>862</v>
      </c>
      <c r="G33" s="1" t="s">
        <v>863</v>
      </c>
      <c r="H33" s="1" t="s">
        <v>864</v>
      </c>
      <c r="I33" s="1" t="s">
        <v>865</v>
      </c>
      <c r="J33" s="1">
        <v>7038343990</v>
      </c>
      <c r="K33" s="1" t="s">
        <v>84</v>
      </c>
      <c r="L33" s="1" t="s">
        <v>866</v>
      </c>
      <c r="M33" s="1" t="s">
        <v>86</v>
      </c>
      <c r="N33" s="1" t="s">
        <v>216</v>
      </c>
      <c r="O33" s="1"/>
      <c r="P33" s="1" t="s">
        <v>88</v>
      </c>
      <c r="Q33" s="1" t="s">
        <v>867</v>
      </c>
      <c r="R33" s="1" t="s">
        <v>868</v>
      </c>
      <c r="S33" s="1">
        <v>9850396810</v>
      </c>
      <c r="T33" s="1" t="s">
        <v>869</v>
      </c>
      <c r="U33" s="1" t="s">
        <v>870</v>
      </c>
      <c r="V33" s="1">
        <v>9921816810</v>
      </c>
      <c r="W33" s="1" t="s">
        <v>871</v>
      </c>
      <c r="X33" s="1" t="s">
        <v>872</v>
      </c>
      <c r="Y33" s="1" t="s">
        <v>252</v>
      </c>
      <c r="Z33" s="1" t="s">
        <v>95</v>
      </c>
      <c r="AA33" s="1" t="s">
        <v>872</v>
      </c>
      <c r="AB33" s="1" t="s">
        <v>252</v>
      </c>
      <c r="AC33" s="1" t="s">
        <v>95</v>
      </c>
      <c r="AD33" s="1">
        <v>9.31</v>
      </c>
      <c r="AE33" s="1" t="s">
        <v>96</v>
      </c>
      <c r="AF33" s="1" t="s">
        <v>873</v>
      </c>
      <c r="AG33" s="1" t="s">
        <v>301</v>
      </c>
      <c r="AH33" s="1" t="s">
        <v>874</v>
      </c>
      <c r="AI33" s="1" t="s">
        <v>875</v>
      </c>
      <c r="AJ33" s="1">
        <v>89.3</v>
      </c>
      <c r="AK33" s="1">
        <v>9.4</v>
      </c>
      <c r="AL33" s="1" t="s">
        <v>873</v>
      </c>
      <c r="AM33" s="1" t="s">
        <v>301</v>
      </c>
      <c r="AN33" s="1" t="s">
        <v>576</v>
      </c>
      <c r="AO33" s="1" t="s">
        <v>100</v>
      </c>
      <c r="AP33" s="1">
        <v>82.2</v>
      </c>
      <c r="AQ33" s="1"/>
      <c r="AR33" s="1"/>
      <c r="AS33" s="1"/>
      <c r="AT33" s="1"/>
      <c r="AU33" s="1"/>
      <c r="AV33" s="1"/>
      <c r="AW33" s="1"/>
      <c r="AX33" s="1" t="s">
        <v>410</v>
      </c>
      <c r="AY33" s="1" t="s">
        <v>876</v>
      </c>
      <c r="AZ33" s="1" t="s">
        <v>198</v>
      </c>
      <c r="BA33" s="1" t="s">
        <v>813</v>
      </c>
      <c r="BB33" s="1">
        <v>74.9</v>
      </c>
      <c r="BC33" s="1">
        <v>8.24</v>
      </c>
      <c r="BD33" s="1"/>
      <c r="BE33" s="1"/>
      <c r="BF33" s="1"/>
      <c r="BG33" s="1"/>
      <c r="BH33" s="1"/>
      <c r="BI33" s="1"/>
      <c r="BJ33" s="1" t="s">
        <v>877</v>
      </c>
      <c r="BK33" s="1" t="s">
        <v>878</v>
      </c>
      <c r="BL33" s="1" t="s">
        <v>879</v>
      </c>
      <c r="BM33" s="1" t="s">
        <v>880</v>
      </c>
      <c r="BN33" s="1">
        <v>8</v>
      </c>
      <c r="BO33" s="1" t="s">
        <v>881</v>
      </c>
      <c r="BP33" s="1" t="str">
        <f>HYPERLINK("https://nconnect.nicmar.ac.in/storage/profile/ProfilePhoto_P25700529_642317.jpg","Download")</f>
        <v>0</v>
      </c>
      <c r="BQ33" s="3"/>
      <c r="BR33" s="3"/>
      <c r="BS33" s="1" t="s">
        <v>113</v>
      </c>
      <c r="BT33" s="1" t="s">
        <v>114</v>
      </c>
      <c r="BU33" s="1" t="s">
        <v>115</v>
      </c>
      <c r="BV33" s="1" t="s">
        <v>116</v>
      </c>
      <c r="BW33" s="1"/>
    </row>
    <row r="34" spans="1:75">
      <c r="A34" s="1" t="s">
        <v>75</v>
      </c>
      <c r="B34" s="1" t="s">
        <v>76</v>
      </c>
      <c r="C34" s="1" t="s">
        <v>882</v>
      </c>
      <c r="D34" s="1" t="s">
        <v>883</v>
      </c>
      <c r="E34" s="1" t="s">
        <v>884</v>
      </c>
      <c r="F34" s="1" t="s">
        <v>885</v>
      </c>
      <c r="G34" s="1" t="s">
        <v>886</v>
      </c>
      <c r="H34" s="1" t="s">
        <v>887</v>
      </c>
      <c r="I34" s="1" t="s">
        <v>888</v>
      </c>
      <c r="J34" s="1">
        <v>7030108300</v>
      </c>
      <c r="K34" s="1" t="s">
        <v>152</v>
      </c>
      <c r="L34" s="1" t="s">
        <v>889</v>
      </c>
      <c r="M34" s="1" t="s">
        <v>86</v>
      </c>
      <c r="N34" s="1" t="s">
        <v>292</v>
      </c>
      <c r="O34" s="1"/>
      <c r="P34" s="1" t="s">
        <v>88</v>
      </c>
      <c r="Q34" s="1" t="s">
        <v>890</v>
      </c>
      <c r="R34" s="1" t="s">
        <v>884</v>
      </c>
      <c r="S34" s="1">
        <v>9049759321</v>
      </c>
      <c r="T34" s="1" t="s">
        <v>891</v>
      </c>
      <c r="U34" s="1" t="s">
        <v>892</v>
      </c>
      <c r="V34" s="1">
        <v>8554922487</v>
      </c>
      <c r="W34" s="1" t="s">
        <v>448</v>
      </c>
      <c r="X34" s="1" t="s">
        <v>893</v>
      </c>
      <c r="Y34" s="1" t="s">
        <v>894</v>
      </c>
      <c r="Z34" s="1" t="s">
        <v>95</v>
      </c>
      <c r="AA34" s="1" t="s">
        <v>893</v>
      </c>
      <c r="AB34" s="1" t="s">
        <v>894</v>
      </c>
      <c r="AC34" s="1" t="s">
        <v>95</v>
      </c>
      <c r="AD34" s="1">
        <v>8.95</v>
      </c>
      <c r="AE34" s="1" t="s">
        <v>96</v>
      </c>
      <c r="AF34" s="1" t="s">
        <v>895</v>
      </c>
      <c r="AG34" s="1" t="s">
        <v>98</v>
      </c>
      <c r="AH34" s="1" t="s">
        <v>278</v>
      </c>
      <c r="AI34" s="1" t="s">
        <v>226</v>
      </c>
      <c r="AJ34" s="1">
        <v>72.6</v>
      </c>
      <c r="AK34" s="1"/>
      <c r="AL34" s="1" t="s">
        <v>896</v>
      </c>
      <c r="AM34" s="1" t="s">
        <v>98</v>
      </c>
      <c r="AN34" s="1" t="s">
        <v>135</v>
      </c>
      <c r="AO34" s="1" t="s">
        <v>199</v>
      </c>
      <c r="AP34" s="1">
        <v>58</v>
      </c>
      <c r="AQ34" s="1"/>
      <c r="AR34" s="1" t="s">
        <v>333</v>
      </c>
      <c r="AS34" s="1" t="s">
        <v>897</v>
      </c>
      <c r="AT34" s="1" t="s">
        <v>202</v>
      </c>
      <c r="AU34" s="1" t="s">
        <v>409</v>
      </c>
      <c r="AV34" s="1">
        <v>87.84</v>
      </c>
      <c r="AW34" s="1"/>
      <c r="AX34" s="1" t="s">
        <v>898</v>
      </c>
      <c r="AY34" s="1" t="s">
        <v>899</v>
      </c>
      <c r="AZ34" s="1" t="s">
        <v>726</v>
      </c>
      <c r="BA34" s="1" t="s">
        <v>232</v>
      </c>
      <c r="BB34" s="1">
        <v>84.7</v>
      </c>
      <c r="BC34" s="1">
        <v>9.22</v>
      </c>
      <c r="BD34" s="1"/>
      <c r="BE34" s="1"/>
      <c r="BF34" s="1"/>
      <c r="BG34" s="1"/>
      <c r="BH34" s="1"/>
      <c r="BI34" s="1"/>
      <c r="BJ34" s="1" t="s">
        <v>900</v>
      </c>
      <c r="BK34" s="1"/>
      <c r="BL34" s="1"/>
      <c r="BM34" s="1" t="s">
        <v>901</v>
      </c>
      <c r="BN34" s="1">
        <v>34</v>
      </c>
      <c r="BO34" s="1"/>
      <c r="BP34" s="1" t="str">
        <f>HYPERLINK("https://nconnect.nicmar.ac.in/storage/profile/ProfilePhoto_P25700262_867913.jpg","Download")</f>
        <v>0</v>
      </c>
      <c r="BQ34" s="3"/>
      <c r="BR34" s="3"/>
      <c r="BS34" s="1" t="s">
        <v>113</v>
      </c>
      <c r="BT34" s="1" t="s">
        <v>114</v>
      </c>
      <c r="BU34" s="1" t="s">
        <v>115</v>
      </c>
      <c r="BV34" s="1" t="s">
        <v>116</v>
      </c>
      <c r="BW34" s="1"/>
    </row>
    <row r="35" spans="1:75">
      <c r="A35" s="1" t="s">
        <v>75</v>
      </c>
      <c r="B35" s="1" t="s">
        <v>76</v>
      </c>
      <c r="C35" s="1" t="s">
        <v>902</v>
      </c>
      <c r="D35" s="1" t="s">
        <v>903</v>
      </c>
      <c r="E35" s="1"/>
      <c r="F35" s="1" t="s">
        <v>904</v>
      </c>
      <c r="G35" s="1" t="s">
        <v>905</v>
      </c>
      <c r="H35" s="1" t="s">
        <v>906</v>
      </c>
      <c r="I35" s="1" t="s">
        <v>907</v>
      </c>
      <c r="J35" s="1">
        <v>9526572346</v>
      </c>
      <c r="K35" s="1" t="s">
        <v>84</v>
      </c>
      <c r="L35" s="1" t="s">
        <v>908</v>
      </c>
      <c r="M35" s="1" t="s">
        <v>86</v>
      </c>
      <c r="N35" s="1" t="s">
        <v>909</v>
      </c>
      <c r="O35" s="1"/>
      <c r="P35" s="1" t="s">
        <v>321</v>
      </c>
      <c r="Q35" s="1" t="s">
        <v>910</v>
      </c>
      <c r="R35" s="1" t="s">
        <v>911</v>
      </c>
      <c r="S35" s="1">
        <v>6238791056</v>
      </c>
      <c r="T35" s="1" t="s">
        <v>912</v>
      </c>
      <c r="U35" s="1" t="s">
        <v>913</v>
      </c>
      <c r="V35" s="1">
        <v>9846809792</v>
      </c>
      <c r="W35" s="1" t="s">
        <v>92</v>
      </c>
      <c r="X35" s="1" t="s">
        <v>914</v>
      </c>
      <c r="Y35" s="1" t="s">
        <v>915</v>
      </c>
      <c r="Z35" s="1" t="s">
        <v>790</v>
      </c>
      <c r="AA35" s="1" t="s">
        <v>914</v>
      </c>
      <c r="AB35" s="1" t="s">
        <v>915</v>
      </c>
      <c r="AC35" s="1" t="s">
        <v>790</v>
      </c>
      <c r="AD35" s="1">
        <v>8.23</v>
      </c>
      <c r="AE35" s="1" t="s">
        <v>96</v>
      </c>
      <c r="AF35" s="1" t="s">
        <v>916</v>
      </c>
      <c r="AG35" s="1" t="s">
        <v>917</v>
      </c>
      <c r="AH35" s="1" t="s">
        <v>99</v>
      </c>
      <c r="AI35" s="1" t="s">
        <v>100</v>
      </c>
      <c r="AJ35" s="1">
        <v>93.1</v>
      </c>
      <c r="AK35" s="1">
        <v>9.8</v>
      </c>
      <c r="AL35" s="1" t="s">
        <v>916</v>
      </c>
      <c r="AM35" s="1" t="s">
        <v>917</v>
      </c>
      <c r="AN35" s="1" t="s">
        <v>226</v>
      </c>
      <c r="AO35" s="1" t="s">
        <v>135</v>
      </c>
      <c r="AP35" s="1">
        <v>73.2</v>
      </c>
      <c r="AQ35" s="1">
        <v>7.32</v>
      </c>
      <c r="AR35" s="1"/>
      <c r="AS35" s="1"/>
      <c r="AT35" s="1"/>
      <c r="AU35" s="1"/>
      <c r="AV35" s="1"/>
      <c r="AW35" s="1"/>
      <c r="AX35" s="1" t="s">
        <v>794</v>
      </c>
      <c r="AY35" s="1" t="s">
        <v>918</v>
      </c>
      <c r="AZ35" s="1" t="s">
        <v>229</v>
      </c>
      <c r="BA35" s="1" t="s">
        <v>431</v>
      </c>
      <c r="BB35" s="1">
        <v>75.1</v>
      </c>
      <c r="BC35" s="1"/>
      <c r="BD35" s="1"/>
      <c r="BE35" s="1"/>
      <c r="BF35" s="1"/>
      <c r="BG35" s="1"/>
      <c r="BH35" s="1"/>
      <c r="BI35" s="1"/>
      <c r="BJ35" s="1" t="s">
        <v>432</v>
      </c>
      <c r="BK35" s="1"/>
      <c r="BL35" s="1"/>
      <c r="BM35" s="1" t="s">
        <v>919</v>
      </c>
      <c r="BN35" s="1">
        <v>60</v>
      </c>
      <c r="BO35" s="1"/>
      <c r="BP35" s="1" t="str">
        <f>HYPERLINK("https://nconnect.nicmar.ac.in/storage/profile/ProfilePhoto_P25700135_792418.jpg","Download")</f>
        <v>0</v>
      </c>
      <c r="BQ35" s="3"/>
      <c r="BR35" s="3"/>
      <c r="BS35" s="1" t="s">
        <v>113</v>
      </c>
      <c r="BT35" s="1" t="s">
        <v>114</v>
      </c>
      <c r="BU35" s="1" t="s">
        <v>115</v>
      </c>
      <c r="BV35" s="1" t="s">
        <v>116</v>
      </c>
      <c r="BW35" s="1"/>
    </row>
    <row r="36" spans="1:75">
      <c r="A36" s="1" t="s">
        <v>342</v>
      </c>
      <c r="B36" s="1" t="s">
        <v>76</v>
      </c>
      <c r="C36" s="1" t="s">
        <v>920</v>
      </c>
      <c r="D36" s="1" t="s">
        <v>921</v>
      </c>
      <c r="E36" s="1" t="s">
        <v>922</v>
      </c>
      <c r="F36" s="1" t="s">
        <v>923</v>
      </c>
      <c r="G36" s="1" t="s">
        <v>924</v>
      </c>
      <c r="H36" s="1" t="s">
        <v>925</v>
      </c>
      <c r="I36" s="1" t="s">
        <v>926</v>
      </c>
      <c r="J36" s="1">
        <v>8208789217</v>
      </c>
      <c r="K36" s="1" t="s">
        <v>152</v>
      </c>
      <c r="L36" s="1" t="s">
        <v>927</v>
      </c>
      <c r="M36" s="1" t="s">
        <v>86</v>
      </c>
      <c r="N36" s="1" t="s">
        <v>928</v>
      </c>
      <c r="O36" s="1"/>
      <c r="P36" s="1" t="s">
        <v>247</v>
      </c>
      <c r="Q36" s="1" t="s">
        <v>929</v>
      </c>
      <c r="R36" s="1" t="s">
        <v>930</v>
      </c>
      <c r="S36" s="1">
        <v>9420304648</v>
      </c>
      <c r="T36" s="1" t="s">
        <v>218</v>
      </c>
      <c r="U36" s="1" t="s">
        <v>931</v>
      </c>
      <c r="V36" s="1">
        <v>9011395779</v>
      </c>
      <c r="W36" s="1" t="s">
        <v>932</v>
      </c>
      <c r="X36" s="1" t="s">
        <v>933</v>
      </c>
      <c r="Y36" s="1" t="s">
        <v>934</v>
      </c>
      <c r="Z36" s="1" t="s">
        <v>95</v>
      </c>
      <c r="AA36" s="1" t="s">
        <v>933</v>
      </c>
      <c r="AB36" s="1" t="s">
        <v>934</v>
      </c>
      <c r="AC36" s="1" t="s">
        <v>95</v>
      </c>
      <c r="AD36" s="1">
        <v>7.6</v>
      </c>
      <c r="AE36" s="1" t="s">
        <v>96</v>
      </c>
      <c r="AF36" s="1" t="s">
        <v>935</v>
      </c>
      <c r="AG36" s="1" t="s">
        <v>98</v>
      </c>
      <c r="AH36" s="1" t="s">
        <v>99</v>
      </c>
      <c r="AI36" s="1" t="s">
        <v>100</v>
      </c>
      <c r="AJ36" s="1">
        <v>81.4</v>
      </c>
      <c r="AK36" s="1"/>
      <c r="AL36" s="1" t="s">
        <v>936</v>
      </c>
      <c r="AM36" s="1" t="s">
        <v>98</v>
      </c>
      <c r="AN36" s="1" t="s">
        <v>226</v>
      </c>
      <c r="AO36" s="1" t="s">
        <v>335</v>
      </c>
      <c r="AP36" s="1">
        <v>60</v>
      </c>
      <c r="AQ36" s="1"/>
      <c r="AR36" s="1"/>
      <c r="AS36" s="1"/>
      <c r="AT36" s="1"/>
      <c r="AU36" s="1"/>
      <c r="AV36" s="1"/>
      <c r="AW36" s="1"/>
      <c r="AX36" s="1" t="s">
        <v>937</v>
      </c>
      <c r="AY36" s="1" t="s">
        <v>938</v>
      </c>
      <c r="AZ36" s="1" t="s">
        <v>227</v>
      </c>
      <c r="BA36" s="1" t="s">
        <v>458</v>
      </c>
      <c r="BB36" s="1">
        <v>85.2</v>
      </c>
      <c r="BC36" s="1">
        <v>9.27</v>
      </c>
      <c r="BD36" s="1"/>
      <c r="BE36" s="1"/>
      <c r="BF36" s="1"/>
      <c r="BG36" s="1"/>
      <c r="BH36" s="1"/>
      <c r="BI36" s="1"/>
      <c r="BJ36" s="1" t="s">
        <v>939</v>
      </c>
      <c r="BK36" s="1"/>
      <c r="BL36" s="1"/>
      <c r="BM36" s="1" t="s">
        <v>940</v>
      </c>
      <c r="BN36" s="1">
        <v>16</v>
      </c>
      <c r="BO36" s="1" t="s">
        <v>941</v>
      </c>
      <c r="BP36" s="1" t="str">
        <f>HYPERLINK("https://nconnect.nicmar.ac.in/storage/profile/ProfilePhoto_P25701123_957821.jpg","Download")</f>
        <v>0</v>
      </c>
      <c r="BQ36" s="3"/>
      <c r="BR36" s="3"/>
      <c r="BS36" s="1" t="s">
        <v>113</v>
      </c>
      <c r="BT36" s="1" t="s">
        <v>114</v>
      </c>
      <c r="BU36" s="1" t="s">
        <v>115</v>
      </c>
      <c r="BV36" s="1" t="s">
        <v>116</v>
      </c>
      <c r="BW36" s="1"/>
    </row>
    <row r="37" spans="1:75">
      <c r="A37" s="1" t="s">
        <v>75</v>
      </c>
      <c r="B37" s="1" t="s">
        <v>76</v>
      </c>
      <c r="C37" s="1" t="s">
        <v>942</v>
      </c>
      <c r="D37" s="1" t="s">
        <v>943</v>
      </c>
      <c r="E37" s="1" t="s">
        <v>944</v>
      </c>
      <c r="F37" s="1" t="s">
        <v>945</v>
      </c>
      <c r="G37" s="1" t="s">
        <v>946</v>
      </c>
      <c r="H37" s="1" t="s">
        <v>947</v>
      </c>
      <c r="I37" s="1" t="s">
        <v>948</v>
      </c>
      <c r="J37" s="1">
        <v>9912223421</v>
      </c>
      <c r="K37" s="1" t="s">
        <v>152</v>
      </c>
      <c r="L37" s="1" t="s">
        <v>949</v>
      </c>
      <c r="M37" s="1" t="s">
        <v>86</v>
      </c>
      <c r="N37" s="1" t="s">
        <v>469</v>
      </c>
      <c r="O37" s="1"/>
      <c r="P37" s="1" t="s">
        <v>88</v>
      </c>
      <c r="Q37" s="1" t="s">
        <v>950</v>
      </c>
      <c r="R37" s="1" t="s">
        <v>951</v>
      </c>
      <c r="S37" s="1">
        <v>9666580285</v>
      </c>
      <c r="T37" s="1" t="s">
        <v>567</v>
      </c>
      <c r="U37" s="1" t="s">
        <v>952</v>
      </c>
      <c r="V37" s="1">
        <v>7093580285</v>
      </c>
      <c r="W37" s="1" t="s">
        <v>92</v>
      </c>
      <c r="X37" s="1" t="s">
        <v>953</v>
      </c>
      <c r="Y37" s="1" t="s">
        <v>954</v>
      </c>
      <c r="Z37" s="1" t="s">
        <v>451</v>
      </c>
      <c r="AA37" s="1" t="s">
        <v>953</v>
      </c>
      <c r="AB37" s="1" t="s">
        <v>954</v>
      </c>
      <c r="AC37" s="1" t="s">
        <v>451</v>
      </c>
      <c r="AD37" s="1">
        <v>9.1</v>
      </c>
      <c r="AE37" s="1" t="s">
        <v>96</v>
      </c>
      <c r="AF37" s="1" t="s">
        <v>955</v>
      </c>
      <c r="AG37" s="1" t="s">
        <v>476</v>
      </c>
      <c r="AH37" s="1" t="s">
        <v>227</v>
      </c>
      <c r="AI37" s="1" t="s">
        <v>137</v>
      </c>
      <c r="AJ37" s="1">
        <v>95</v>
      </c>
      <c r="AK37" s="1"/>
      <c r="AL37" s="1" t="s">
        <v>956</v>
      </c>
      <c r="AM37" s="1" t="s">
        <v>478</v>
      </c>
      <c r="AN37" s="1" t="s">
        <v>169</v>
      </c>
      <c r="AO37" s="1" t="s">
        <v>723</v>
      </c>
      <c r="AP37" s="1">
        <v>95.8</v>
      </c>
      <c r="AQ37" s="1"/>
      <c r="AR37" s="1"/>
      <c r="AS37" s="1"/>
      <c r="AT37" s="1"/>
      <c r="AU37" s="1"/>
      <c r="AV37" s="1"/>
      <c r="AW37" s="1"/>
      <c r="AX37" s="1" t="s">
        <v>957</v>
      </c>
      <c r="AY37" s="1" t="s">
        <v>958</v>
      </c>
      <c r="AZ37" s="1" t="s">
        <v>959</v>
      </c>
      <c r="BA37" s="1" t="s">
        <v>750</v>
      </c>
      <c r="BB37" s="1">
        <v>73.8</v>
      </c>
      <c r="BC37" s="1">
        <v>8.13</v>
      </c>
      <c r="BD37" s="1"/>
      <c r="BE37" s="1"/>
      <c r="BF37" s="1"/>
      <c r="BG37" s="1"/>
      <c r="BH37" s="1"/>
      <c r="BI37" s="1"/>
      <c r="BJ37" s="1" t="s">
        <v>960</v>
      </c>
      <c r="BK37" s="1"/>
      <c r="BL37" s="1"/>
      <c r="BM37" s="1" t="s">
        <v>961</v>
      </c>
      <c r="BN37" s="1">
        <v>29</v>
      </c>
      <c r="BO37" s="1"/>
      <c r="BP37" s="1" t="str">
        <f>HYPERLINK("https://nconnect.nicmar.ac.in/storage/profile/ProfilePhoto_P25700148_324976.jpg","Download")</f>
        <v>0</v>
      </c>
      <c r="BQ37" s="3"/>
      <c r="BR37" s="3"/>
      <c r="BS37" s="1" t="s">
        <v>113</v>
      </c>
      <c r="BT37" s="1" t="s">
        <v>114</v>
      </c>
      <c r="BU37" s="1" t="s">
        <v>115</v>
      </c>
      <c r="BV37" s="1" t="s">
        <v>116</v>
      </c>
      <c r="BW37" s="1"/>
    </row>
    <row r="38" spans="1:75">
      <c r="A38" s="1" t="s">
        <v>75</v>
      </c>
      <c r="B38" s="1" t="s">
        <v>76</v>
      </c>
      <c r="C38" s="1" t="s">
        <v>962</v>
      </c>
      <c r="D38" s="1" t="s">
        <v>963</v>
      </c>
      <c r="E38" s="1"/>
      <c r="F38" s="1" t="s">
        <v>964</v>
      </c>
      <c r="G38" s="1" t="s">
        <v>965</v>
      </c>
      <c r="H38" s="1" t="s">
        <v>966</v>
      </c>
      <c r="I38" s="1" t="s">
        <v>967</v>
      </c>
      <c r="J38" s="1">
        <v>9025856149</v>
      </c>
      <c r="K38" s="1" t="s">
        <v>152</v>
      </c>
      <c r="L38" s="1" t="s">
        <v>968</v>
      </c>
      <c r="M38" s="1" t="s">
        <v>86</v>
      </c>
      <c r="N38" s="1" t="s">
        <v>969</v>
      </c>
      <c r="O38" s="1"/>
      <c r="P38" s="1" t="s">
        <v>321</v>
      </c>
      <c r="Q38" s="1" t="s">
        <v>970</v>
      </c>
      <c r="R38" s="1" t="s">
        <v>971</v>
      </c>
      <c r="S38" s="1">
        <v>9942265081</v>
      </c>
      <c r="T38" s="1" t="s">
        <v>567</v>
      </c>
      <c r="U38" s="1" t="s">
        <v>972</v>
      </c>
      <c r="V38" s="1">
        <v>9942750330</v>
      </c>
      <c r="W38" s="1" t="s">
        <v>622</v>
      </c>
      <c r="X38" s="1" t="s">
        <v>973</v>
      </c>
      <c r="Y38" s="1" t="s">
        <v>974</v>
      </c>
      <c r="Z38" s="1" t="s">
        <v>975</v>
      </c>
      <c r="AA38" s="1" t="s">
        <v>973</v>
      </c>
      <c r="AB38" s="1" t="s">
        <v>974</v>
      </c>
      <c r="AC38" s="1" t="s">
        <v>975</v>
      </c>
      <c r="AD38" s="1">
        <v>8.59</v>
      </c>
      <c r="AE38" s="1" t="s">
        <v>96</v>
      </c>
      <c r="AF38" s="1" t="s">
        <v>976</v>
      </c>
      <c r="AG38" s="1" t="s">
        <v>977</v>
      </c>
      <c r="AH38" s="1" t="s">
        <v>99</v>
      </c>
      <c r="AI38" s="1" t="s">
        <v>166</v>
      </c>
      <c r="AJ38" s="1">
        <v>90</v>
      </c>
      <c r="AK38" s="1"/>
      <c r="AL38" s="1" t="s">
        <v>978</v>
      </c>
      <c r="AM38" s="1" t="s">
        <v>977</v>
      </c>
      <c r="AN38" s="1" t="s">
        <v>335</v>
      </c>
      <c r="AO38" s="1" t="s">
        <v>137</v>
      </c>
      <c r="AP38" s="1">
        <v>71.5</v>
      </c>
      <c r="AQ38" s="1"/>
      <c r="AR38" s="1"/>
      <c r="AS38" s="1"/>
      <c r="AT38" s="1"/>
      <c r="AU38" s="1"/>
      <c r="AV38" s="1"/>
      <c r="AW38" s="1"/>
      <c r="AX38" s="1" t="s">
        <v>456</v>
      </c>
      <c r="AY38" s="1" t="s">
        <v>979</v>
      </c>
      <c r="AZ38" s="1" t="s">
        <v>169</v>
      </c>
      <c r="BA38" s="1" t="s">
        <v>980</v>
      </c>
      <c r="BB38" s="1">
        <v>82.3</v>
      </c>
      <c r="BC38" s="1">
        <v>8.23</v>
      </c>
      <c r="BD38" s="1"/>
      <c r="BE38" s="1"/>
      <c r="BF38" s="1"/>
      <c r="BG38" s="1"/>
      <c r="BH38" s="1"/>
      <c r="BI38" s="1"/>
      <c r="BJ38" s="1" t="s">
        <v>981</v>
      </c>
      <c r="BK38" s="1" t="s">
        <v>982</v>
      </c>
      <c r="BL38" s="1" t="s">
        <v>310</v>
      </c>
      <c r="BM38" s="1" t="s">
        <v>983</v>
      </c>
      <c r="BN38" s="1">
        <v>9</v>
      </c>
      <c r="BO38" s="1" t="s">
        <v>984</v>
      </c>
      <c r="BP38" s="1" t="str">
        <f>HYPERLINK("https://nconnect.nicmar.ac.in/storage/profile/6a84462602d1e.png","Download")</f>
        <v>0</v>
      </c>
      <c r="BQ38" s="3"/>
      <c r="BR38" s="3"/>
      <c r="BS38" s="1" t="s">
        <v>113</v>
      </c>
      <c r="BT38" s="1" t="s">
        <v>114</v>
      </c>
      <c r="BU38" s="1" t="s">
        <v>115</v>
      </c>
      <c r="BV38" s="1" t="s">
        <v>116</v>
      </c>
      <c r="BW38" s="1"/>
    </row>
    <row r="39" spans="1:75">
      <c r="A39" s="1" t="s">
        <v>75</v>
      </c>
      <c r="B39" s="1" t="s">
        <v>76</v>
      </c>
      <c r="C39" s="1" t="s">
        <v>985</v>
      </c>
      <c r="D39" s="1" t="s">
        <v>986</v>
      </c>
      <c r="E39" s="1" t="s">
        <v>987</v>
      </c>
      <c r="F39" s="1" t="s">
        <v>988</v>
      </c>
      <c r="G39" s="1" t="s">
        <v>989</v>
      </c>
      <c r="H39" s="1" t="s">
        <v>990</v>
      </c>
      <c r="I39" s="1" t="s">
        <v>991</v>
      </c>
      <c r="J39" s="1">
        <v>8379045231</v>
      </c>
      <c r="K39" s="1" t="s">
        <v>152</v>
      </c>
      <c r="L39" s="1" t="s">
        <v>992</v>
      </c>
      <c r="M39" s="1" t="s">
        <v>86</v>
      </c>
      <c r="N39" s="1" t="s">
        <v>216</v>
      </c>
      <c r="O39" s="1"/>
      <c r="P39" s="1" t="s">
        <v>155</v>
      </c>
      <c r="Q39" s="1" t="s">
        <v>993</v>
      </c>
      <c r="R39" s="1" t="s">
        <v>994</v>
      </c>
      <c r="S39" s="1">
        <v>9011130331</v>
      </c>
      <c r="T39" s="1" t="s">
        <v>567</v>
      </c>
      <c r="U39" s="1" t="s">
        <v>995</v>
      </c>
      <c r="V39" s="1">
        <v>7020577158</v>
      </c>
      <c r="W39" s="1" t="s">
        <v>92</v>
      </c>
      <c r="X39" s="1" t="s">
        <v>996</v>
      </c>
      <c r="Y39" s="1" t="s">
        <v>252</v>
      </c>
      <c r="Z39" s="1" t="s">
        <v>95</v>
      </c>
      <c r="AA39" s="1" t="s">
        <v>997</v>
      </c>
      <c r="AB39" s="1" t="s">
        <v>998</v>
      </c>
      <c r="AC39" s="1" t="s">
        <v>95</v>
      </c>
      <c r="AD39" s="1">
        <v>8.05</v>
      </c>
      <c r="AE39" s="1" t="s">
        <v>96</v>
      </c>
      <c r="AF39" s="1" t="s">
        <v>999</v>
      </c>
      <c r="AG39" s="1" t="s">
        <v>1000</v>
      </c>
      <c r="AH39" s="1" t="s">
        <v>166</v>
      </c>
      <c r="AI39" s="1" t="s">
        <v>227</v>
      </c>
      <c r="AJ39" s="1">
        <v>90.6</v>
      </c>
      <c r="AK39" s="1"/>
      <c r="AL39" s="1"/>
      <c r="AM39" s="1"/>
      <c r="AN39" s="1"/>
      <c r="AO39" s="1"/>
      <c r="AP39" s="1"/>
      <c r="AQ39" s="1"/>
      <c r="AR39" s="1" t="s">
        <v>333</v>
      </c>
      <c r="AS39" s="1" t="s">
        <v>1001</v>
      </c>
      <c r="AT39" s="1" t="s">
        <v>306</v>
      </c>
      <c r="AU39" s="1" t="s">
        <v>409</v>
      </c>
      <c r="AV39" s="1">
        <v>91.53</v>
      </c>
      <c r="AW39" s="1"/>
      <c r="AX39" s="1" t="s">
        <v>230</v>
      </c>
      <c r="AY39" s="1" t="s">
        <v>1002</v>
      </c>
      <c r="AZ39" s="1" t="s">
        <v>1003</v>
      </c>
      <c r="BA39" s="1" t="s">
        <v>232</v>
      </c>
      <c r="BB39" s="1">
        <v>80.12</v>
      </c>
      <c r="BC39" s="1">
        <v>8.76</v>
      </c>
      <c r="BD39" s="1"/>
      <c r="BE39" s="1"/>
      <c r="BF39" s="1"/>
      <c r="BG39" s="1"/>
      <c r="BH39" s="1"/>
      <c r="BI39" s="1"/>
      <c r="BJ39" s="1" t="s">
        <v>1004</v>
      </c>
      <c r="BK39" s="1"/>
      <c r="BL39" s="1"/>
      <c r="BM39" s="1" t="s">
        <v>1005</v>
      </c>
      <c r="BN39" s="1">
        <v>13</v>
      </c>
      <c r="BO39" s="1" t="s">
        <v>1006</v>
      </c>
      <c r="BP39" s="1" t="str">
        <f>HYPERLINK("https://nconnect.nicmar.ac.in/storage/profile/ProfilePhoto_P25700353_496532.jpg","Download")</f>
        <v>0</v>
      </c>
      <c r="BQ39" s="3"/>
      <c r="BR39" s="3"/>
      <c r="BS39" s="1" t="s">
        <v>113</v>
      </c>
      <c r="BT39" s="1" t="s">
        <v>114</v>
      </c>
      <c r="BU39" s="1" t="s">
        <v>115</v>
      </c>
      <c r="BV39" s="1" t="s">
        <v>116</v>
      </c>
      <c r="BW39" s="1"/>
    </row>
    <row r="40" spans="1:75">
      <c r="A40" s="1" t="s">
        <v>75</v>
      </c>
      <c r="B40" s="1" t="s">
        <v>76</v>
      </c>
      <c r="C40" s="1" t="s">
        <v>1007</v>
      </c>
      <c r="D40" s="1" t="s">
        <v>1008</v>
      </c>
      <c r="E40" s="1" t="s">
        <v>1009</v>
      </c>
      <c r="F40" s="1" t="s">
        <v>1010</v>
      </c>
      <c r="G40" s="1" t="s">
        <v>1011</v>
      </c>
      <c r="H40" s="1" t="s">
        <v>1012</v>
      </c>
      <c r="I40" s="1" t="s">
        <v>1013</v>
      </c>
      <c r="J40" s="1">
        <v>9307961904</v>
      </c>
      <c r="K40" s="1" t="s">
        <v>152</v>
      </c>
      <c r="L40" s="1" t="s">
        <v>1014</v>
      </c>
      <c r="M40" s="1" t="s">
        <v>86</v>
      </c>
      <c r="N40" s="1" t="s">
        <v>1015</v>
      </c>
      <c r="O40" s="1"/>
      <c r="P40" s="1" t="s">
        <v>321</v>
      </c>
      <c r="Q40" s="1" t="s">
        <v>1016</v>
      </c>
      <c r="R40" s="1" t="s">
        <v>1009</v>
      </c>
      <c r="S40" s="1">
        <v>9623816798</v>
      </c>
      <c r="T40" s="1" t="s">
        <v>1017</v>
      </c>
      <c r="U40" s="1" t="s">
        <v>1018</v>
      </c>
      <c r="V40" s="1">
        <v>7350062451</v>
      </c>
      <c r="W40" s="1" t="s">
        <v>92</v>
      </c>
      <c r="X40" s="1" t="s">
        <v>1019</v>
      </c>
      <c r="Y40" s="1" t="s">
        <v>252</v>
      </c>
      <c r="Z40" s="1" t="s">
        <v>95</v>
      </c>
      <c r="AA40" s="1" t="s">
        <v>1019</v>
      </c>
      <c r="AB40" s="1" t="s">
        <v>252</v>
      </c>
      <c r="AC40" s="1" t="s">
        <v>95</v>
      </c>
      <c r="AD40" s="1">
        <v>8.95</v>
      </c>
      <c r="AE40" s="1" t="s">
        <v>96</v>
      </c>
      <c r="AF40" s="1" t="s">
        <v>1020</v>
      </c>
      <c r="AG40" s="1" t="s">
        <v>853</v>
      </c>
      <c r="AH40" s="1" t="s">
        <v>99</v>
      </c>
      <c r="AI40" s="1" t="s">
        <v>278</v>
      </c>
      <c r="AJ40" s="1">
        <v>86</v>
      </c>
      <c r="AK40" s="1"/>
      <c r="AL40" s="1"/>
      <c r="AM40" s="1"/>
      <c r="AN40" s="1"/>
      <c r="AO40" s="1"/>
      <c r="AP40" s="1"/>
      <c r="AQ40" s="1"/>
      <c r="AR40" s="1" t="s">
        <v>333</v>
      </c>
      <c r="AS40" s="1" t="s">
        <v>1021</v>
      </c>
      <c r="AT40" s="1" t="s">
        <v>198</v>
      </c>
      <c r="AU40" s="1" t="s">
        <v>199</v>
      </c>
      <c r="AV40" s="1">
        <v>84.33</v>
      </c>
      <c r="AW40" s="1"/>
      <c r="AX40" s="1" t="s">
        <v>410</v>
      </c>
      <c r="AY40" s="1" t="s">
        <v>1022</v>
      </c>
      <c r="AZ40" s="1" t="s">
        <v>169</v>
      </c>
      <c r="BA40" s="1" t="s">
        <v>431</v>
      </c>
      <c r="BB40" s="1">
        <v>83.68</v>
      </c>
      <c r="BC40" s="1">
        <v>9.51</v>
      </c>
      <c r="BD40" s="1"/>
      <c r="BE40" s="1"/>
      <c r="BF40" s="1"/>
      <c r="BG40" s="1"/>
      <c r="BH40" s="1"/>
      <c r="BI40" s="1"/>
      <c r="BJ40" s="1" t="s">
        <v>1023</v>
      </c>
      <c r="BK40" s="1"/>
      <c r="BL40" s="1"/>
      <c r="BM40" s="1" t="s">
        <v>1024</v>
      </c>
      <c r="BN40" s="1">
        <v>8</v>
      </c>
      <c r="BO40" s="1" t="s">
        <v>1025</v>
      </c>
      <c r="BP40" s="1" t="str">
        <f>HYPERLINK("https://nconnect.nicmar.ac.in/storage/profile/ProfilePhoto_P25700681_619574.jpg","Download")</f>
        <v>0</v>
      </c>
      <c r="BQ40" s="3"/>
      <c r="BR40" s="3"/>
      <c r="BS40" s="1" t="s">
        <v>113</v>
      </c>
      <c r="BT40" s="1" t="s">
        <v>114</v>
      </c>
      <c r="BU40" s="1" t="s">
        <v>115</v>
      </c>
      <c r="BV40" s="1" t="s">
        <v>116</v>
      </c>
      <c r="BW40" s="1"/>
    </row>
    <row r="41" spans="1:75">
      <c r="A41" s="1" t="s">
        <v>75</v>
      </c>
      <c r="B41" s="1" t="s">
        <v>76</v>
      </c>
      <c r="C41" s="1" t="s">
        <v>1026</v>
      </c>
      <c r="D41" s="1" t="s">
        <v>1027</v>
      </c>
      <c r="E41" s="1" t="s">
        <v>487</v>
      </c>
      <c r="F41" s="1" t="s">
        <v>1028</v>
      </c>
      <c r="G41" s="1" t="s">
        <v>1029</v>
      </c>
      <c r="H41" s="1" t="s">
        <v>1030</v>
      </c>
      <c r="I41" s="1" t="s">
        <v>1031</v>
      </c>
      <c r="J41" s="1">
        <v>9326356991</v>
      </c>
      <c r="K41" s="1" t="s">
        <v>152</v>
      </c>
      <c r="L41" s="1" t="s">
        <v>1032</v>
      </c>
      <c r="M41" s="1" t="s">
        <v>86</v>
      </c>
      <c r="N41" s="1" t="s">
        <v>398</v>
      </c>
      <c r="O41" s="1"/>
      <c r="P41" s="1" t="s">
        <v>321</v>
      </c>
      <c r="Q41" s="1" t="s">
        <v>1033</v>
      </c>
      <c r="R41" s="1" t="s">
        <v>1034</v>
      </c>
      <c r="S41" s="1">
        <v>9699998901</v>
      </c>
      <c r="T41" s="1" t="s">
        <v>127</v>
      </c>
      <c r="U41" s="1" t="s">
        <v>1035</v>
      </c>
      <c r="V41" s="1">
        <v>8080998901</v>
      </c>
      <c r="W41" s="1" t="s">
        <v>220</v>
      </c>
      <c r="X41" s="1" t="s">
        <v>1036</v>
      </c>
      <c r="Y41" s="1" t="s">
        <v>326</v>
      </c>
      <c r="Z41" s="1" t="s">
        <v>95</v>
      </c>
      <c r="AA41" s="1" t="s">
        <v>1036</v>
      </c>
      <c r="AB41" s="1" t="s">
        <v>326</v>
      </c>
      <c r="AC41" s="1" t="s">
        <v>95</v>
      </c>
      <c r="AD41" s="1">
        <v>8.92</v>
      </c>
      <c r="AE41" s="1" t="s">
        <v>96</v>
      </c>
      <c r="AF41" s="1" t="s">
        <v>1037</v>
      </c>
      <c r="AG41" s="1" t="s">
        <v>1038</v>
      </c>
      <c r="AH41" s="1" t="s">
        <v>226</v>
      </c>
      <c r="AI41" s="1" t="s">
        <v>257</v>
      </c>
      <c r="AJ41" s="1">
        <v>82.8</v>
      </c>
      <c r="AK41" s="1"/>
      <c r="AL41" s="1" t="s">
        <v>1039</v>
      </c>
      <c r="AM41" s="1" t="s">
        <v>1038</v>
      </c>
      <c r="AN41" s="1" t="s">
        <v>169</v>
      </c>
      <c r="AO41" s="1" t="s">
        <v>259</v>
      </c>
      <c r="AP41" s="1">
        <v>73.38</v>
      </c>
      <c r="AQ41" s="1"/>
      <c r="AR41" s="1"/>
      <c r="AS41" s="1"/>
      <c r="AT41" s="1"/>
      <c r="AU41" s="1"/>
      <c r="AV41" s="1"/>
      <c r="AW41" s="1"/>
      <c r="AX41" s="1" t="s">
        <v>105</v>
      </c>
      <c r="AY41" s="1" t="s">
        <v>1040</v>
      </c>
      <c r="AZ41" s="1" t="s">
        <v>1041</v>
      </c>
      <c r="BA41" s="1" t="s">
        <v>680</v>
      </c>
      <c r="BB41" s="1">
        <v>74.18</v>
      </c>
      <c r="BC41" s="1">
        <v>8.14</v>
      </c>
      <c r="BD41" s="1"/>
      <c r="BE41" s="1"/>
      <c r="BF41" s="1"/>
      <c r="BG41" s="1"/>
      <c r="BH41" s="1"/>
      <c r="BI41" s="1"/>
      <c r="BJ41" s="1" t="s">
        <v>432</v>
      </c>
      <c r="BK41" s="1" t="s">
        <v>1042</v>
      </c>
      <c r="BL41" s="1" t="s">
        <v>1043</v>
      </c>
      <c r="BM41" s="1" t="s">
        <v>1044</v>
      </c>
      <c r="BN41" s="1">
        <v>13</v>
      </c>
      <c r="BO41" s="1"/>
      <c r="BP41" s="1" t="str">
        <f>HYPERLINK("https://nconnect.nicmar.ac.in/storage/profile/ProfilePhoto_P25700611_842917.jpg","Download")</f>
        <v>0</v>
      </c>
      <c r="BQ41" s="3"/>
      <c r="BR41" s="3"/>
      <c r="BS41" s="1" t="s">
        <v>113</v>
      </c>
      <c r="BT41" s="1" t="s">
        <v>114</v>
      </c>
      <c r="BU41" s="1" t="s">
        <v>115</v>
      </c>
      <c r="BV41" s="1" t="s">
        <v>116</v>
      </c>
      <c r="BW41" s="1"/>
    </row>
    <row r="42" spans="1:75">
      <c r="A42" s="1" t="s">
        <v>75</v>
      </c>
      <c r="B42" s="1" t="s">
        <v>76</v>
      </c>
      <c r="C42" s="1" t="s">
        <v>1045</v>
      </c>
      <c r="D42" s="1" t="s">
        <v>1046</v>
      </c>
      <c r="E42" s="1"/>
      <c r="F42" s="1" t="s">
        <v>1047</v>
      </c>
      <c r="G42" s="1" t="s">
        <v>1048</v>
      </c>
      <c r="H42" s="1" t="s">
        <v>1049</v>
      </c>
      <c r="I42" s="1" t="s">
        <v>1050</v>
      </c>
      <c r="J42" s="1">
        <v>8526305610</v>
      </c>
      <c r="K42" s="1" t="s">
        <v>152</v>
      </c>
      <c r="L42" s="1" t="s">
        <v>1051</v>
      </c>
      <c r="M42" s="1" t="s">
        <v>86</v>
      </c>
      <c r="N42" s="1" t="s">
        <v>1052</v>
      </c>
      <c r="O42" s="1"/>
      <c r="P42" s="1" t="s">
        <v>155</v>
      </c>
      <c r="Q42" s="1" t="s">
        <v>1053</v>
      </c>
      <c r="R42" s="1" t="s">
        <v>1054</v>
      </c>
      <c r="S42" s="1">
        <v>9486258645</v>
      </c>
      <c r="T42" s="1" t="s">
        <v>1055</v>
      </c>
      <c r="U42" s="1" t="s">
        <v>1056</v>
      </c>
      <c r="V42" s="1">
        <v>9659393483</v>
      </c>
      <c r="W42" s="1" t="s">
        <v>220</v>
      </c>
      <c r="X42" s="1" t="s">
        <v>1057</v>
      </c>
      <c r="Y42" s="1" t="s">
        <v>1058</v>
      </c>
      <c r="Z42" s="1" t="s">
        <v>975</v>
      </c>
      <c r="AA42" s="1" t="s">
        <v>1057</v>
      </c>
      <c r="AB42" s="1" t="s">
        <v>1058</v>
      </c>
      <c r="AC42" s="1" t="s">
        <v>975</v>
      </c>
      <c r="AD42" s="1">
        <v>8.44</v>
      </c>
      <c r="AE42" s="1" t="s">
        <v>96</v>
      </c>
      <c r="AF42" s="1" t="s">
        <v>1059</v>
      </c>
      <c r="AG42" s="1" t="s">
        <v>1060</v>
      </c>
      <c r="AH42" s="1" t="s">
        <v>278</v>
      </c>
      <c r="AI42" s="1" t="s">
        <v>1061</v>
      </c>
      <c r="AJ42" s="1">
        <v>97</v>
      </c>
      <c r="AK42" s="1"/>
      <c r="AL42" s="1" t="s">
        <v>1062</v>
      </c>
      <c r="AM42" s="1" t="s">
        <v>1063</v>
      </c>
      <c r="AN42" s="1" t="s">
        <v>227</v>
      </c>
      <c r="AO42" s="1" t="s">
        <v>744</v>
      </c>
      <c r="AP42" s="1">
        <v>79.4</v>
      </c>
      <c r="AQ42" s="1">
        <v>0</v>
      </c>
      <c r="AR42" s="1"/>
      <c r="AS42" s="1"/>
      <c r="AT42" s="1"/>
      <c r="AU42" s="1"/>
      <c r="AV42" s="1"/>
      <c r="AW42" s="1"/>
      <c r="AX42" s="1" t="s">
        <v>1064</v>
      </c>
      <c r="AY42" s="1" t="s">
        <v>1065</v>
      </c>
      <c r="AZ42" s="1" t="s">
        <v>202</v>
      </c>
      <c r="BA42" s="1" t="s">
        <v>980</v>
      </c>
      <c r="BB42" s="1">
        <v>84.8</v>
      </c>
      <c r="BC42" s="1"/>
      <c r="BD42" s="1"/>
      <c r="BE42" s="1"/>
      <c r="BF42" s="1"/>
      <c r="BG42" s="1"/>
      <c r="BH42" s="1"/>
      <c r="BI42" s="1"/>
      <c r="BJ42" s="1" t="s">
        <v>1066</v>
      </c>
      <c r="BK42" s="1" t="s">
        <v>1067</v>
      </c>
      <c r="BL42" s="1" t="s">
        <v>1068</v>
      </c>
      <c r="BM42" s="1" t="s">
        <v>1069</v>
      </c>
      <c r="BN42" s="1">
        <v>8</v>
      </c>
      <c r="BO42" s="1" t="s">
        <v>1070</v>
      </c>
      <c r="BP42" s="1" t="str">
        <f>HYPERLINK("https://nconnect.nicmar.ac.in/storage/profile/ProfilePhoto_P25700194_912563.jpg","Download")</f>
        <v>0</v>
      </c>
      <c r="BQ42" s="3"/>
      <c r="BR42" s="3"/>
      <c r="BS42" s="1" t="s">
        <v>113</v>
      </c>
      <c r="BT42" s="1" t="s">
        <v>114</v>
      </c>
      <c r="BU42" s="1" t="s">
        <v>115</v>
      </c>
      <c r="BV42" s="1" t="s">
        <v>116</v>
      </c>
      <c r="BW42" s="1"/>
    </row>
    <row r="43" spans="1:75">
      <c r="A43" s="1" t="s">
        <v>75</v>
      </c>
      <c r="B43" s="1" t="s">
        <v>76</v>
      </c>
      <c r="C43" s="1" t="s">
        <v>1071</v>
      </c>
      <c r="D43" s="1" t="s">
        <v>1072</v>
      </c>
      <c r="E43" s="1"/>
      <c r="F43" s="1" t="s">
        <v>1073</v>
      </c>
      <c r="G43" s="1" t="s">
        <v>1074</v>
      </c>
      <c r="H43" s="1" t="s">
        <v>1075</v>
      </c>
      <c r="I43" s="1" t="s">
        <v>1076</v>
      </c>
      <c r="J43" s="1">
        <v>7091398455</v>
      </c>
      <c r="K43" s="1" t="s">
        <v>152</v>
      </c>
      <c r="L43" s="1" t="s">
        <v>1077</v>
      </c>
      <c r="M43" s="1" t="s">
        <v>86</v>
      </c>
      <c r="N43" s="1" t="s">
        <v>517</v>
      </c>
      <c r="O43" s="1"/>
      <c r="P43" s="1" t="s">
        <v>88</v>
      </c>
      <c r="Q43" s="1" t="s">
        <v>1078</v>
      </c>
      <c r="R43" s="1" t="s">
        <v>1079</v>
      </c>
      <c r="S43" s="1">
        <v>9507681915</v>
      </c>
      <c r="T43" s="1" t="s">
        <v>249</v>
      </c>
      <c r="U43" s="1" t="s">
        <v>1080</v>
      </c>
      <c r="V43" s="1">
        <v>8987034045</v>
      </c>
      <c r="W43" s="1" t="s">
        <v>249</v>
      </c>
      <c r="X43" s="1" t="s">
        <v>1081</v>
      </c>
      <c r="Y43" s="1" t="s">
        <v>673</v>
      </c>
      <c r="Z43" s="1" t="s">
        <v>674</v>
      </c>
      <c r="AA43" s="1" t="s">
        <v>1081</v>
      </c>
      <c r="AB43" s="1" t="s">
        <v>673</v>
      </c>
      <c r="AC43" s="1" t="s">
        <v>674</v>
      </c>
      <c r="AD43" s="1">
        <v>8.54</v>
      </c>
      <c r="AE43" s="1" t="s">
        <v>96</v>
      </c>
      <c r="AF43" s="1" t="s">
        <v>1082</v>
      </c>
      <c r="AG43" s="1" t="s">
        <v>1083</v>
      </c>
      <c r="AH43" s="1" t="s">
        <v>576</v>
      </c>
      <c r="AI43" s="1" t="s">
        <v>100</v>
      </c>
      <c r="AJ43" s="1">
        <v>95</v>
      </c>
      <c r="AK43" s="1">
        <v>10</v>
      </c>
      <c r="AL43" s="1" t="s">
        <v>1084</v>
      </c>
      <c r="AM43" s="1" t="s">
        <v>1085</v>
      </c>
      <c r="AN43" s="1" t="s">
        <v>135</v>
      </c>
      <c r="AO43" s="1" t="s">
        <v>199</v>
      </c>
      <c r="AP43" s="1">
        <v>61.8</v>
      </c>
      <c r="AQ43" s="1"/>
      <c r="AR43" s="1"/>
      <c r="AS43" s="1"/>
      <c r="AT43" s="1"/>
      <c r="AU43" s="1"/>
      <c r="AV43" s="1"/>
      <c r="AW43" s="1"/>
      <c r="AX43" s="1" t="s">
        <v>1086</v>
      </c>
      <c r="AY43" s="1" t="s">
        <v>1087</v>
      </c>
      <c r="AZ43" s="1" t="s">
        <v>747</v>
      </c>
      <c r="BA43" s="1" t="s">
        <v>1088</v>
      </c>
      <c r="BB43" s="1">
        <v>81.3</v>
      </c>
      <c r="BC43" s="1">
        <v>8.13</v>
      </c>
      <c r="BD43" s="1"/>
      <c r="BE43" s="1"/>
      <c r="BF43" s="1"/>
      <c r="BG43" s="1"/>
      <c r="BH43" s="1"/>
      <c r="BI43" s="1"/>
      <c r="BJ43" s="1" t="s">
        <v>1089</v>
      </c>
      <c r="BK43" s="1" t="s">
        <v>1090</v>
      </c>
      <c r="BL43" s="1" t="s">
        <v>1043</v>
      </c>
      <c r="BM43" s="1" t="s">
        <v>1091</v>
      </c>
      <c r="BN43" s="1">
        <v>91</v>
      </c>
      <c r="BO43" s="1" t="s">
        <v>1092</v>
      </c>
      <c r="BP43" s="1" t="str">
        <f>HYPERLINK("https://nconnect.nicmar.ac.in/storage/profile/6a84bdbae0402.png","Download")</f>
        <v>0</v>
      </c>
      <c r="BQ43" s="3"/>
      <c r="BR43" s="3"/>
      <c r="BS43" s="1" t="s">
        <v>113</v>
      </c>
      <c r="BT43" s="1" t="s">
        <v>114</v>
      </c>
      <c r="BU43" s="1" t="s">
        <v>115</v>
      </c>
      <c r="BV43" s="1" t="s">
        <v>116</v>
      </c>
      <c r="BW43" s="1"/>
    </row>
    <row r="44" spans="1:75">
      <c r="A44" s="1" t="s">
        <v>75</v>
      </c>
      <c r="B44" s="1" t="s">
        <v>76</v>
      </c>
      <c r="C44" s="1" t="s">
        <v>1093</v>
      </c>
      <c r="D44" s="1" t="s">
        <v>1094</v>
      </c>
      <c r="E44" s="1" t="s">
        <v>1095</v>
      </c>
      <c r="F44" s="1" t="s">
        <v>1096</v>
      </c>
      <c r="G44" s="1" t="s">
        <v>1097</v>
      </c>
      <c r="H44" s="1" t="s">
        <v>1098</v>
      </c>
      <c r="I44" s="1" t="s">
        <v>1099</v>
      </c>
      <c r="J44" s="1">
        <v>6361837707</v>
      </c>
      <c r="K44" s="1" t="s">
        <v>152</v>
      </c>
      <c r="L44" s="1" t="s">
        <v>1100</v>
      </c>
      <c r="M44" s="1" t="s">
        <v>86</v>
      </c>
      <c r="N44" s="1" t="s">
        <v>1101</v>
      </c>
      <c r="O44" s="1"/>
      <c r="P44" s="1" t="s">
        <v>321</v>
      </c>
      <c r="Q44" s="1" t="s">
        <v>1102</v>
      </c>
      <c r="R44" s="1" t="s">
        <v>1103</v>
      </c>
      <c r="S44" s="1">
        <v>8660703603</v>
      </c>
      <c r="T44" s="1" t="s">
        <v>567</v>
      </c>
      <c r="U44" s="1" t="s">
        <v>1104</v>
      </c>
      <c r="V44" s="1">
        <v>9686646486</v>
      </c>
      <c r="W44" s="1" t="s">
        <v>622</v>
      </c>
      <c r="X44" s="1" t="s">
        <v>1105</v>
      </c>
      <c r="Y44" s="1" t="s">
        <v>1106</v>
      </c>
      <c r="Z44" s="1" t="s">
        <v>571</v>
      </c>
      <c r="AA44" s="1" t="s">
        <v>1105</v>
      </c>
      <c r="AB44" s="1" t="s">
        <v>1106</v>
      </c>
      <c r="AC44" s="1" t="s">
        <v>571</v>
      </c>
      <c r="AD44" s="1">
        <v>8.1</v>
      </c>
      <c r="AE44" s="1" t="s">
        <v>96</v>
      </c>
      <c r="AF44" s="1" t="s">
        <v>1107</v>
      </c>
      <c r="AG44" s="1" t="s">
        <v>1108</v>
      </c>
      <c r="AH44" s="1" t="s">
        <v>278</v>
      </c>
      <c r="AI44" s="1" t="s">
        <v>166</v>
      </c>
      <c r="AJ44" s="1">
        <v>65.16</v>
      </c>
      <c r="AK44" s="1"/>
      <c r="AL44" s="1" t="s">
        <v>1109</v>
      </c>
      <c r="AM44" s="1" t="s">
        <v>699</v>
      </c>
      <c r="AN44" s="1" t="s">
        <v>135</v>
      </c>
      <c r="AO44" s="1" t="s">
        <v>744</v>
      </c>
      <c r="AP44" s="1">
        <v>74.66</v>
      </c>
      <c r="AQ44" s="1"/>
      <c r="AR44" s="1"/>
      <c r="AS44" s="1"/>
      <c r="AT44" s="1"/>
      <c r="AU44" s="1"/>
      <c r="AV44" s="1"/>
      <c r="AW44" s="1"/>
      <c r="AX44" s="1" t="s">
        <v>700</v>
      </c>
      <c r="AY44" s="1" t="s">
        <v>1110</v>
      </c>
      <c r="AZ44" s="1" t="s">
        <v>202</v>
      </c>
      <c r="BA44" s="1" t="s">
        <v>1088</v>
      </c>
      <c r="BB44" s="1">
        <v>77.3</v>
      </c>
      <c r="BC44" s="1">
        <v>7.73</v>
      </c>
      <c r="BD44" s="1"/>
      <c r="BE44" s="1"/>
      <c r="BF44" s="1"/>
      <c r="BG44" s="1"/>
      <c r="BH44" s="1"/>
      <c r="BI44" s="1"/>
      <c r="BJ44" s="1" t="s">
        <v>1111</v>
      </c>
      <c r="BK44" s="1"/>
      <c r="BL44" s="1"/>
      <c r="BM44" s="1" t="s">
        <v>1112</v>
      </c>
      <c r="BN44" s="1">
        <v>14</v>
      </c>
      <c r="BO44" s="1" t="s">
        <v>1113</v>
      </c>
      <c r="BP44" s="1" t="str">
        <f>HYPERLINK("https://nconnect.nicmar.ac.in/storage/profile/ProfilePhoto_P25700468_981762.jpg","Download")</f>
        <v>0</v>
      </c>
      <c r="BQ44" s="3"/>
      <c r="BR44" s="3"/>
      <c r="BS44" s="1" t="s">
        <v>113</v>
      </c>
      <c r="BT44" s="1" t="s">
        <v>114</v>
      </c>
      <c r="BU44" s="1" t="s">
        <v>115</v>
      </c>
      <c r="BV44" s="1" t="s">
        <v>116</v>
      </c>
      <c r="BW44" s="1"/>
    </row>
    <row r="45" spans="1:75">
      <c r="A45" s="1" t="s">
        <v>75</v>
      </c>
      <c r="B45" s="1" t="s">
        <v>76</v>
      </c>
      <c r="C45" s="1" t="s">
        <v>1114</v>
      </c>
      <c r="D45" s="1" t="s">
        <v>1115</v>
      </c>
      <c r="E45" s="1" t="s">
        <v>1116</v>
      </c>
      <c r="F45" s="1" t="s">
        <v>1117</v>
      </c>
      <c r="G45" s="1" t="s">
        <v>1118</v>
      </c>
      <c r="H45" s="1" t="s">
        <v>1119</v>
      </c>
      <c r="I45" s="1" t="s">
        <v>1120</v>
      </c>
      <c r="J45" s="1">
        <v>8390507869</v>
      </c>
      <c r="K45" s="1" t="s">
        <v>152</v>
      </c>
      <c r="L45" s="1" t="s">
        <v>1121</v>
      </c>
      <c r="M45" s="1" t="s">
        <v>86</v>
      </c>
      <c r="N45" s="1" t="s">
        <v>1122</v>
      </c>
      <c r="O45" s="1"/>
      <c r="P45" s="1"/>
      <c r="Q45" s="1" t="s">
        <v>1123</v>
      </c>
      <c r="R45" s="1" t="s">
        <v>1124</v>
      </c>
      <c r="S45" s="1">
        <v>8378860125</v>
      </c>
      <c r="T45" s="1" t="s">
        <v>127</v>
      </c>
      <c r="U45" s="1" t="s">
        <v>1125</v>
      </c>
      <c r="V45" s="1">
        <v>9309402750</v>
      </c>
      <c r="W45" s="1" t="s">
        <v>220</v>
      </c>
      <c r="X45" s="1" t="s">
        <v>1126</v>
      </c>
      <c r="Y45" s="1" t="s">
        <v>254</v>
      </c>
      <c r="Z45" s="1" t="s">
        <v>95</v>
      </c>
      <c r="AA45" s="1" t="s">
        <v>1126</v>
      </c>
      <c r="AB45" s="1" t="s">
        <v>254</v>
      </c>
      <c r="AC45" s="1" t="s">
        <v>95</v>
      </c>
      <c r="AD45" s="1">
        <v>8.49</v>
      </c>
      <c r="AE45" s="1" t="s">
        <v>96</v>
      </c>
      <c r="AF45" s="1" t="s">
        <v>1127</v>
      </c>
      <c r="AG45" s="1" t="s">
        <v>1128</v>
      </c>
      <c r="AH45" s="1" t="s">
        <v>575</v>
      </c>
      <c r="AI45" s="1" t="s">
        <v>1129</v>
      </c>
      <c r="AJ45" s="1">
        <v>91.6</v>
      </c>
      <c r="AK45" s="1"/>
      <c r="AL45" s="1" t="s">
        <v>1130</v>
      </c>
      <c r="AM45" s="1" t="s">
        <v>1128</v>
      </c>
      <c r="AN45" s="1" t="s">
        <v>1131</v>
      </c>
      <c r="AO45" s="1" t="s">
        <v>226</v>
      </c>
      <c r="AP45" s="1">
        <v>73.69</v>
      </c>
      <c r="AQ45" s="1"/>
      <c r="AR45" s="1"/>
      <c r="AS45" s="1"/>
      <c r="AT45" s="1"/>
      <c r="AU45" s="1"/>
      <c r="AV45" s="1"/>
      <c r="AW45" s="1"/>
      <c r="AX45" s="1" t="s">
        <v>280</v>
      </c>
      <c r="AY45" s="1" t="s">
        <v>1132</v>
      </c>
      <c r="AZ45" s="1" t="s">
        <v>503</v>
      </c>
      <c r="BA45" s="1" t="s">
        <v>528</v>
      </c>
      <c r="BB45" s="1">
        <v>75.53</v>
      </c>
      <c r="BC45" s="1"/>
      <c r="BD45" s="1"/>
      <c r="BE45" s="1"/>
      <c r="BF45" s="1"/>
      <c r="BG45" s="1"/>
      <c r="BH45" s="1"/>
      <c r="BI45" s="1"/>
      <c r="BJ45" s="1" t="s">
        <v>1133</v>
      </c>
      <c r="BK45" s="1" t="s">
        <v>1134</v>
      </c>
      <c r="BL45" s="1" t="s">
        <v>1135</v>
      </c>
      <c r="BM45" s="1" t="s">
        <v>1136</v>
      </c>
      <c r="BN45" s="1">
        <v>8</v>
      </c>
      <c r="BO45" s="1"/>
      <c r="BP45" s="1" t="str">
        <f>HYPERLINK("https://nconnect.nicmar.ac.in/storage/profile/ProfilePhoto_P25700244_691843.jpg","Download")</f>
        <v>0</v>
      </c>
      <c r="BQ45" s="3"/>
      <c r="BR45" s="3"/>
      <c r="BS45" s="1" t="s">
        <v>113</v>
      </c>
      <c r="BT45" s="1" t="s">
        <v>114</v>
      </c>
      <c r="BU45" s="1" t="s">
        <v>115</v>
      </c>
      <c r="BV45" s="1" t="s">
        <v>116</v>
      </c>
      <c r="BW45" s="1"/>
    </row>
    <row r="46" spans="1:75">
      <c r="A46" s="1" t="s">
        <v>75</v>
      </c>
      <c r="B46" s="1" t="s">
        <v>76</v>
      </c>
      <c r="C46" s="1" t="s">
        <v>1137</v>
      </c>
      <c r="D46" s="1" t="s">
        <v>1138</v>
      </c>
      <c r="E46" s="1" t="s">
        <v>1139</v>
      </c>
      <c r="F46" s="1" t="s">
        <v>369</v>
      </c>
      <c r="G46" s="1" t="s">
        <v>1140</v>
      </c>
      <c r="H46" s="1" t="s">
        <v>1141</v>
      </c>
      <c r="I46" s="1" t="s">
        <v>1142</v>
      </c>
      <c r="J46" s="1">
        <v>8004741658</v>
      </c>
      <c r="K46" s="1" t="s">
        <v>152</v>
      </c>
      <c r="L46" s="1" t="s">
        <v>1143</v>
      </c>
      <c r="M46" s="1" t="s">
        <v>86</v>
      </c>
      <c r="N46" s="1" t="s">
        <v>1144</v>
      </c>
      <c r="O46" s="1" t="s">
        <v>1145</v>
      </c>
      <c r="P46" s="1" t="s">
        <v>88</v>
      </c>
      <c r="Q46" s="1" t="s">
        <v>1146</v>
      </c>
      <c r="R46" s="1" t="s">
        <v>1147</v>
      </c>
      <c r="S46" s="1">
        <v>9451690052</v>
      </c>
      <c r="T46" s="1" t="s">
        <v>160</v>
      </c>
      <c r="U46" s="1" t="s">
        <v>1148</v>
      </c>
      <c r="V46" s="1">
        <v>8874470303</v>
      </c>
      <c r="W46" s="1" t="s">
        <v>448</v>
      </c>
      <c r="X46" s="1" t="s">
        <v>1149</v>
      </c>
      <c r="Y46" s="1" t="s">
        <v>1150</v>
      </c>
      <c r="Z46" s="1" t="s">
        <v>1151</v>
      </c>
      <c r="AA46" s="1" t="s">
        <v>1149</v>
      </c>
      <c r="AB46" s="1" t="s">
        <v>1150</v>
      </c>
      <c r="AC46" s="1" t="s">
        <v>1151</v>
      </c>
      <c r="AD46" s="1">
        <v>8.54</v>
      </c>
      <c r="AE46" s="1" t="s">
        <v>96</v>
      </c>
      <c r="AF46" s="1" t="s">
        <v>1152</v>
      </c>
      <c r="AG46" s="1" t="s">
        <v>1153</v>
      </c>
      <c r="AH46" s="1" t="s">
        <v>335</v>
      </c>
      <c r="AI46" s="1" t="s">
        <v>137</v>
      </c>
      <c r="AJ46" s="1">
        <v>89</v>
      </c>
      <c r="AK46" s="1"/>
      <c r="AL46" s="1" t="s">
        <v>1154</v>
      </c>
      <c r="AM46" s="1" t="s">
        <v>1153</v>
      </c>
      <c r="AN46" s="1" t="s">
        <v>137</v>
      </c>
      <c r="AO46" s="1" t="s">
        <v>528</v>
      </c>
      <c r="AP46" s="1">
        <v>80.8</v>
      </c>
      <c r="AQ46" s="1"/>
      <c r="AR46" s="1"/>
      <c r="AS46" s="1"/>
      <c r="AT46" s="1"/>
      <c r="AU46" s="1"/>
      <c r="AV46" s="1"/>
      <c r="AW46" s="1"/>
      <c r="AX46" s="1" t="s">
        <v>552</v>
      </c>
      <c r="AY46" s="1" t="s">
        <v>1155</v>
      </c>
      <c r="AZ46" s="1" t="s">
        <v>412</v>
      </c>
      <c r="BA46" s="1" t="s">
        <v>772</v>
      </c>
      <c r="BB46" s="1">
        <v>84.2</v>
      </c>
      <c r="BC46" s="1">
        <v>8.42</v>
      </c>
      <c r="BD46" s="1"/>
      <c r="BE46" s="1"/>
      <c r="BF46" s="1"/>
      <c r="BG46" s="1"/>
      <c r="BH46" s="1"/>
      <c r="BI46" s="1"/>
      <c r="BJ46" s="1" t="s">
        <v>1156</v>
      </c>
      <c r="BK46" s="1"/>
      <c r="BL46" s="1"/>
      <c r="BM46" s="1" t="s">
        <v>1157</v>
      </c>
      <c r="BN46" s="1">
        <v>20</v>
      </c>
      <c r="BO46" s="1" t="s">
        <v>1158</v>
      </c>
      <c r="BP46" s="1" t="str">
        <f>HYPERLINK("https://nconnect.nicmar.ac.in/storage/profile/6a86885fbbc04.png","Download")</f>
        <v>0</v>
      </c>
      <c r="BQ46" s="3"/>
      <c r="BR46" s="3"/>
      <c r="BS46" s="1" t="s">
        <v>113</v>
      </c>
      <c r="BT46" s="1" t="s">
        <v>114</v>
      </c>
      <c r="BU46" s="1" t="s">
        <v>115</v>
      </c>
      <c r="BV46" s="1" t="s">
        <v>116</v>
      </c>
      <c r="BW46" s="1"/>
    </row>
    <row r="47" spans="1:75">
      <c r="A47" s="1" t="s">
        <v>342</v>
      </c>
      <c r="B47" s="1" t="s">
        <v>76</v>
      </c>
      <c r="C47" s="1" t="s">
        <v>1159</v>
      </c>
      <c r="D47" s="1" t="s">
        <v>1160</v>
      </c>
      <c r="E47" s="1"/>
      <c r="F47" s="1" t="s">
        <v>1161</v>
      </c>
      <c r="G47" s="1" t="s">
        <v>1162</v>
      </c>
      <c r="H47" s="1" t="s">
        <v>1163</v>
      </c>
      <c r="I47" s="1" t="s">
        <v>1164</v>
      </c>
      <c r="J47" s="1">
        <v>9444018662</v>
      </c>
      <c r="K47" s="1" t="s">
        <v>84</v>
      </c>
      <c r="L47" s="1" t="s">
        <v>1165</v>
      </c>
      <c r="M47" s="1" t="s">
        <v>86</v>
      </c>
      <c r="N47" s="1" t="s">
        <v>1166</v>
      </c>
      <c r="O47" s="1"/>
      <c r="P47" s="1" t="s">
        <v>321</v>
      </c>
      <c r="Q47" s="1" t="s">
        <v>1167</v>
      </c>
      <c r="R47" s="1" t="s">
        <v>1168</v>
      </c>
      <c r="S47" s="1">
        <v>9444018661</v>
      </c>
      <c r="T47" s="1" t="s">
        <v>1169</v>
      </c>
      <c r="U47" s="1" t="s">
        <v>1170</v>
      </c>
      <c r="V47" s="1">
        <v>9444018663</v>
      </c>
      <c r="W47" s="1" t="s">
        <v>1171</v>
      </c>
      <c r="X47" s="1" t="s">
        <v>1172</v>
      </c>
      <c r="Y47" s="1" t="s">
        <v>1173</v>
      </c>
      <c r="Z47" s="1" t="s">
        <v>975</v>
      </c>
      <c r="AA47" s="1" t="s">
        <v>1172</v>
      </c>
      <c r="AB47" s="1" t="s">
        <v>1173</v>
      </c>
      <c r="AC47" s="1" t="s">
        <v>975</v>
      </c>
      <c r="AD47" s="1">
        <v>9.47</v>
      </c>
      <c r="AE47" s="1" t="s">
        <v>96</v>
      </c>
      <c r="AF47" s="1" t="s">
        <v>1174</v>
      </c>
      <c r="AG47" s="1" t="s">
        <v>1175</v>
      </c>
      <c r="AH47" s="1" t="s">
        <v>227</v>
      </c>
      <c r="AI47" s="1" t="s">
        <v>199</v>
      </c>
      <c r="AJ47" s="1">
        <v>90.6</v>
      </c>
      <c r="AK47" s="1"/>
      <c r="AL47" s="1" t="s">
        <v>1176</v>
      </c>
      <c r="AM47" s="1" t="s">
        <v>1175</v>
      </c>
      <c r="AN47" s="1" t="s">
        <v>813</v>
      </c>
      <c r="AO47" s="1" t="s">
        <v>528</v>
      </c>
      <c r="AP47" s="1">
        <v>96.4</v>
      </c>
      <c r="AQ47" s="1"/>
      <c r="AR47" s="1"/>
      <c r="AS47" s="1"/>
      <c r="AT47" s="1"/>
      <c r="AU47" s="1"/>
      <c r="AV47" s="1"/>
      <c r="AW47" s="1"/>
      <c r="AX47" s="1" t="s">
        <v>1177</v>
      </c>
      <c r="AY47" s="1" t="s">
        <v>1178</v>
      </c>
      <c r="AZ47" s="1" t="s">
        <v>959</v>
      </c>
      <c r="BA47" s="1" t="s">
        <v>531</v>
      </c>
      <c r="BB47" s="1">
        <v>78.5</v>
      </c>
      <c r="BC47" s="1">
        <v>7.85</v>
      </c>
      <c r="BD47" s="1"/>
      <c r="BE47" s="1"/>
      <c r="BF47" s="1"/>
      <c r="BG47" s="1"/>
      <c r="BH47" s="1"/>
      <c r="BI47" s="1"/>
      <c r="BJ47" s="1" t="s">
        <v>1179</v>
      </c>
      <c r="BK47" s="1"/>
      <c r="BL47" s="1"/>
      <c r="BM47" s="1" t="s">
        <v>1180</v>
      </c>
      <c r="BN47" s="1">
        <v>16</v>
      </c>
      <c r="BO47" s="1" t="s">
        <v>1181</v>
      </c>
      <c r="BP47" s="1" t="str">
        <f>HYPERLINK("https://nconnect.nicmar.ac.in/storage/profile/ProfilePhoto_P25701001_763985.jpg","Download")</f>
        <v>0</v>
      </c>
      <c r="BQ47" s="3"/>
      <c r="BR47" s="3"/>
      <c r="BS47" s="1" t="s">
        <v>113</v>
      </c>
      <c r="BT47" s="1" t="s">
        <v>114</v>
      </c>
      <c r="BU47" s="1" t="s">
        <v>115</v>
      </c>
      <c r="BV47" s="1" t="s">
        <v>116</v>
      </c>
      <c r="BW47" s="1"/>
    </row>
    <row r="48" spans="1:75">
      <c r="A48" s="1" t="s">
        <v>75</v>
      </c>
      <c r="B48" s="1" t="s">
        <v>76</v>
      </c>
      <c r="C48" s="1" t="s">
        <v>1182</v>
      </c>
      <c r="D48" s="1" t="s">
        <v>1183</v>
      </c>
      <c r="E48" s="1" t="s">
        <v>1184</v>
      </c>
      <c r="F48" s="1" t="s">
        <v>1184</v>
      </c>
      <c r="G48" s="1" t="s">
        <v>1185</v>
      </c>
      <c r="H48" s="1" t="s">
        <v>1186</v>
      </c>
      <c r="I48" s="1" t="s">
        <v>1187</v>
      </c>
      <c r="J48" s="1">
        <v>9961092275</v>
      </c>
      <c r="K48" s="1" t="s">
        <v>84</v>
      </c>
      <c r="L48" s="1" t="s">
        <v>1188</v>
      </c>
      <c r="M48" s="1" t="s">
        <v>86</v>
      </c>
      <c r="N48" s="1" t="s">
        <v>1189</v>
      </c>
      <c r="O48" s="1"/>
      <c r="P48" s="1" t="s">
        <v>155</v>
      </c>
      <c r="Q48" s="1" t="s">
        <v>1190</v>
      </c>
      <c r="R48" s="1" t="s">
        <v>1191</v>
      </c>
      <c r="S48" s="1">
        <v>9447026728</v>
      </c>
      <c r="T48" s="1" t="s">
        <v>1192</v>
      </c>
      <c r="U48" s="1" t="s">
        <v>1193</v>
      </c>
      <c r="V48" s="1">
        <v>9495727098</v>
      </c>
      <c r="W48" s="1" t="s">
        <v>1194</v>
      </c>
      <c r="X48" s="1" t="s">
        <v>1195</v>
      </c>
      <c r="Y48" s="1" t="s">
        <v>1196</v>
      </c>
      <c r="Z48" s="1" t="s">
        <v>790</v>
      </c>
      <c r="AA48" s="1" t="s">
        <v>1197</v>
      </c>
      <c r="AB48" s="1" t="s">
        <v>1198</v>
      </c>
      <c r="AC48" s="1" t="s">
        <v>790</v>
      </c>
      <c r="AD48" s="1">
        <v>8.49</v>
      </c>
      <c r="AE48" s="1" t="s">
        <v>96</v>
      </c>
      <c r="AF48" s="1" t="s">
        <v>1199</v>
      </c>
      <c r="AG48" s="1" t="s">
        <v>1200</v>
      </c>
      <c r="AH48" s="1" t="s">
        <v>278</v>
      </c>
      <c r="AI48" s="1" t="s">
        <v>226</v>
      </c>
      <c r="AJ48" s="1">
        <v>85.5</v>
      </c>
      <c r="AK48" s="1">
        <v>9</v>
      </c>
      <c r="AL48" s="1" t="s">
        <v>1199</v>
      </c>
      <c r="AM48" s="1" t="s">
        <v>1200</v>
      </c>
      <c r="AN48" s="1" t="s">
        <v>227</v>
      </c>
      <c r="AO48" s="1" t="s">
        <v>199</v>
      </c>
      <c r="AP48" s="1">
        <v>80.8</v>
      </c>
      <c r="AQ48" s="1"/>
      <c r="AR48" s="1"/>
      <c r="AS48" s="1"/>
      <c r="AT48" s="1"/>
      <c r="AU48" s="1"/>
      <c r="AV48" s="1"/>
      <c r="AW48" s="1"/>
      <c r="AX48" s="1" t="s">
        <v>794</v>
      </c>
      <c r="AY48" s="1" t="s">
        <v>1201</v>
      </c>
      <c r="AZ48" s="1" t="s">
        <v>747</v>
      </c>
      <c r="BA48" s="1" t="s">
        <v>1088</v>
      </c>
      <c r="BB48" s="1">
        <v>78.7</v>
      </c>
      <c r="BC48" s="1">
        <v>7.87</v>
      </c>
      <c r="BD48" s="1"/>
      <c r="BE48" s="1"/>
      <c r="BF48" s="1"/>
      <c r="BG48" s="1"/>
      <c r="BH48" s="1"/>
      <c r="BI48" s="1"/>
      <c r="BJ48" s="1" t="s">
        <v>143</v>
      </c>
      <c r="BK48" s="1" t="s">
        <v>1202</v>
      </c>
      <c r="BL48" s="1" t="s">
        <v>1203</v>
      </c>
      <c r="BM48" s="1" t="s">
        <v>1204</v>
      </c>
      <c r="BN48" s="1">
        <v>8</v>
      </c>
      <c r="BO48" s="1"/>
      <c r="BP48" s="1" t="str">
        <f>HYPERLINK("https://nconnect.nicmar.ac.in/storage/profile/ProfilePhoto_P25700162_326594.jpg","Download")</f>
        <v>0</v>
      </c>
      <c r="BQ48" s="3"/>
      <c r="BR48" s="3"/>
      <c r="BS48" s="1" t="s">
        <v>113</v>
      </c>
      <c r="BT48" s="1" t="s">
        <v>114</v>
      </c>
      <c r="BU48" s="1" t="s">
        <v>115</v>
      </c>
      <c r="BV48" s="1" t="s">
        <v>116</v>
      </c>
      <c r="BW48" s="1"/>
    </row>
    <row r="49" spans="1:75">
      <c r="A49" s="1" t="s">
        <v>75</v>
      </c>
      <c r="B49" s="1" t="s">
        <v>76</v>
      </c>
      <c r="C49" s="1" t="s">
        <v>1205</v>
      </c>
      <c r="D49" s="1" t="s">
        <v>1206</v>
      </c>
      <c r="E49" s="1"/>
      <c r="F49" s="1" t="s">
        <v>1207</v>
      </c>
      <c r="G49" s="1" t="s">
        <v>1208</v>
      </c>
      <c r="H49" s="1" t="s">
        <v>1209</v>
      </c>
      <c r="I49" s="1" t="s">
        <v>1210</v>
      </c>
      <c r="J49" s="1">
        <v>7365981078</v>
      </c>
      <c r="K49" s="1" t="s">
        <v>152</v>
      </c>
      <c r="L49" s="1" t="s">
        <v>1211</v>
      </c>
      <c r="M49" s="1" t="s">
        <v>86</v>
      </c>
      <c r="N49" s="1" t="s">
        <v>1212</v>
      </c>
      <c r="O49" s="1"/>
      <c r="P49" s="1" t="s">
        <v>155</v>
      </c>
      <c r="Q49" s="1" t="s">
        <v>1213</v>
      </c>
      <c r="R49" s="1" t="s">
        <v>1214</v>
      </c>
      <c r="S49" s="1">
        <v>9475095594</v>
      </c>
      <c r="T49" s="1" t="s">
        <v>1215</v>
      </c>
      <c r="U49" s="1" t="s">
        <v>1216</v>
      </c>
      <c r="V49" s="1">
        <v>9474163930</v>
      </c>
      <c r="W49" s="1" t="s">
        <v>1217</v>
      </c>
      <c r="X49" s="1" t="s">
        <v>1218</v>
      </c>
      <c r="Y49" s="1" t="s">
        <v>1219</v>
      </c>
      <c r="Z49" s="1" t="s">
        <v>1220</v>
      </c>
      <c r="AA49" s="1" t="s">
        <v>1218</v>
      </c>
      <c r="AB49" s="1" t="s">
        <v>1219</v>
      </c>
      <c r="AC49" s="1" t="s">
        <v>1220</v>
      </c>
      <c r="AD49" s="1">
        <v>8.51</v>
      </c>
      <c r="AE49" s="1" t="s">
        <v>96</v>
      </c>
      <c r="AF49" s="1" t="s">
        <v>1221</v>
      </c>
      <c r="AG49" s="1" t="s">
        <v>1222</v>
      </c>
      <c r="AH49" s="1" t="s">
        <v>1223</v>
      </c>
      <c r="AI49" s="1" t="s">
        <v>1224</v>
      </c>
      <c r="AJ49" s="1">
        <v>90.71</v>
      </c>
      <c r="AK49" s="1"/>
      <c r="AL49" s="1" t="s">
        <v>1221</v>
      </c>
      <c r="AM49" s="1" t="s">
        <v>1225</v>
      </c>
      <c r="AN49" s="1" t="s">
        <v>257</v>
      </c>
      <c r="AO49" s="1" t="s">
        <v>199</v>
      </c>
      <c r="AP49" s="1">
        <v>73.8</v>
      </c>
      <c r="AQ49" s="1"/>
      <c r="AR49" s="1"/>
      <c r="AS49" s="1"/>
      <c r="AT49" s="1"/>
      <c r="AU49" s="1"/>
      <c r="AV49" s="1"/>
      <c r="AW49" s="1"/>
      <c r="AX49" s="1" t="s">
        <v>1226</v>
      </c>
      <c r="AY49" s="1" t="s">
        <v>1227</v>
      </c>
      <c r="AZ49" s="1" t="s">
        <v>747</v>
      </c>
      <c r="BA49" s="1" t="s">
        <v>108</v>
      </c>
      <c r="BB49" s="1">
        <v>80.9</v>
      </c>
      <c r="BC49" s="1">
        <v>8.84</v>
      </c>
      <c r="BD49" s="1"/>
      <c r="BE49" s="1"/>
      <c r="BF49" s="1"/>
      <c r="BG49" s="1"/>
      <c r="BH49" s="1"/>
      <c r="BI49" s="1"/>
      <c r="BJ49" s="1" t="s">
        <v>1228</v>
      </c>
      <c r="BK49" s="1" t="s">
        <v>1229</v>
      </c>
      <c r="BL49" s="1" t="s">
        <v>1230</v>
      </c>
      <c r="BM49" s="1" t="s">
        <v>1231</v>
      </c>
      <c r="BN49" s="1">
        <v>13</v>
      </c>
      <c r="BO49" s="1" t="s">
        <v>1232</v>
      </c>
      <c r="BP49" s="1" t="str">
        <f>HYPERLINK("https://nconnect.nicmar.ac.in/storage/profile/ProfilePhoto_P25700212_349562.jpg","Download")</f>
        <v>0</v>
      </c>
      <c r="BQ49" s="3"/>
      <c r="BR49" s="3"/>
      <c r="BS49" s="1" t="s">
        <v>113</v>
      </c>
      <c r="BT49" s="1" t="s">
        <v>114</v>
      </c>
      <c r="BU49" s="1" t="s">
        <v>115</v>
      </c>
      <c r="BV49" s="1" t="s">
        <v>116</v>
      </c>
      <c r="BW49" s="1"/>
    </row>
    <row r="50" spans="1:75">
      <c r="A50" s="1" t="s">
        <v>75</v>
      </c>
      <c r="B50" s="1" t="s">
        <v>76</v>
      </c>
      <c r="C50" s="1" t="s">
        <v>1233</v>
      </c>
      <c r="D50" s="1" t="s">
        <v>1234</v>
      </c>
      <c r="E50" s="1"/>
      <c r="F50" s="1" t="s">
        <v>316</v>
      </c>
      <c r="G50" s="1" t="s">
        <v>1235</v>
      </c>
      <c r="H50" s="1" t="s">
        <v>1236</v>
      </c>
      <c r="I50" s="1" t="s">
        <v>1237</v>
      </c>
      <c r="J50" s="1">
        <v>7024373533</v>
      </c>
      <c r="K50" s="1" t="s">
        <v>152</v>
      </c>
      <c r="L50" s="1" t="s">
        <v>1238</v>
      </c>
      <c r="M50" s="1" t="s">
        <v>86</v>
      </c>
      <c r="N50" s="1" t="s">
        <v>124</v>
      </c>
      <c r="O50" s="1"/>
      <c r="P50" s="1" t="s">
        <v>155</v>
      </c>
      <c r="Q50" s="1" t="s">
        <v>1239</v>
      </c>
      <c r="R50" s="1" t="s">
        <v>1240</v>
      </c>
      <c r="S50" s="1">
        <v>7999628047</v>
      </c>
      <c r="T50" s="1" t="s">
        <v>1241</v>
      </c>
      <c r="U50" s="1" t="s">
        <v>1242</v>
      </c>
      <c r="V50" s="1">
        <v>9165549327</v>
      </c>
      <c r="W50" s="1" t="s">
        <v>92</v>
      </c>
      <c r="X50" s="1" t="s">
        <v>1243</v>
      </c>
      <c r="Y50" s="1" t="s">
        <v>1244</v>
      </c>
      <c r="Z50" s="1" t="s">
        <v>1245</v>
      </c>
      <c r="AA50" s="1" t="s">
        <v>1243</v>
      </c>
      <c r="AB50" s="1" t="s">
        <v>1244</v>
      </c>
      <c r="AC50" s="1" t="s">
        <v>1245</v>
      </c>
      <c r="AD50" s="1">
        <v>8.23</v>
      </c>
      <c r="AE50" s="1" t="s">
        <v>96</v>
      </c>
      <c r="AF50" s="1" t="s">
        <v>1246</v>
      </c>
      <c r="AG50" s="1" t="s">
        <v>1247</v>
      </c>
      <c r="AH50" s="1" t="s">
        <v>1248</v>
      </c>
      <c r="AI50" s="1" t="s">
        <v>195</v>
      </c>
      <c r="AJ50" s="1">
        <v>77.9</v>
      </c>
      <c r="AK50" s="1">
        <v>8.2</v>
      </c>
      <c r="AL50" s="1" t="s">
        <v>1246</v>
      </c>
      <c r="AM50" s="1" t="s">
        <v>1247</v>
      </c>
      <c r="AN50" s="1" t="s">
        <v>134</v>
      </c>
      <c r="AO50" s="1" t="s">
        <v>257</v>
      </c>
      <c r="AP50" s="1">
        <v>72.2</v>
      </c>
      <c r="AQ50" s="1"/>
      <c r="AR50" s="1"/>
      <c r="AS50" s="1"/>
      <c r="AT50" s="1"/>
      <c r="AU50" s="1"/>
      <c r="AV50" s="1"/>
      <c r="AW50" s="1"/>
      <c r="AX50" s="1" t="s">
        <v>1249</v>
      </c>
      <c r="AY50" s="1" t="s">
        <v>1249</v>
      </c>
      <c r="AZ50" s="1" t="s">
        <v>306</v>
      </c>
      <c r="BA50" s="1" t="s">
        <v>307</v>
      </c>
      <c r="BB50" s="1">
        <v>78.5</v>
      </c>
      <c r="BC50" s="1">
        <v>7.85</v>
      </c>
      <c r="BD50" s="1"/>
      <c r="BE50" s="1"/>
      <c r="BF50" s="1"/>
      <c r="BG50" s="1"/>
      <c r="BH50" s="1"/>
      <c r="BI50" s="1"/>
      <c r="BJ50" s="1" t="s">
        <v>1250</v>
      </c>
      <c r="BK50" s="1"/>
      <c r="BL50" s="1"/>
      <c r="BM50" s="1" t="s">
        <v>1251</v>
      </c>
      <c r="BN50" s="1">
        <v>80</v>
      </c>
      <c r="BO50" s="1"/>
      <c r="BP50" s="1" t="str">
        <f>HYPERLINK("https://nconnect.nicmar.ac.in/storage/profile/ProfilePhoto_P25700603_281359.jpg","Download")</f>
        <v>0</v>
      </c>
      <c r="BQ50" s="3"/>
      <c r="BR50" s="3"/>
      <c r="BS50" s="1" t="s">
        <v>113</v>
      </c>
      <c r="BT50" s="1" t="s">
        <v>114</v>
      </c>
      <c r="BU50" s="1" t="s">
        <v>115</v>
      </c>
      <c r="BV50" s="1" t="s">
        <v>116</v>
      </c>
      <c r="BW50" s="1"/>
    </row>
    <row r="51" spans="1:75">
      <c r="A51" s="1" t="s">
        <v>75</v>
      </c>
      <c r="B51" s="1" t="s">
        <v>76</v>
      </c>
      <c r="C51" s="1" t="s">
        <v>1252</v>
      </c>
      <c r="D51" s="1" t="s">
        <v>1253</v>
      </c>
      <c r="E51" s="1"/>
      <c r="F51" s="1" t="s">
        <v>1254</v>
      </c>
      <c r="G51" s="1" t="s">
        <v>1255</v>
      </c>
      <c r="H51" s="1" t="s">
        <v>1256</v>
      </c>
      <c r="I51" s="1" t="s">
        <v>1257</v>
      </c>
      <c r="J51" s="1">
        <v>6374242665</v>
      </c>
      <c r="K51" s="1" t="s">
        <v>84</v>
      </c>
      <c r="L51" s="1" t="s">
        <v>1258</v>
      </c>
      <c r="M51" s="1" t="s">
        <v>86</v>
      </c>
      <c r="N51" s="1" t="s">
        <v>1259</v>
      </c>
      <c r="O51" s="1"/>
      <c r="P51" s="1" t="s">
        <v>321</v>
      </c>
      <c r="Q51" s="1" t="s">
        <v>1260</v>
      </c>
      <c r="R51" s="1" t="s">
        <v>1261</v>
      </c>
      <c r="S51" s="1">
        <v>9865834887</v>
      </c>
      <c r="T51" s="1" t="s">
        <v>1262</v>
      </c>
      <c r="U51" s="1" t="s">
        <v>1263</v>
      </c>
      <c r="V51" s="1">
        <v>9865873484</v>
      </c>
      <c r="W51" s="1" t="s">
        <v>218</v>
      </c>
      <c r="X51" s="1" t="s">
        <v>1264</v>
      </c>
      <c r="Y51" s="1" t="s">
        <v>1265</v>
      </c>
      <c r="Z51" s="1" t="s">
        <v>975</v>
      </c>
      <c r="AA51" s="1" t="s">
        <v>1264</v>
      </c>
      <c r="AB51" s="1" t="s">
        <v>1265</v>
      </c>
      <c r="AC51" s="1" t="s">
        <v>975</v>
      </c>
      <c r="AD51" s="1">
        <v>8.46</v>
      </c>
      <c r="AE51" s="1" t="s">
        <v>96</v>
      </c>
      <c r="AF51" s="1" t="s">
        <v>1266</v>
      </c>
      <c r="AG51" s="1" t="s">
        <v>1267</v>
      </c>
      <c r="AH51" s="1" t="s">
        <v>227</v>
      </c>
      <c r="AI51" s="1" t="s">
        <v>137</v>
      </c>
      <c r="AJ51" s="1">
        <v>86.8</v>
      </c>
      <c r="AK51" s="1"/>
      <c r="AL51" s="1" t="s">
        <v>1266</v>
      </c>
      <c r="AM51" s="1" t="s">
        <v>1267</v>
      </c>
      <c r="AN51" s="1" t="s">
        <v>107</v>
      </c>
      <c r="AO51" s="1" t="s">
        <v>528</v>
      </c>
      <c r="AP51" s="1">
        <v>87.75</v>
      </c>
      <c r="AQ51" s="1"/>
      <c r="AR51" s="1"/>
      <c r="AS51" s="1"/>
      <c r="AT51" s="1"/>
      <c r="AU51" s="1"/>
      <c r="AV51" s="1"/>
      <c r="AW51" s="1"/>
      <c r="AX51" s="1" t="s">
        <v>1268</v>
      </c>
      <c r="AY51" s="1" t="s">
        <v>1268</v>
      </c>
      <c r="AZ51" s="1" t="s">
        <v>412</v>
      </c>
      <c r="BA51" s="1" t="s">
        <v>772</v>
      </c>
      <c r="BB51" s="1">
        <v>75.4</v>
      </c>
      <c r="BC51" s="1">
        <v>7.54</v>
      </c>
      <c r="BD51" s="1"/>
      <c r="BE51" s="1"/>
      <c r="BF51" s="1"/>
      <c r="BG51" s="1"/>
      <c r="BH51" s="1"/>
      <c r="BI51" s="1"/>
      <c r="BJ51" s="1" t="s">
        <v>1269</v>
      </c>
      <c r="BK51" s="1"/>
      <c r="BL51" s="1"/>
      <c r="BM51" s="1" t="s">
        <v>1270</v>
      </c>
      <c r="BN51" s="1">
        <v>7</v>
      </c>
      <c r="BO51" s="1" t="s">
        <v>1271</v>
      </c>
      <c r="BP51" s="1" t="str">
        <f>HYPERLINK("https://nconnect.nicmar.ac.in/storage/profile/ProfilePhoto_P25700457_793145.jpg","Download")</f>
        <v>0</v>
      </c>
      <c r="BQ51" s="3"/>
      <c r="BR51" s="3"/>
      <c r="BS51" s="1" t="s">
        <v>113</v>
      </c>
      <c r="BT51" s="1" t="s">
        <v>114</v>
      </c>
      <c r="BU51" s="1" t="s">
        <v>115</v>
      </c>
      <c r="BV51" s="1" t="s">
        <v>116</v>
      </c>
      <c r="BW51" s="1"/>
    </row>
    <row r="52" spans="1:75">
      <c r="A52" s="1" t="s">
        <v>75</v>
      </c>
      <c r="B52" s="1" t="s">
        <v>76</v>
      </c>
      <c r="C52" s="1" t="s">
        <v>1272</v>
      </c>
      <c r="D52" s="1" t="s">
        <v>1273</v>
      </c>
      <c r="E52" s="1" t="s">
        <v>884</v>
      </c>
      <c r="F52" s="1" t="s">
        <v>1274</v>
      </c>
      <c r="G52" s="1" t="s">
        <v>1275</v>
      </c>
      <c r="H52" s="1" t="s">
        <v>1276</v>
      </c>
      <c r="I52" s="1" t="s">
        <v>1277</v>
      </c>
      <c r="J52" s="1">
        <v>8788588413</v>
      </c>
      <c r="K52" s="1" t="s">
        <v>84</v>
      </c>
      <c r="L52" s="1" t="s">
        <v>1278</v>
      </c>
      <c r="M52" s="1" t="s">
        <v>86</v>
      </c>
      <c r="N52" s="1" t="s">
        <v>398</v>
      </c>
      <c r="O52" s="1"/>
      <c r="P52" s="1" t="s">
        <v>88</v>
      </c>
      <c r="Q52" s="1" t="s">
        <v>1279</v>
      </c>
      <c r="R52" s="1" t="s">
        <v>1280</v>
      </c>
      <c r="S52" s="1">
        <v>9096930712</v>
      </c>
      <c r="T52" s="1" t="s">
        <v>249</v>
      </c>
      <c r="U52" s="1" t="s">
        <v>1281</v>
      </c>
      <c r="V52" s="1">
        <v>9987173686</v>
      </c>
      <c r="W52" s="1" t="s">
        <v>249</v>
      </c>
      <c r="X52" s="1" t="s">
        <v>1282</v>
      </c>
      <c r="Y52" s="1" t="s">
        <v>94</v>
      </c>
      <c r="Z52" s="1" t="s">
        <v>95</v>
      </c>
      <c r="AA52" s="1" t="s">
        <v>1283</v>
      </c>
      <c r="AB52" s="1" t="s">
        <v>94</v>
      </c>
      <c r="AC52" s="1" t="s">
        <v>95</v>
      </c>
      <c r="AD52" s="1">
        <v>8.23</v>
      </c>
      <c r="AE52" s="1" t="s">
        <v>96</v>
      </c>
      <c r="AF52" s="1" t="s">
        <v>1284</v>
      </c>
      <c r="AG52" s="1" t="s">
        <v>1285</v>
      </c>
      <c r="AH52" s="1" t="s">
        <v>195</v>
      </c>
      <c r="AI52" s="1" t="s">
        <v>1061</v>
      </c>
      <c r="AJ52" s="1">
        <v>76.4</v>
      </c>
      <c r="AK52" s="1">
        <v>8.4</v>
      </c>
      <c r="AL52" s="1"/>
      <c r="AM52" s="1"/>
      <c r="AN52" s="1"/>
      <c r="AO52" s="1"/>
      <c r="AP52" s="1"/>
      <c r="AQ52" s="1"/>
      <c r="AR52" s="1" t="s">
        <v>333</v>
      </c>
      <c r="AS52" s="1" t="s">
        <v>1286</v>
      </c>
      <c r="AT52" s="1" t="s">
        <v>747</v>
      </c>
      <c r="AU52" s="1" t="s">
        <v>458</v>
      </c>
      <c r="AV52" s="1">
        <v>80.89</v>
      </c>
      <c r="AW52" s="1">
        <v>8.51</v>
      </c>
      <c r="AX52" s="1" t="s">
        <v>200</v>
      </c>
      <c r="AY52" s="1" t="s">
        <v>1286</v>
      </c>
      <c r="AZ52" s="1" t="s">
        <v>386</v>
      </c>
      <c r="BA52" s="1" t="s">
        <v>772</v>
      </c>
      <c r="BB52" s="1">
        <v>73.48</v>
      </c>
      <c r="BC52" s="1">
        <v>8.33</v>
      </c>
      <c r="BD52" s="1"/>
      <c r="BE52" s="1"/>
      <c r="BF52" s="1"/>
      <c r="BG52" s="1"/>
      <c r="BH52" s="1"/>
      <c r="BI52" s="1"/>
      <c r="BJ52" s="1" t="s">
        <v>1287</v>
      </c>
      <c r="BK52" s="1"/>
      <c r="BL52" s="1"/>
      <c r="BM52" s="1" t="s">
        <v>1288</v>
      </c>
      <c r="BN52" s="1">
        <v>8</v>
      </c>
      <c r="BO52" s="1" t="s">
        <v>1289</v>
      </c>
      <c r="BP52" s="1" t="str">
        <f>HYPERLINK("https://nconnect.nicmar.ac.in/storage/profile/ProfilePhoto_P25700440_435897.jpg","Download")</f>
        <v>0</v>
      </c>
      <c r="BQ52" s="3"/>
      <c r="BR52" s="3"/>
      <c r="BS52" s="1" t="s">
        <v>113</v>
      </c>
      <c r="BT52" s="1" t="s">
        <v>114</v>
      </c>
      <c r="BU52" s="1" t="s">
        <v>115</v>
      </c>
      <c r="BV52" s="1" t="s">
        <v>116</v>
      </c>
      <c r="BW52" s="1"/>
    </row>
    <row r="53" spans="1:75">
      <c r="A53" s="1" t="s">
        <v>342</v>
      </c>
      <c r="B53" s="1" t="s">
        <v>76</v>
      </c>
      <c r="C53" s="1" t="s">
        <v>1290</v>
      </c>
      <c r="D53" s="1" t="s">
        <v>1291</v>
      </c>
      <c r="E53" s="1" t="s">
        <v>1292</v>
      </c>
      <c r="F53" s="1" t="s">
        <v>1293</v>
      </c>
      <c r="G53" s="1" t="s">
        <v>1294</v>
      </c>
      <c r="H53" s="1" t="s">
        <v>1295</v>
      </c>
      <c r="I53" s="1" t="s">
        <v>1296</v>
      </c>
      <c r="J53" s="1">
        <v>9594758807</v>
      </c>
      <c r="K53" s="1" t="s">
        <v>152</v>
      </c>
      <c r="L53" s="1" t="s">
        <v>1297</v>
      </c>
      <c r="M53" s="1" t="s">
        <v>86</v>
      </c>
      <c r="N53" s="1" t="s">
        <v>1298</v>
      </c>
      <c r="O53" s="1"/>
      <c r="P53" s="1" t="s">
        <v>321</v>
      </c>
      <c r="Q53" s="1" t="s">
        <v>1299</v>
      </c>
      <c r="R53" s="1" t="s">
        <v>1292</v>
      </c>
      <c r="S53" s="1">
        <v>7738123076</v>
      </c>
      <c r="T53" s="1" t="s">
        <v>295</v>
      </c>
      <c r="U53" s="1" t="s">
        <v>1300</v>
      </c>
      <c r="V53" s="1">
        <v>9967723580</v>
      </c>
      <c r="W53" s="1" t="s">
        <v>622</v>
      </c>
      <c r="X53" s="1" t="s">
        <v>1301</v>
      </c>
      <c r="Y53" s="1" t="s">
        <v>625</v>
      </c>
      <c r="Z53" s="1" t="s">
        <v>95</v>
      </c>
      <c r="AA53" s="1" t="s">
        <v>1301</v>
      </c>
      <c r="AB53" s="1" t="s">
        <v>625</v>
      </c>
      <c r="AC53" s="1" t="s">
        <v>95</v>
      </c>
      <c r="AD53" s="1">
        <v>9.12</v>
      </c>
      <c r="AE53" s="1" t="s">
        <v>96</v>
      </c>
      <c r="AF53" s="1" t="s">
        <v>1302</v>
      </c>
      <c r="AG53" s="1" t="s">
        <v>429</v>
      </c>
      <c r="AH53" s="1" t="s">
        <v>575</v>
      </c>
      <c r="AI53" s="1" t="s">
        <v>1129</v>
      </c>
      <c r="AJ53" s="1">
        <v>83.4</v>
      </c>
      <c r="AK53" s="1"/>
      <c r="AL53" s="1" t="s">
        <v>1303</v>
      </c>
      <c r="AM53" s="1" t="s">
        <v>429</v>
      </c>
      <c r="AN53" s="1" t="s">
        <v>278</v>
      </c>
      <c r="AO53" s="1" t="s">
        <v>1224</v>
      </c>
      <c r="AP53" s="1">
        <v>57.85</v>
      </c>
      <c r="AQ53" s="1"/>
      <c r="AR53" s="1" t="s">
        <v>1304</v>
      </c>
      <c r="AS53" s="1" t="s">
        <v>1305</v>
      </c>
      <c r="AT53" s="1" t="s">
        <v>226</v>
      </c>
      <c r="AU53" s="1" t="s">
        <v>199</v>
      </c>
      <c r="AV53" s="1">
        <v>68.12</v>
      </c>
      <c r="AW53" s="1"/>
      <c r="AX53" s="1" t="s">
        <v>200</v>
      </c>
      <c r="AY53" s="1" t="s">
        <v>1306</v>
      </c>
      <c r="AZ53" s="1" t="s">
        <v>202</v>
      </c>
      <c r="BA53" s="1" t="s">
        <v>307</v>
      </c>
      <c r="BB53" s="1">
        <v>73.38</v>
      </c>
      <c r="BC53" s="1">
        <v>8.48</v>
      </c>
      <c r="BD53" s="1"/>
      <c r="BE53" s="1"/>
      <c r="BF53" s="1"/>
      <c r="BG53" s="1"/>
      <c r="BH53" s="1"/>
      <c r="BI53" s="1"/>
      <c r="BJ53" s="1" t="s">
        <v>1307</v>
      </c>
      <c r="BK53" s="1" t="s">
        <v>1308</v>
      </c>
      <c r="BL53" s="1" t="s">
        <v>434</v>
      </c>
      <c r="BM53" s="1" t="s">
        <v>1309</v>
      </c>
      <c r="BN53" s="1">
        <v>17</v>
      </c>
      <c r="BO53" s="1" t="s">
        <v>1310</v>
      </c>
      <c r="BP53" s="1" t="str">
        <f>HYPERLINK("https://nconnect.nicmar.ac.in/storage/profile/ProfilePhoto_P25701043_584167.jpg","Download")</f>
        <v>0</v>
      </c>
      <c r="BQ53" s="3"/>
      <c r="BR53" s="3"/>
      <c r="BS53" s="1" t="s">
        <v>113</v>
      </c>
      <c r="BT53" s="1" t="s">
        <v>114</v>
      </c>
      <c r="BU53" s="1" t="s">
        <v>115</v>
      </c>
      <c r="BV53" s="1" t="s">
        <v>116</v>
      </c>
      <c r="BW53" s="1"/>
    </row>
    <row r="54" spans="1:75">
      <c r="A54" s="1" t="s">
        <v>75</v>
      </c>
      <c r="B54" s="1" t="s">
        <v>76</v>
      </c>
      <c r="C54" s="1" t="s">
        <v>1311</v>
      </c>
      <c r="D54" s="1" t="s">
        <v>1312</v>
      </c>
      <c r="E54" s="1"/>
      <c r="F54" s="1" t="s">
        <v>369</v>
      </c>
      <c r="G54" s="1" t="s">
        <v>1313</v>
      </c>
      <c r="H54" s="1" t="s">
        <v>1314</v>
      </c>
      <c r="I54" s="1" t="s">
        <v>1315</v>
      </c>
      <c r="J54" s="1">
        <v>7078578902</v>
      </c>
      <c r="K54" s="1" t="s">
        <v>152</v>
      </c>
      <c r="L54" s="1" t="s">
        <v>1316</v>
      </c>
      <c r="M54" s="1" t="s">
        <v>86</v>
      </c>
      <c r="N54" s="1" t="s">
        <v>154</v>
      </c>
      <c r="O54" s="1"/>
      <c r="P54" s="1" t="s">
        <v>321</v>
      </c>
      <c r="Q54" s="1" t="s">
        <v>1317</v>
      </c>
      <c r="R54" s="1" t="s">
        <v>1318</v>
      </c>
      <c r="S54" s="1">
        <v>7500947699</v>
      </c>
      <c r="T54" s="1" t="s">
        <v>1319</v>
      </c>
      <c r="U54" s="1" t="s">
        <v>1320</v>
      </c>
      <c r="V54" s="1">
        <v>7906433225</v>
      </c>
      <c r="W54" s="1" t="s">
        <v>92</v>
      </c>
      <c r="X54" s="1" t="s">
        <v>1321</v>
      </c>
      <c r="Y54" s="1" t="s">
        <v>1322</v>
      </c>
      <c r="Z54" s="1" t="s">
        <v>1151</v>
      </c>
      <c r="AA54" s="1" t="s">
        <v>1321</v>
      </c>
      <c r="AB54" s="1" t="s">
        <v>1322</v>
      </c>
      <c r="AC54" s="1" t="s">
        <v>1151</v>
      </c>
      <c r="AD54" s="1">
        <v>9.18</v>
      </c>
      <c r="AE54" s="1" t="s">
        <v>96</v>
      </c>
      <c r="AF54" s="1" t="s">
        <v>1323</v>
      </c>
      <c r="AG54" s="1" t="s">
        <v>1324</v>
      </c>
      <c r="AH54" s="1" t="s">
        <v>257</v>
      </c>
      <c r="AI54" s="1" t="s">
        <v>199</v>
      </c>
      <c r="AJ54" s="1">
        <v>86.4</v>
      </c>
      <c r="AK54" s="1"/>
      <c r="AL54" s="1" t="s">
        <v>1325</v>
      </c>
      <c r="AM54" s="1" t="s">
        <v>1324</v>
      </c>
      <c r="AN54" s="1" t="s">
        <v>813</v>
      </c>
      <c r="AO54" s="1" t="s">
        <v>528</v>
      </c>
      <c r="AP54" s="1">
        <v>84.16</v>
      </c>
      <c r="AQ54" s="1"/>
      <c r="AR54" s="1"/>
      <c r="AS54" s="1"/>
      <c r="AT54" s="1"/>
      <c r="AU54" s="1"/>
      <c r="AV54" s="1"/>
      <c r="AW54" s="1"/>
      <c r="AX54" s="1" t="s">
        <v>1326</v>
      </c>
      <c r="AY54" s="1" t="s">
        <v>1327</v>
      </c>
      <c r="AZ54" s="1" t="s">
        <v>409</v>
      </c>
      <c r="BA54" s="1" t="s">
        <v>772</v>
      </c>
      <c r="BB54" s="1">
        <v>86.9</v>
      </c>
      <c r="BC54" s="1">
        <v>8.69</v>
      </c>
      <c r="BD54" s="1"/>
      <c r="BE54" s="1"/>
      <c r="BF54" s="1"/>
      <c r="BG54" s="1"/>
      <c r="BH54" s="1"/>
      <c r="BI54" s="1"/>
      <c r="BJ54" s="1" t="s">
        <v>1328</v>
      </c>
      <c r="BK54" s="1"/>
      <c r="BL54" s="1"/>
      <c r="BM54" s="1" t="s">
        <v>1329</v>
      </c>
      <c r="BN54" s="1">
        <v>17</v>
      </c>
      <c r="BO54" s="1" t="s">
        <v>1330</v>
      </c>
      <c r="BP54" s="1" t="str">
        <f>HYPERLINK("https://nconnect.nicmar.ac.in/storage/profile/ProfilePhoto_P25700301_346981.jpg","Download")</f>
        <v>0</v>
      </c>
      <c r="BQ54" s="3"/>
      <c r="BR54" s="3"/>
      <c r="BS54" s="1" t="s">
        <v>113</v>
      </c>
      <c r="BT54" s="1" t="s">
        <v>114</v>
      </c>
      <c r="BU54" s="1" t="s">
        <v>115</v>
      </c>
      <c r="BV54" s="1" t="s">
        <v>116</v>
      </c>
      <c r="BW54" s="1"/>
    </row>
    <row r="55" spans="1:75">
      <c r="A55" s="1" t="s">
        <v>75</v>
      </c>
      <c r="B55" s="1" t="s">
        <v>76</v>
      </c>
      <c r="C55" s="1" t="s">
        <v>1331</v>
      </c>
      <c r="D55" s="1" t="s">
        <v>1332</v>
      </c>
      <c r="E55" s="1" t="s">
        <v>487</v>
      </c>
      <c r="F55" s="1" t="s">
        <v>1333</v>
      </c>
      <c r="G55" s="1" t="s">
        <v>1334</v>
      </c>
      <c r="H55" s="1" t="s">
        <v>1335</v>
      </c>
      <c r="I55" s="1" t="s">
        <v>1336</v>
      </c>
      <c r="J55" s="1">
        <v>7775970740</v>
      </c>
      <c r="K55" s="1" t="s">
        <v>152</v>
      </c>
      <c r="L55" s="1" t="s">
        <v>1337</v>
      </c>
      <c r="M55" s="1" t="s">
        <v>86</v>
      </c>
      <c r="N55" s="1" t="s">
        <v>398</v>
      </c>
      <c r="O55" s="1"/>
      <c r="P55" s="1" t="s">
        <v>88</v>
      </c>
      <c r="Q55" s="1" t="s">
        <v>1338</v>
      </c>
      <c r="R55" s="1" t="s">
        <v>1339</v>
      </c>
      <c r="S55" s="1">
        <v>9850353870</v>
      </c>
      <c r="T55" s="1" t="s">
        <v>1340</v>
      </c>
      <c r="U55" s="1" t="s">
        <v>1341</v>
      </c>
      <c r="V55" s="1">
        <v>9011917642</v>
      </c>
      <c r="W55" s="1" t="s">
        <v>92</v>
      </c>
      <c r="X55" s="1" t="s">
        <v>1342</v>
      </c>
      <c r="Y55" s="1" t="s">
        <v>934</v>
      </c>
      <c r="Z55" s="1" t="s">
        <v>95</v>
      </c>
      <c r="AA55" s="1" t="s">
        <v>1342</v>
      </c>
      <c r="AB55" s="1" t="s">
        <v>934</v>
      </c>
      <c r="AC55" s="1" t="s">
        <v>95</v>
      </c>
      <c r="AD55" s="1">
        <v>8.28</v>
      </c>
      <c r="AE55" s="1" t="s">
        <v>96</v>
      </c>
      <c r="AF55" s="1" t="s">
        <v>1343</v>
      </c>
      <c r="AG55" s="1" t="s">
        <v>1344</v>
      </c>
      <c r="AH55" s="1" t="s">
        <v>99</v>
      </c>
      <c r="AI55" s="1" t="s">
        <v>100</v>
      </c>
      <c r="AJ55" s="1">
        <v>95</v>
      </c>
      <c r="AK55" s="1">
        <v>10</v>
      </c>
      <c r="AL55" s="1" t="s">
        <v>1345</v>
      </c>
      <c r="AM55" s="1" t="s">
        <v>98</v>
      </c>
      <c r="AN55" s="1" t="s">
        <v>226</v>
      </c>
      <c r="AO55" s="1" t="s">
        <v>335</v>
      </c>
      <c r="AP55" s="1">
        <v>93.85</v>
      </c>
      <c r="AQ55" s="1"/>
      <c r="AR55" s="1"/>
      <c r="AS55" s="1"/>
      <c r="AT55" s="1"/>
      <c r="AU55" s="1"/>
      <c r="AV55" s="1"/>
      <c r="AW55" s="1"/>
      <c r="AX55" s="1" t="s">
        <v>410</v>
      </c>
      <c r="AY55" s="1" t="s">
        <v>1346</v>
      </c>
      <c r="AZ55" s="1" t="s">
        <v>227</v>
      </c>
      <c r="BA55" s="1" t="s">
        <v>431</v>
      </c>
      <c r="BB55" s="1">
        <v>81.92</v>
      </c>
      <c r="BC55" s="1">
        <v>8.91</v>
      </c>
      <c r="BD55" s="1"/>
      <c r="BE55" s="1"/>
      <c r="BF55" s="1"/>
      <c r="BG55" s="1"/>
      <c r="BH55" s="1"/>
      <c r="BI55" s="1"/>
      <c r="BJ55" s="1" t="s">
        <v>1347</v>
      </c>
      <c r="BK55" s="1" t="s">
        <v>1348</v>
      </c>
      <c r="BL55" s="1" t="s">
        <v>1349</v>
      </c>
      <c r="BM55" s="1" t="s">
        <v>1350</v>
      </c>
      <c r="BN55" s="1">
        <v>33</v>
      </c>
      <c r="BO55" s="1" t="s">
        <v>1351</v>
      </c>
      <c r="BP55" s="1" t="str">
        <f>HYPERLINK("https://nconnect.nicmar.ac.in/storage/profile/6a84a1a5e415f.png","Download")</f>
        <v>0</v>
      </c>
      <c r="BQ55" s="3"/>
      <c r="BR55" s="3"/>
      <c r="BS55" s="1" t="s">
        <v>113</v>
      </c>
      <c r="BT55" s="1" t="s">
        <v>114</v>
      </c>
      <c r="BU55" s="1" t="s">
        <v>115</v>
      </c>
      <c r="BV55" s="1" t="s">
        <v>116</v>
      </c>
      <c r="BW55" s="1"/>
    </row>
    <row r="56" spans="1:75">
      <c r="A56" s="1" t="s">
        <v>75</v>
      </c>
      <c r="B56" s="1" t="s">
        <v>76</v>
      </c>
      <c r="C56" s="1" t="s">
        <v>1352</v>
      </c>
      <c r="D56" s="1" t="s">
        <v>1353</v>
      </c>
      <c r="E56" s="1" t="s">
        <v>1184</v>
      </c>
      <c r="F56" s="1" t="s">
        <v>1354</v>
      </c>
      <c r="G56" s="1" t="s">
        <v>1355</v>
      </c>
      <c r="H56" s="1" t="s">
        <v>1356</v>
      </c>
      <c r="I56" s="1" t="s">
        <v>1357</v>
      </c>
      <c r="J56" s="1">
        <v>9745629192</v>
      </c>
      <c r="K56" s="1" t="s">
        <v>84</v>
      </c>
      <c r="L56" s="1" t="s">
        <v>1358</v>
      </c>
      <c r="M56" s="1" t="s">
        <v>86</v>
      </c>
      <c r="N56" s="1" t="s">
        <v>1359</v>
      </c>
      <c r="O56" s="1"/>
      <c r="P56" s="1" t="s">
        <v>155</v>
      </c>
      <c r="Q56" s="1" t="s">
        <v>1360</v>
      </c>
      <c r="R56" s="1" t="s">
        <v>1361</v>
      </c>
      <c r="S56" s="1">
        <v>9446529192</v>
      </c>
      <c r="T56" s="1" t="s">
        <v>127</v>
      </c>
      <c r="U56" s="1" t="s">
        <v>1362</v>
      </c>
      <c r="V56" s="1">
        <v>9495929192</v>
      </c>
      <c r="W56" s="1" t="s">
        <v>622</v>
      </c>
      <c r="X56" s="1" t="s">
        <v>1363</v>
      </c>
      <c r="Y56" s="1" t="s">
        <v>1364</v>
      </c>
      <c r="Z56" s="1" t="s">
        <v>790</v>
      </c>
      <c r="AA56" s="1" t="s">
        <v>1363</v>
      </c>
      <c r="AB56" s="1" t="s">
        <v>1364</v>
      </c>
      <c r="AC56" s="1" t="s">
        <v>790</v>
      </c>
      <c r="AD56" s="1">
        <v>8.28</v>
      </c>
      <c r="AE56" s="1" t="s">
        <v>96</v>
      </c>
      <c r="AF56" s="1" t="s">
        <v>1365</v>
      </c>
      <c r="AG56" s="1" t="s">
        <v>301</v>
      </c>
      <c r="AH56" s="1" t="s">
        <v>166</v>
      </c>
      <c r="AI56" s="1" t="s">
        <v>257</v>
      </c>
      <c r="AJ56" s="1">
        <v>79</v>
      </c>
      <c r="AK56" s="1">
        <v>0</v>
      </c>
      <c r="AL56" s="1" t="s">
        <v>1366</v>
      </c>
      <c r="AM56" s="1" t="s">
        <v>1367</v>
      </c>
      <c r="AN56" s="1" t="s">
        <v>169</v>
      </c>
      <c r="AO56" s="1" t="s">
        <v>104</v>
      </c>
      <c r="AP56" s="1">
        <v>78.5</v>
      </c>
      <c r="AQ56" s="1">
        <v>0</v>
      </c>
      <c r="AR56" s="1"/>
      <c r="AS56" s="1"/>
      <c r="AT56" s="1"/>
      <c r="AU56" s="1"/>
      <c r="AV56" s="1"/>
      <c r="AW56" s="1"/>
      <c r="AX56" s="1" t="s">
        <v>794</v>
      </c>
      <c r="AY56" s="1" t="s">
        <v>1368</v>
      </c>
      <c r="AZ56" s="1" t="s">
        <v>959</v>
      </c>
      <c r="BA56" s="1" t="s">
        <v>750</v>
      </c>
      <c r="BB56" s="1">
        <v>74</v>
      </c>
      <c r="BC56" s="1">
        <v>7.4</v>
      </c>
      <c r="BD56" s="1"/>
      <c r="BE56" s="1"/>
      <c r="BF56" s="1"/>
      <c r="BG56" s="1"/>
      <c r="BH56" s="1"/>
      <c r="BI56" s="1"/>
      <c r="BJ56" s="1" t="s">
        <v>143</v>
      </c>
      <c r="BK56" s="1"/>
      <c r="BL56" s="1"/>
      <c r="BM56" s="1" t="s">
        <v>1369</v>
      </c>
      <c r="BN56" s="1">
        <v>8</v>
      </c>
      <c r="BO56" s="1" t="s">
        <v>1370</v>
      </c>
      <c r="BP56" s="1" t="str">
        <f>HYPERLINK("https://nconnect.nicmar.ac.in/storage/profile/ProfilePhoto_P25700282_942538.jpg","Download")</f>
        <v>0</v>
      </c>
      <c r="BQ56" s="3"/>
      <c r="BR56" s="3"/>
      <c r="BS56" s="1" t="s">
        <v>113</v>
      </c>
      <c r="BT56" s="1" t="s">
        <v>114</v>
      </c>
      <c r="BU56" s="1" t="s">
        <v>115</v>
      </c>
      <c r="BV56" s="1" t="s">
        <v>116</v>
      </c>
      <c r="BW56" s="1"/>
    </row>
    <row r="57" spans="1:75">
      <c r="A57" s="1" t="s">
        <v>75</v>
      </c>
      <c r="B57" s="1" t="s">
        <v>76</v>
      </c>
      <c r="C57" s="1" t="s">
        <v>1371</v>
      </c>
      <c r="D57" s="1" t="s">
        <v>1372</v>
      </c>
      <c r="E57" s="1" t="s">
        <v>1373</v>
      </c>
      <c r="F57" s="1" t="s">
        <v>1374</v>
      </c>
      <c r="G57" s="1" t="s">
        <v>1375</v>
      </c>
      <c r="H57" s="1" t="s">
        <v>1376</v>
      </c>
      <c r="I57" s="1" t="s">
        <v>1377</v>
      </c>
      <c r="J57" s="1">
        <v>9494842354</v>
      </c>
      <c r="K57" s="1" t="s">
        <v>152</v>
      </c>
      <c r="L57" s="1" t="s">
        <v>1378</v>
      </c>
      <c r="M57" s="1" t="s">
        <v>86</v>
      </c>
      <c r="N57" s="1" t="s">
        <v>1379</v>
      </c>
      <c r="O57" s="1"/>
      <c r="P57" s="1" t="s">
        <v>321</v>
      </c>
      <c r="Q57" s="1" t="s">
        <v>1380</v>
      </c>
      <c r="R57" s="1" t="s">
        <v>1381</v>
      </c>
      <c r="S57" s="1">
        <v>9948281111</v>
      </c>
      <c r="T57" s="1" t="s">
        <v>567</v>
      </c>
      <c r="U57" s="1" t="s">
        <v>1382</v>
      </c>
      <c r="V57" s="1">
        <v>9000911266</v>
      </c>
      <c r="W57" s="1" t="s">
        <v>622</v>
      </c>
      <c r="X57" s="1" t="s">
        <v>1383</v>
      </c>
      <c r="Y57" s="1" t="s">
        <v>954</v>
      </c>
      <c r="Z57" s="1" t="s">
        <v>451</v>
      </c>
      <c r="AA57" s="1" t="s">
        <v>1383</v>
      </c>
      <c r="AB57" s="1" t="s">
        <v>954</v>
      </c>
      <c r="AC57" s="1" t="s">
        <v>451</v>
      </c>
      <c r="AD57" s="1">
        <v>9.08</v>
      </c>
      <c r="AE57" s="1" t="s">
        <v>96</v>
      </c>
      <c r="AF57" s="1" t="s">
        <v>1384</v>
      </c>
      <c r="AG57" s="1" t="s">
        <v>1385</v>
      </c>
      <c r="AH57" s="1" t="s">
        <v>226</v>
      </c>
      <c r="AI57" s="1" t="s">
        <v>257</v>
      </c>
      <c r="AJ57" s="1">
        <v>95</v>
      </c>
      <c r="AK57" s="1">
        <v>9.5</v>
      </c>
      <c r="AL57" s="1" t="s">
        <v>1386</v>
      </c>
      <c r="AM57" s="1" t="s">
        <v>1387</v>
      </c>
      <c r="AN57" s="1" t="s">
        <v>227</v>
      </c>
      <c r="AO57" s="1" t="s">
        <v>104</v>
      </c>
      <c r="AP57" s="1">
        <v>89.9</v>
      </c>
      <c r="AQ57" s="1">
        <v>9.29</v>
      </c>
      <c r="AR57" s="1"/>
      <c r="AS57" s="1"/>
      <c r="AT57" s="1"/>
      <c r="AU57" s="1"/>
      <c r="AV57" s="1"/>
      <c r="AW57" s="1"/>
      <c r="AX57" s="1" t="s">
        <v>1388</v>
      </c>
      <c r="AY57" s="1" t="s">
        <v>1389</v>
      </c>
      <c r="AZ57" s="1" t="s">
        <v>107</v>
      </c>
      <c r="BA57" s="1" t="s">
        <v>656</v>
      </c>
      <c r="BB57" s="1">
        <v>75.3</v>
      </c>
      <c r="BC57" s="1">
        <v>8.28</v>
      </c>
      <c r="BD57" s="1"/>
      <c r="BE57" s="1"/>
      <c r="BF57" s="1"/>
      <c r="BG57" s="1"/>
      <c r="BH57" s="1"/>
      <c r="BI57" s="1"/>
      <c r="BJ57" s="1" t="s">
        <v>143</v>
      </c>
      <c r="BK57" s="1"/>
      <c r="BL57" s="1"/>
      <c r="BM57" s="1" t="s">
        <v>1390</v>
      </c>
      <c r="BN57" s="1">
        <v>26</v>
      </c>
      <c r="BO57" s="1"/>
      <c r="BP57" s="1" t="str">
        <f>HYPERLINK("https://nconnect.nicmar.ac.in/storage/profile/ProfilePhoto_P25700304_328576.jpg","Download")</f>
        <v>0</v>
      </c>
      <c r="BQ57" s="3"/>
      <c r="BR57" s="3"/>
      <c r="BS57" s="1" t="s">
        <v>113</v>
      </c>
      <c r="BT57" s="1" t="s">
        <v>114</v>
      </c>
      <c r="BU57" s="1" t="s">
        <v>115</v>
      </c>
      <c r="BV57" s="1" t="s">
        <v>116</v>
      </c>
      <c r="BW57" s="1"/>
    </row>
    <row r="58" spans="1:75">
      <c r="A58" s="1" t="s">
        <v>75</v>
      </c>
      <c r="B58" s="1" t="s">
        <v>76</v>
      </c>
      <c r="C58" s="1" t="s">
        <v>1391</v>
      </c>
      <c r="D58" s="1" t="s">
        <v>1392</v>
      </c>
      <c r="E58" s="1"/>
      <c r="F58" s="1" t="s">
        <v>1393</v>
      </c>
      <c r="G58" s="1" t="s">
        <v>1394</v>
      </c>
      <c r="H58" s="1" t="s">
        <v>1395</v>
      </c>
      <c r="I58" s="1" t="s">
        <v>1396</v>
      </c>
      <c r="J58" s="1">
        <v>8848590645</v>
      </c>
      <c r="K58" s="1" t="s">
        <v>152</v>
      </c>
      <c r="L58" s="1" t="s">
        <v>1397</v>
      </c>
      <c r="M58" s="1" t="s">
        <v>86</v>
      </c>
      <c r="N58" s="1" t="s">
        <v>1398</v>
      </c>
      <c r="O58" s="1"/>
      <c r="P58" s="1" t="s">
        <v>321</v>
      </c>
      <c r="Q58" s="1" t="s">
        <v>1399</v>
      </c>
      <c r="R58" s="1" t="s">
        <v>1400</v>
      </c>
      <c r="S58" s="1">
        <v>9495679411</v>
      </c>
      <c r="T58" s="1" t="s">
        <v>1401</v>
      </c>
      <c r="U58" s="1" t="s">
        <v>1402</v>
      </c>
      <c r="V58" s="1">
        <v>8281733209</v>
      </c>
      <c r="W58" s="1" t="s">
        <v>1401</v>
      </c>
      <c r="X58" s="1" t="s">
        <v>1403</v>
      </c>
      <c r="Y58" s="1" t="s">
        <v>1198</v>
      </c>
      <c r="Z58" s="1" t="s">
        <v>790</v>
      </c>
      <c r="AA58" s="1" t="s">
        <v>1403</v>
      </c>
      <c r="AB58" s="1" t="s">
        <v>1198</v>
      </c>
      <c r="AC58" s="1" t="s">
        <v>790</v>
      </c>
      <c r="AD58" s="1">
        <v>8.64</v>
      </c>
      <c r="AE58" s="1" t="s">
        <v>96</v>
      </c>
      <c r="AF58" s="1" t="s">
        <v>1404</v>
      </c>
      <c r="AG58" s="1" t="s">
        <v>1405</v>
      </c>
      <c r="AH58" s="1" t="s">
        <v>134</v>
      </c>
      <c r="AI58" s="1" t="s">
        <v>135</v>
      </c>
      <c r="AJ58" s="1">
        <v>92.6</v>
      </c>
      <c r="AK58" s="1"/>
      <c r="AL58" s="1" t="s">
        <v>1404</v>
      </c>
      <c r="AM58" s="1" t="s">
        <v>1405</v>
      </c>
      <c r="AN58" s="1" t="s">
        <v>137</v>
      </c>
      <c r="AO58" s="1" t="s">
        <v>138</v>
      </c>
      <c r="AP58" s="1">
        <v>90.2</v>
      </c>
      <c r="AQ58" s="1"/>
      <c r="AR58" s="1"/>
      <c r="AS58" s="1"/>
      <c r="AT58" s="1"/>
      <c r="AU58" s="1"/>
      <c r="AV58" s="1"/>
      <c r="AW58" s="1"/>
      <c r="AX58" s="1" t="s">
        <v>794</v>
      </c>
      <c r="AY58" s="1" t="s">
        <v>1406</v>
      </c>
      <c r="AZ58" s="1" t="s">
        <v>726</v>
      </c>
      <c r="BA58" s="1" t="s">
        <v>750</v>
      </c>
      <c r="BB58" s="1">
        <v>71.4</v>
      </c>
      <c r="BC58" s="1"/>
      <c r="BD58" s="1"/>
      <c r="BE58" s="1"/>
      <c r="BF58" s="1"/>
      <c r="BG58" s="1"/>
      <c r="BH58" s="1"/>
      <c r="BI58" s="1"/>
      <c r="BJ58" s="1" t="s">
        <v>1407</v>
      </c>
      <c r="BK58" s="1"/>
      <c r="BL58" s="1"/>
      <c r="BM58" s="1" t="s">
        <v>1408</v>
      </c>
      <c r="BN58" s="1">
        <v>9</v>
      </c>
      <c r="BO58" s="1"/>
      <c r="BP58" s="1" t="str">
        <f>HYPERLINK("https://nconnect.nicmar.ac.in/storage/profile/ProfilePhoto_P25700322_174659.jpg","Download")</f>
        <v>0</v>
      </c>
      <c r="BQ58" s="3"/>
      <c r="BR58" s="3"/>
      <c r="BS58" s="1" t="s">
        <v>113</v>
      </c>
      <c r="BT58" s="1" t="s">
        <v>114</v>
      </c>
      <c r="BU58" s="1" t="s">
        <v>115</v>
      </c>
      <c r="BV58" s="1" t="s">
        <v>116</v>
      </c>
      <c r="BW58" s="1"/>
    </row>
    <row r="59" spans="1:75">
      <c r="A59" s="1" t="s">
        <v>75</v>
      </c>
      <c r="B59" s="1" t="s">
        <v>76</v>
      </c>
      <c r="C59" s="1" t="s">
        <v>1409</v>
      </c>
      <c r="D59" s="1" t="s">
        <v>1410</v>
      </c>
      <c r="E59" s="1"/>
      <c r="F59" s="1" t="s">
        <v>1411</v>
      </c>
      <c r="G59" s="1" t="s">
        <v>1412</v>
      </c>
      <c r="H59" s="1" t="s">
        <v>1413</v>
      </c>
      <c r="I59" s="1" t="s">
        <v>1414</v>
      </c>
      <c r="J59" s="1">
        <v>9100203588</v>
      </c>
      <c r="K59" s="1" t="s">
        <v>152</v>
      </c>
      <c r="L59" s="1" t="s">
        <v>1415</v>
      </c>
      <c r="M59" s="1" t="s">
        <v>86</v>
      </c>
      <c r="N59" s="1" t="s">
        <v>1416</v>
      </c>
      <c r="O59" s="1"/>
      <c r="P59" s="1" t="s">
        <v>88</v>
      </c>
      <c r="Q59" s="1" t="s">
        <v>1417</v>
      </c>
      <c r="R59" s="1" t="s">
        <v>1418</v>
      </c>
      <c r="S59" s="1">
        <v>9640353310</v>
      </c>
      <c r="T59" s="1" t="s">
        <v>567</v>
      </c>
      <c r="U59" s="1" t="s">
        <v>1419</v>
      </c>
      <c r="V59" s="1">
        <v>7337097087</v>
      </c>
      <c r="W59" s="1" t="s">
        <v>92</v>
      </c>
      <c r="X59" s="1" t="s">
        <v>1420</v>
      </c>
      <c r="Y59" s="1" t="s">
        <v>1421</v>
      </c>
      <c r="Z59" s="1" t="s">
        <v>548</v>
      </c>
      <c r="AA59" s="1" t="s">
        <v>1420</v>
      </c>
      <c r="AB59" s="1" t="s">
        <v>1421</v>
      </c>
      <c r="AC59" s="1" t="s">
        <v>548</v>
      </c>
      <c r="AD59" s="1">
        <v>8.74</v>
      </c>
      <c r="AE59" s="1" t="s">
        <v>96</v>
      </c>
      <c r="AF59" s="1" t="s">
        <v>1422</v>
      </c>
      <c r="AG59" s="1" t="s">
        <v>1423</v>
      </c>
      <c r="AH59" s="1" t="s">
        <v>278</v>
      </c>
      <c r="AI59" s="1" t="s">
        <v>1061</v>
      </c>
      <c r="AJ59" s="1">
        <v>92</v>
      </c>
      <c r="AK59" s="1">
        <v>9.2</v>
      </c>
      <c r="AL59" s="1" t="s">
        <v>1424</v>
      </c>
      <c r="AM59" s="1" t="s">
        <v>1425</v>
      </c>
      <c r="AN59" s="1" t="s">
        <v>226</v>
      </c>
      <c r="AO59" s="1" t="s">
        <v>744</v>
      </c>
      <c r="AP59" s="1">
        <v>96.7</v>
      </c>
      <c r="AQ59" s="1">
        <v>0</v>
      </c>
      <c r="AR59" s="1"/>
      <c r="AS59" s="1"/>
      <c r="AT59" s="1"/>
      <c r="AU59" s="1"/>
      <c r="AV59" s="1"/>
      <c r="AW59" s="1"/>
      <c r="AX59" s="1" t="s">
        <v>1426</v>
      </c>
      <c r="AY59" s="1" t="s">
        <v>1427</v>
      </c>
      <c r="AZ59" s="1" t="s">
        <v>202</v>
      </c>
      <c r="BA59" s="1" t="s">
        <v>203</v>
      </c>
      <c r="BB59" s="1">
        <v>78.6</v>
      </c>
      <c r="BC59" s="1">
        <v>8.36</v>
      </c>
      <c r="BD59" s="1"/>
      <c r="BE59" s="1"/>
      <c r="BF59" s="1"/>
      <c r="BG59" s="1"/>
      <c r="BH59" s="1"/>
      <c r="BI59" s="1"/>
      <c r="BJ59" s="1" t="s">
        <v>1428</v>
      </c>
      <c r="BK59" s="1" t="s">
        <v>1429</v>
      </c>
      <c r="BL59" s="1" t="s">
        <v>206</v>
      </c>
      <c r="BM59" s="1" t="s">
        <v>1430</v>
      </c>
      <c r="BN59" s="1">
        <v>17</v>
      </c>
      <c r="BO59" s="1" t="s">
        <v>1431</v>
      </c>
      <c r="BP59" s="1" t="str">
        <f>HYPERLINK("https://nconnect.nicmar.ac.in/storage/profile/ProfilePhoto_P25700183_831792.jpg","Download")</f>
        <v>0</v>
      </c>
      <c r="BQ59" s="3"/>
      <c r="BR59" s="3"/>
      <c r="BS59" s="1" t="s">
        <v>113</v>
      </c>
      <c r="BT59" s="1" t="s">
        <v>114</v>
      </c>
      <c r="BU59" s="1" t="s">
        <v>115</v>
      </c>
      <c r="BV59" s="1" t="s">
        <v>116</v>
      </c>
      <c r="BW59" s="1"/>
    </row>
    <row r="60" spans="1:75">
      <c r="A60" s="1" t="s">
        <v>75</v>
      </c>
      <c r="B60" s="1" t="s">
        <v>76</v>
      </c>
      <c r="C60" s="1" t="s">
        <v>1432</v>
      </c>
      <c r="D60" s="1" t="s">
        <v>1433</v>
      </c>
      <c r="E60" s="1"/>
      <c r="F60" s="1" t="s">
        <v>369</v>
      </c>
      <c r="G60" s="1" t="s">
        <v>1434</v>
      </c>
      <c r="H60" s="1" t="s">
        <v>1435</v>
      </c>
      <c r="I60" s="1" t="s">
        <v>1436</v>
      </c>
      <c r="J60" s="1">
        <v>9399872931</v>
      </c>
      <c r="K60" s="1" t="s">
        <v>152</v>
      </c>
      <c r="L60" s="1" t="s">
        <v>1437</v>
      </c>
      <c r="M60" s="1" t="s">
        <v>86</v>
      </c>
      <c r="N60" s="1" t="s">
        <v>1438</v>
      </c>
      <c r="O60" s="1"/>
      <c r="P60" s="1" t="s">
        <v>1439</v>
      </c>
      <c r="Q60" s="1" t="s">
        <v>1440</v>
      </c>
      <c r="R60" s="1" t="s">
        <v>1441</v>
      </c>
      <c r="S60" s="1">
        <v>9893417262</v>
      </c>
      <c r="T60" s="1" t="s">
        <v>1442</v>
      </c>
      <c r="U60" s="1" t="s">
        <v>1443</v>
      </c>
      <c r="V60" s="1">
        <v>9407786050</v>
      </c>
      <c r="W60" s="1" t="s">
        <v>448</v>
      </c>
      <c r="X60" s="1" t="s">
        <v>1444</v>
      </c>
      <c r="Y60" s="1" t="s">
        <v>1445</v>
      </c>
      <c r="Z60" s="1" t="s">
        <v>131</v>
      </c>
      <c r="AA60" s="1" t="s">
        <v>1444</v>
      </c>
      <c r="AB60" s="1" t="s">
        <v>1445</v>
      </c>
      <c r="AC60" s="1" t="s">
        <v>131</v>
      </c>
      <c r="AD60" s="1">
        <v>7.67</v>
      </c>
      <c r="AE60" s="1" t="s">
        <v>96</v>
      </c>
      <c r="AF60" s="1" t="s">
        <v>1446</v>
      </c>
      <c r="AG60" s="1" t="s">
        <v>1447</v>
      </c>
      <c r="AH60" s="1" t="s">
        <v>278</v>
      </c>
      <c r="AI60" s="1" t="s">
        <v>226</v>
      </c>
      <c r="AJ60" s="1">
        <v>83.6</v>
      </c>
      <c r="AK60" s="1">
        <v>8.8</v>
      </c>
      <c r="AL60" s="1" t="s">
        <v>1446</v>
      </c>
      <c r="AM60" s="1" t="s">
        <v>1447</v>
      </c>
      <c r="AN60" s="1" t="s">
        <v>135</v>
      </c>
      <c r="AO60" s="1" t="s">
        <v>199</v>
      </c>
      <c r="AP60" s="1">
        <v>77</v>
      </c>
      <c r="AQ60" s="1"/>
      <c r="AR60" s="1"/>
      <c r="AS60" s="1"/>
      <c r="AT60" s="1"/>
      <c r="AU60" s="1"/>
      <c r="AV60" s="1"/>
      <c r="AW60" s="1"/>
      <c r="AX60" s="1" t="s">
        <v>1448</v>
      </c>
      <c r="AY60" s="1" t="s">
        <v>1449</v>
      </c>
      <c r="AZ60" s="1" t="s">
        <v>202</v>
      </c>
      <c r="BA60" s="1" t="s">
        <v>108</v>
      </c>
      <c r="BB60" s="1">
        <v>77.72</v>
      </c>
      <c r="BC60" s="1"/>
      <c r="BD60" s="1"/>
      <c r="BE60" s="1"/>
      <c r="BF60" s="1"/>
      <c r="BG60" s="1"/>
      <c r="BH60" s="1"/>
      <c r="BI60" s="1"/>
      <c r="BJ60" s="1" t="s">
        <v>1450</v>
      </c>
      <c r="BK60" s="1"/>
      <c r="BL60" s="1"/>
      <c r="BM60" s="1" t="s">
        <v>1451</v>
      </c>
      <c r="BN60" s="1">
        <v>36</v>
      </c>
      <c r="BO60" s="1" t="s">
        <v>1452</v>
      </c>
      <c r="BP60" s="1" t="str">
        <f>HYPERLINK("https://nconnect.nicmar.ac.in/storage/profile/ProfilePhoto_P25700117_189624.jpg","Download")</f>
        <v>0</v>
      </c>
      <c r="BQ60" s="3"/>
      <c r="BR60" s="3"/>
      <c r="BS60" s="1" t="s">
        <v>113</v>
      </c>
      <c r="BT60" s="1" t="s">
        <v>114</v>
      </c>
      <c r="BU60" s="1" t="s">
        <v>115</v>
      </c>
      <c r="BV60" s="1" t="s">
        <v>116</v>
      </c>
      <c r="BW60" s="1"/>
    </row>
    <row r="61" spans="1:75">
      <c r="A61" s="1" t="s">
        <v>75</v>
      </c>
      <c r="B61" s="1" t="s">
        <v>76</v>
      </c>
      <c r="C61" s="1" t="s">
        <v>1453</v>
      </c>
      <c r="D61" s="1" t="s">
        <v>1454</v>
      </c>
      <c r="E61" s="1" t="s">
        <v>1455</v>
      </c>
      <c r="F61" s="1" t="s">
        <v>862</v>
      </c>
      <c r="G61" s="1" t="s">
        <v>1456</v>
      </c>
      <c r="H61" s="1" t="s">
        <v>1457</v>
      </c>
      <c r="I61" s="1" t="s">
        <v>1458</v>
      </c>
      <c r="J61" s="1">
        <v>9819070657</v>
      </c>
      <c r="K61" s="1" t="s">
        <v>152</v>
      </c>
      <c r="L61" s="1" t="s">
        <v>1459</v>
      </c>
      <c r="M61" s="1" t="s">
        <v>86</v>
      </c>
      <c r="N61" s="1" t="s">
        <v>246</v>
      </c>
      <c r="O61" s="1" t="s">
        <v>1460</v>
      </c>
      <c r="P61" s="1" t="s">
        <v>272</v>
      </c>
      <c r="Q61" s="1" t="s">
        <v>1461</v>
      </c>
      <c r="R61" s="1" t="s">
        <v>1462</v>
      </c>
      <c r="S61" s="1">
        <v>9819997174</v>
      </c>
      <c r="T61" s="1" t="s">
        <v>1463</v>
      </c>
      <c r="U61" s="1" t="s">
        <v>1464</v>
      </c>
      <c r="V61" s="1">
        <v>9969335002</v>
      </c>
      <c r="W61" s="1" t="s">
        <v>1463</v>
      </c>
      <c r="X61" s="1" t="s">
        <v>1465</v>
      </c>
      <c r="Y61" s="1" t="s">
        <v>326</v>
      </c>
      <c r="Z61" s="1" t="s">
        <v>95</v>
      </c>
      <c r="AA61" s="1" t="s">
        <v>1465</v>
      </c>
      <c r="AB61" s="1" t="s">
        <v>326</v>
      </c>
      <c r="AC61" s="1" t="s">
        <v>95</v>
      </c>
      <c r="AD61" s="1">
        <v>8.67</v>
      </c>
      <c r="AE61" s="1" t="s">
        <v>96</v>
      </c>
      <c r="AF61" s="1" t="s">
        <v>1466</v>
      </c>
      <c r="AG61" s="1" t="s">
        <v>1467</v>
      </c>
      <c r="AH61" s="1" t="s">
        <v>1468</v>
      </c>
      <c r="AI61" s="1" t="s">
        <v>1129</v>
      </c>
      <c r="AJ61" s="1">
        <v>71</v>
      </c>
      <c r="AK61" s="1"/>
      <c r="AL61" s="1" t="s">
        <v>1469</v>
      </c>
      <c r="AM61" s="1" t="s">
        <v>1470</v>
      </c>
      <c r="AN61" s="1" t="s">
        <v>1471</v>
      </c>
      <c r="AO61" s="1" t="s">
        <v>1224</v>
      </c>
      <c r="AP61" s="1">
        <v>68</v>
      </c>
      <c r="AQ61" s="1"/>
      <c r="AR61" s="1"/>
      <c r="AS61" s="1"/>
      <c r="AT61" s="1"/>
      <c r="AU61" s="1"/>
      <c r="AV61" s="1"/>
      <c r="AW61" s="1"/>
      <c r="AX61" s="1" t="s">
        <v>1472</v>
      </c>
      <c r="AY61" s="1" t="s">
        <v>1473</v>
      </c>
      <c r="AZ61" s="1" t="s">
        <v>503</v>
      </c>
      <c r="BA61" s="1" t="s">
        <v>528</v>
      </c>
      <c r="BB61" s="1">
        <v>81</v>
      </c>
      <c r="BC61" s="1">
        <v>8.85</v>
      </c>
      <c r="BD61" s="1" t="s">
        <v>1472</v>
      </c>
      <c r="BE61" s="1" t="s">
        <v>1473</v>
      </c>
      <c r="BF61" s="1" t="s">
        <v>409</v>
      </c>
      <c r="BG61" s="1" t="s">
        <v>1474</v>
      </c>
      <c r="BH61" s="1">
        <v>85.6</v>
      </c>
      <c r="BI61" s="1">
        <v>9.31</v>
      </c>
      <c r="BJ61" s="1" t="s">
        <v>1475</v>
      </c>
      <c r="BK61" s="1" t="s">
        <v>1476</v>
      </c>
      <c r="BL61" s="1" t="s">
        <v>1349</v>
      </c>
      <c r="BM61" s="1" t="s">
        <v>1477</v>
      </c>
      <c r="BN61" s="1">
        <v>67</v>
      </c>
      <c r="BO61" s="1" t="s">
        <v>1478</v>
      </c>
      <c r="BP61" s="1" t="str">
        <f>HYPERLINK("https://nconnect.nicmar.ac.in/storage/profile/ProfilePhoto_P25700187_358146.jpg","Download")</f>
        <v>0</v>
      </c>
      <c r="BQ61" s="3"/>
      <c r="BR61" s="3"/>
      <c r="BS61" s="1" t="s">
        <v>113</v>
      </c>
      <c r="BT61" s="1" t="s">
        <v>114</v>
      </c>
      <c r="BU61" s="1" t="s">
        <v>115</v>
      </c>
      <c r="BV61" s="1" t="s">
        <v>116</v>
      </c>
      <c r="BW61" s="1"/>
    </row>
    <row r="62" spans="1:75">
      <c r="A62" s="1" t="s">
        <v>75</v>
      </c>
      <c r="B62" s="1" t="s">
        <v>76</v>
      </c>
      <c r="C62" s="1" t="s">
        <v>1479</v>
      </c>
      <c r="D62" s="1" t="s">
        <v>800</v>
      </c>
      <c r="E62" s="1"/>
      <c r="F62" s="1" t="s">
        <v>369</v>
      </c>
      <c r="G62" s="1" t="s">
        <v>1480</v>
      </c>
      <c r="H62" s="1" t="s">
        <v>1481</v>
      </c>
      <c r="I62" s="1" t="s">
        <v>1482</v>
      </c>
      <c r="J62" s="1">
        <v>8103718673</v>
      </c>
      <c r="K62" s="1" t="s">
        <v>84</v>
      </c>
      <c r="L62" s="1" t="s">
        <v>1483</v>
      </c>
      <c r="M62" s="1" t="s">
        <v>86</v>
      </c>
      <c r="N62" s="1" t="s">
        <v>1484</v>
      </c>
      <c r="O62" s="1"/>
      <c r="P62" s="1" t="s">
        <v>321</v>
      </c>
      <c r="Q62" s="1" t="s">
        <v>1485</v>
      </c>
      <c r="R62" s="1" t="s">
        <v>1486</v>
      </c>
      <c r="S62" s="1">
        <v>9406741911</v>
      </c>
      <c r="T62" s="1" t="s">
        <v>1487</v>
      </c>
      <c r="U62" s="1" t="s">
        <v>1488</v>
      </c>
      <c r="V62" s="1">
        <v>8450038475</v>
      </c>
      <c r="W62" s="1" t="s">
        <v>622</v>
      </c>
      <c r="X62" s="1" t="s">
        <v>1489</v>
      </c>
      <c r="Y62" s="1" t="s">
        <v>252</v>
      </c>
      <c r="Z62" s="1" t="s">
        <v>95</v>
      </c>
      <c r="AA62" s="1" t="s">
        <v>1490</v>
      </c>
      <c r="AB62" s="1" t="s">
        <v>1491</v>
      </c>
      <c r="AC62" s="1" t="s">
        <v>1245</v>
      </c>
      <c r="AD62" s="1">
        <v>8.54</v>
      </c>
      <c r="AE62" s="1" t="s">
        <v>96</v>
      </c>
      <c r="AF62" s="1" t="s">
        <v>1492</v>
      </c>
      <c r="AG62" s="1" t="s">
        <v>1493</v>
      </c>
      <c r="AH62" s="1" t="s">
        <v>195</v>
      </c>
      <c r="AI62" s="1" t="s">
        <v>1061</v>
      </c>
      <c r="AJ62" s="1">
        <v>64</v>
      </c>
      <c r="AK62" s="1"/>
      <c r="AL62" s="1" t="s">
        <v>1494</v>
      </c>
      <c r="AM62" s="1" t="s">
        <v>301</v>
      </c>
      <c r="AN62" s="1" t="s">
        <v>257</v>
      </c>
      <c r="AO62" s="1" t="s">
        <v>199</v>
      </c>
      <c r="AP62" s="1">
        <v>71</v>
      </c>
      <c r="AQ62" s="1"/>
      <c r="AR62" s="1"/>
      <c r="AS62" s="1"/>
      <c r="AT62" s="1"/>
      <c r="AU62" s="1"/>
      <c r="AV62" s="1"/>
      <c r="AW62" s="1"/>
      <c r="AX62" s="1" t="s">
        <v>1495</v>
      </c>
      <c r="AY62" s="1" t="s">
        <v>1496</v>
      </c>
      <c r="AZ62" s="1" t="s">
        <v>202</v>
      </c>
      <c r="BA62" s="1" t="s">
        <v>203</v>
      </c>
      <c r="BB62" s="1">
        <v>85.2</v>
      </c>
      <c r="BC62" s="1"/>
      <c r="BD62" s="1"/>
      <c r="BE62" s="1"/>
      <c r="BF62" s="1"/>
      <c r="BG62" s="1"/>
      <c r="BH62" s="1"/>
      <c r="BI62" s="1"/>
      <c r="BJ62" s="1" t="s">
        <v>1497</v>
      </c>
      <c r="BK62" s="1"/>
      <c r="BL62" s="1"/>
      <c r="BM62" s="1" t="s">
        <v>1498</v>
      </c>
      <c r="BN62" s="1">
        <v>9</v>
      </c>
      <c r="BO62" s="1"/>
      <c r="BP62" s="1" t="str">
        <f>HYPERLINK("https://nconnect.nicmar.ac.in/storage/profile/ProfilePhoto_P25700602_218567.jpg","Download")</f>
        <v>0</v>
      </c>
      <c r="BQ62" s="3"/>
      <c r="BR62" s="3"/>
      <c r="BS62" s="1" t="s">
        <v>113</v>
      </c>
      <c r="BT62" s="1" t="s">
        <v>114</v>
      </c>
      <c r="BU62" s="1" t="s">
        <v>115</v>
      </c>
      <c r="BV62" s="1" t="s">
        <v>116</v>
      </c>
      <c r="BW62" s="1"/>
    </row>
    <row r="63" spans="1:75">
      <c r="A63" s="1" t="s">
        <v>75</v>
      </c>
      <c r="B63" s="1" t="s">
        <v>76</v>
      </c>
      <c r="C63" s="1" t="s">
        <v>1499</v>
      </c>
      <c r="D63" s="1" t="s">
        <v>1500</v>
      </c>
      <c r="E63" s="1"/>
      <c r="F63" s="1" t="s">
        <v>1501</v>
      </c>
      <c r="G63" s="1" t="s">
        <v>1502</v>
      </c>
      <c r="H63" s="1" t="s">
        <v>1503</v>
      </c>
      <c r="I63" s="1" t="s">
        <v>1504</v>
      </c>
      <c r="J63" s="1">
        <v>8010109972</v>
      </c>
      <c r="K63" s="1" t="s">
        <v>84</v>
      </c>
      <c r="L63" s="1" t="s">
        <v>1505</v>
      </c>
      <c r="M63" s="1" t="s">
        <v>86</v>
      </c>
      <c r="N63" s="1" t="s">
        <v>1506</v>
      </c>
      <c r="O63" s="1"/>
      <c r="P63" s="1" t="s">
        <v>88</v>
      </c>
      <c r="Q63" s="1" t="s">
        <v>1507</v>
      </c>
      <c r="R63" s="1" t="s">
        <v>1508</v>
      </c>
      <c r="S63" s="1">
        <v>7972618864</v>
      </c>
      <c r="T63" s="1" t="s">
        <v>567</v>
      </c>
      <c r="U63" s="1" t="s">
        <v>1509</v>
      </c>
      <c r="V63" s="1">
        <v>9146099675</v>
      </c>
      <c r="W63" s="1" t="s">
        <v>220</v>
      </c>
      <c r="X63" s="1" t="s">
        <v>1510</v>
      </c>
      <c r="Y63" s="1" t="s">
        <v>252</v>
      </c>
      <c r="Z63" s="1" t="s">
        <v>95</v>
      </c>
      <c r="AA63" s="1" t="s">
        <v>1511</v>
      </c>
      <c r="AB63" s="1" t="s">
        <v>252</v>
      </c>
      <c r="AC63" s="1" t="s">
        <v>95</v>
      </c>
      <c r="AD63" s="1">
        <v>8.23</v>
      </c>
      <c r="AE63" s="1" t="s">
        <v>96</v>
      </c>
      <c r="AF63" s="1" t="s">
        <v>1512</v>
      </c>
      <c r="AG63" s="1" t="s">
        <v>1513</v>
      </c>
      <c r="AH63" s="1" t="s">
        <v>1514</v>
      </c>
      <c r="AI63" s="1" t="s">
        <v>226</v>
      </c>
      <c r="AJ63" s="1">
        <v>84.7</v>
      </c>
      <c r="AK63" s="1">
        <v>8.8</v>
      </c>
      <c r="AL63" s="1" t="s">
        <v>1512</v>
      </c>
      <c r="AM63" s="1" t="s">
        <v>1513</v>
      </c>
      <c r="AN63" s="1" t="s">
        <v>335</v>
      </c>
      <c r="AO63" s="1" t="s">
        <v>199</v>
      </c>
      <c r="AP63" s="1">
        <v>71.8</v>
      </c>
      <c r="AQ63" s="1"/>
      <c r="AR63" s="1"/>
      <c r="AS63" s="1"/>
      <c r="AT63" s="1"/>
      <c r="AU63" s="1"/>
      <c r="AV63" s="1"/>
      <c r="AW63" s="1"/>
      <c r="AX63" s="1" t="s">
        <v>410</v>
      </c>
      <c r="AY63" s="1" t="s">
        <v>1515</v>
      </c>
      <c r="AZ63" s="1" t="s">
        <v>747</v>
      </c>
      <c r="BA63" s="1" t="s">
        <v>108</v>
      </c>
      <c r="BB63" s="1">
        <v>79.75</v>
      </c>
      <c r="BC63" s="1">
        <v>8.38</v>
      </c>
      <c r="BD63" s="1"/>
      <c r="BE63" s="1"/>
      <c r="BF63" s="1"/>
      <c r="BG63" s="1"/>
      <c r="BH63" s="1"/>
      <c r="BI63" s="1"/>
      <c r="BJ63" s="1" t="s">
        <v>1516</v>
      </c>
      <c r="BK63" s="1" t="s">
        <v>1517</v>
      </c>
      <c r="BL63" s="1" t="s">
        <v>1518</v>
      </c>
      <c r="BM63" s="1" t="s">
        <v>1519</v>
      </c>
      <c r="BN63" s="1">
        <v>13</v>
      </c>
      <c r="BO63" s="1" t="s">
        <v>1520</v>
      </c>
      <c r="BP63" s="1" t="str">
        <f>HYPERLINK("https://nconnect.nicmar.ac.in/storage/profile/6a84a159d4198.png","Download")</f>
        <v>0</v>
      </c>
      <c r="BQ63" s="3"/>
      <c r="BR63" s="3"/>
      <c r="BS63" s="1" t="s">
        <v>113</v>
      </c>
      <c r="BT63" s="1" t="s">
        <v>114</v>
      </c>
      <c r="BU63" s="1" t="s">
        <v>115</v>
      </c>
      <c r="BV63" s="1" t="s">
        <v>116</v>
      </c>
      <c r="BW63" s="1"/>
    </row>
    <row r="64" spans="1:75">
      <c r="A64" s="1" t="s">
        <v>75</v>
      </c>
      <c r="B64" s="1" t="s">
        <v>76</v>
      </c>
      <c r="C64" s="1" t="s">
        <v>1521</v>
      </c>
      <c r="D64" s="1" t="s">
        <v>1522</v>
      </c>
      <c r="E64" s="1" t="s">
        <v>1292</v>
      </c>
      <c r="F64" s="1" t="s">
        <v>1523</v>
      </c>
      <c r="G64" s="1" t="s">
        <v>1524</v>
      </c>
      <c r="H64" s="1" t="s">
        <v>1525</v>
      </c>
      <c r="I64" s="1" t="s">
        <v>1526</v>
      </c>
      <c r="J64" s="1">
        <v>9511292333</v>
      </c>
      <c r="K64" s="1" t="s">
        <v>152</v>
      </c>
      <c r="L64" s="1" t="s">
        <v>1527</v>
      </c>
      <c r="M64" s="1" t="s">
        <v>86</v>
      </c>
      <c r="N64" s="1" t="s">
        <v>246</v>
      </c>
      <c r="O64" s="1"/>
      <c r="P64" s="1" t="s">
        <v>155</v>
      </c>
      <c r="Q64" s="1" t="s">
        <v>1528</v>
      </c>
      <c r="R64" s="1" t="s">
        <v>1529</v>
      </c>
      <c r="S64" s="1">
        <v>8355977043</v>
      </c>
      <c r="T64" s="1" t="s">
        <v>249</v>
      </c>
      <c r="U64" s="1" t="s">
        <v>1530</v>
      </c>
      <c r="V64" s="1">
        <v>9511292333</v>
      </c>
      <c r="W64" s="1" t="s">
        <v>1530</v>
      </c>
      <c r="X64" s="1" t="s">
        <v>1531</v>
      </c>
      <c r="Y64" s="1" t="s">
        <v>381</v>
      </c>
      <c r="Z64" s="1" t="s">
        <v>95</v>
      </c>
      <c r="AA64" s="1" t="s">
        <v>1531</v>
      </c>
      <c r="AB64" s="1" t="s">
        <v>381</v>
      </c>
      <c r="AC64" s="1" t="s">
        <v>95</v>
      </c>
      <c r="AD64" s="1">
        <v>8.28</v>
      </c>
      <c r="AE64" s="1" t="s">
        <v>96</v>
      </c>
      <c r="AF64" s="1" t="s">
        <v>1532</v>
      </c>
      <c r="AG64" s="1" t="s">
        <v>429</v>
      </c>
      <c r="AH64" s="1" t="s">
        <v>1129</v>
      </c>
      <c r="AI64" s="1" t="s">
        <v>195</v>
      </c>
      <c r="AJ64" s="1">
        <v>61.2</v>
      </c>
      <c r="AK64" s="1"/>
      <c r="AL64" s="1" t="s">
        <v>1533</v>
      </c>
      <c r="AM64" s="1" t="s">
        <v>429</v>
      </c>
      <c r="AN64" s="1" t="s">
        <v>1224</v>
      </c>
      <c r="AO64" s="1" t="s">
        <v>332</v>
      </c>
      <c r="AP64" s="1">
        <v>53.23</v>
      </c>
      <c r="AQ64" s="1"/>
      <c r="AR64" s="1" t="s">
        <v>333</v>
      </c>
      <c r="AS64" s="1" t="s">
        <v>1534</v>
      </c>
      <c r="AT64" s="1" t="s">
        <v>135</v>
      </c>
      <c r="AU64" s="1" t="s">
        <v>172</v>
      </c>
      <c r="AV64" s="1">
        <v>88.53</v>
      </c>
      <c r="AW64" s="1"/>
      <c r="AX64" s="1" t="s">
        <v>105</v>
      </c>
      <c r="AY64" s="1" t="s">
        <v>1535</v>
      </c>
      <c r="AZ64" s="1" t="s">
        <v>362</v>
      </c>
      <c r="BA64" s="1" t="s">
        <v>108</v>
      </c>
      <c r="BB64" s="1">
        <v>80.38</v>
      </c>
      <c r="BC64" s="1">
        <v>8.94</v>
      </c>
      <c r="BD64" s="1"/>
      <c r="BE64" s="1"/>
      <c r="BF64" s="1"/>
      <c r="BG64" s="1"/>
      <c r="BH64" s="1"/>
      <c r="BI64" s="1"/>
      <c r="BJ64" s="1" t="s">
        <v>1536</v>
      </c>
      <c r="BK64" s="1" t="s">
        <v>1537</v>
      </c>
      <c r="BL64" s="1" t="s">
        <v>1068</v>
      </c>
      <c r="BM64" s="1" t="s">
        <v>1538</v>
      </c>
      <c r="BN64" s="1">
        <v>38</v>
      </c>
      <c r="BO64" s="1" t="s">
        <v>1539</v>
      </c>
      <c r="BP64" s="1" t="str">
        <f>HYPERLINK("https://nconnect.nicmar.ac.in/storage/profile/ProfilePhoto_P25700747_987124.jpg","Download")</f>
        <v>0</v>
      </c>
      <c r="BQ64" s="3"/>
      <c r="BR64" s="3"/>
      <c r="BS64" s="1" t="s">
        <v>113</v>
      </c>
      <c r="BT64" s="1" t="s">
        <v>114</v>
      </c>
      <c r="BU64" s="1" t="s">
        <v>115</v>
      </c>
      <c r="BV64" s="1" t="s">
        <v>116</v>
      </c>
      <c r="BW64" s="1"/>
    </row>
    <row r="65" spans="1:75">
      <c r="A65" s="1" t="s">
        <v>75</v>
      </c>
      <c r="B65" s="1" t="s">
        <v>76</v>
      </c>
      <c r="C65" s="1" t="s">
        <v>1540</v>
      </c>
      <c r="D65" s="1" t="s">
        <v>1541</v>
      </c>
      <c r="E65" s="1"/>
      <c r="F65" s="1" t="s">
        <v>148</v>
      </c>
      <c r="G65" s="1" t="s">
        <v>1542</v>
      </c>
      <c r="H65" s="1" t="s">
        <v>1543</v>
      </c>
      <c r="I65" s="1" t="s">
        <v>1544</v>
      </c>
      <c r="J65" s="1">
        <v>9418593000</v>
      </c>
      <c r="K65" s="1" t="s">
        <v>152</v>
      </c>
      <c r="L65" s="1" t="s">
        <v>1545</v>
      </c>
      <c r="M65" s="1" t="s">
        <v>86</v>
      </c>
      <c r="N65" s="1" t="s">
        <v>1546</v>
      </c>
      <c r="O65" s="1"/>
      <c r="P65" s="1" t="s">
        <v>618</v>
      </c>
      <c r="Q65" s="1" t="s">
        <v>1547</v>
      </c>
      <c r="R65" s="1" t="s">
        <v>1548</v>
      </c>
      <c r="S65" s="1">
        <v>9816344216</v>
      </c>
      <c r="T65" s="1" t="s">
        <v>1549</v>
      </c>
      <c r="U65" s="1" t="s">
        <v>1550</v>
      </c>
      <c r="V65" s="1">
        <v>9418102501</v>
      </c>
      <c r="W65" s="1" t="s">
        <v>218</v>
      </c>
      <c r="X65" s="1" t="s">
        <v>1551</v>
      </c>
      <c r="Y65" s="1" t="s">
        <v>1552</v>
      </c>
      <c r="Z65" s="1" t="s">
        <v>163</v>
      </c>
      <c r="AA65" s="1" t="s">
        <v>1551</v>
      </c>
      <c r="AB65" s="1" t="s">
        <v>1552</v>
      </c>
      <c r="AC65" s="1" t="s">
        <v>163</v>
      </c>
      <c r="AD65" s="1">
        <v>8.62</v>
      </c>
      <c r="AE65" s="1" t="s">
        <v>96</v>
      </c>
      <c r="AF65" s="1" t="s">
        <v>1553</v>
      </c>
      <c r="AG65" s="1" t="s">
        <v>1554</v>
      </c>
      <c r="AH65" s="1" t="s">
        <v>1555</v>
      </c>
      <c r="AI65" s="1" t="s">
        <v>744</v>
      </c>
      <c r="AJ65" s="1">
        <v>90.8</v>
      </c>
      <c r="AK65" s="1"/>
      <c r="AL65" s="1" t="s">
        <v>1556</v>
      </c>
      <c r="AM65" s="1" t="s">
        <v>1557</v>
      </c>
      <c r="AN65" s="1" t="s">
        <v>137</v>
      </c>
      <c r="AO65" s="1" t="s">
        <v>723</v>
      </c>
      <c r="AP65" s="1">
        <v>90</v>
      </c>
      <c r="AQ65" s="1"/>
      <c r="AR65" s="1"/>
      <c r="AS65" s="1"/>
      <c r="AT65" s="1"/>
      <c r="AU65" s="1"/>
      <c r="AV65" s="1"/>
      <c r="AW65" s="1"/>
      <c r="AX65" s="1" t="s">
        <v>529</v>
      </c>
      <c r="AY65" s="1" t="s">
        <v>1558</v>
      </c>
      <c r="AZ65" s="1" t="s">
        <v>362</v>
      </c>
      <c r="BA65" s="1" t="s">
        <v>772</v>
      </c>
      <c r="BB65" s="1">
        <v>87.6</v>
      </c>
      <c r="BC65" s="1">
        <v>8.76</v>
      </c>
      <c r="BD65" s="1"/>
      <c r="BE65" s="1"/>
      <c r="BF65" s="1"/>
      <c r="BG65" s="1"/>
      <c r="BH65" s="1"/>
      <c r="BI65" s="1"/>
      <c r="BJ65" s="1" t="s">
        <v>1559</v>
      </c>
      <c r="BK65" s="1"/>
      <c r="BL65" s="1"/>
      <c r="BM65" s="1" t="s">
        <v>1560</v>
      </c>
      <c r="BN65" s="1">
        <v>12</v>
      </c>
      <c r="BO65" s="1" t="s">
        <v>1561</v>
      </c>
      <c r="BP65" s="1" t="str">
        <f>HYPERLINK("https://nconnect.nicmar.ac.in/storage/profile/6a665bbd8e653.png","Download")</f>
        <v>0</v>
      </c>
      <c r="BQ65" s="3"/>
      <c r="BR65" s="3"/>
      <c r="BS65" s="1" t="s">
        <v>113</v>
      </c>
      <c r="BT65" s="1" t="s">
        <v>114</v>
      </c>
      <c r="BU65" s="1" t="s">
        <v>115</v>
      </c>
      <c r="BV65" s="1" t="s">
        <v>116</v>
      </c>
      <c r="BW65" s="1"/>
    </row>
    <row r="66" spans="1:75">
      <c r="A66" s="1" t="s">
        <v>75</v>
      </c>
      <c r="B66" s="1" t="s">
        <v>76</v>
      </c>
      <c r="C66" s="1" t="s">
        <v>1562</v>
      </c>
      <c r="D66" s="1" t="s">
        <v>1563</v>
      </c>
      <c r="E66" s="1"/>
      <c r="F66" s="1" t="s">
        <v>1564</v>
      </c>
      <c r="G66" s="1" t="s">
        <v>1565</v>
      </c>
      <c r="H66" s="1" t="s">
        <v>1566</v>
      </c>
      <c r="I66" s="1" t="s">
        <v>1567</v>
      </c>
      <c r="J66" s="1">
        <v>7080247966</v>
      </c>
      <c r="K66" s="1" t="s">
        <v>152</v>
      </c>
      <c r="L66" s="1" t="s">
        <v>1568</v>
      </c>
      <c r="M66" s="1" t="s">
        <v>86</v>
      </c>
      <c r="N66" s="1" t="s">
        <v>154</v>
      </c>
      <c r="O66" s="1"/>
      <c r="P66" s="1" t="s">
        <v>618</v>
      </c>
      <c r="Q66" s="1" t="s">
        <v>1569</v>
      </c>
      <c r="R66" s="1" t="s">
        <v>1570</v>
      </c>
      <c r="S66" s="1">
        <v>9369587129</v>
      </c>
      <c r="T66" s="1" t="s">
        <v>1571</v>
      </c>
      <c r="U66" s="1" t="s">
        <v>1572</v>
      </c>
      <c r="V66" s="1">
        <v>7380773645</v>
      </c>
      <c r="W66" s="1" t="s">
        <v>1573</v>
      </c>
      <c r="X66" s="1" t="s">
        <v>1574</v>
      </c>
      <c r="Y66" s="1" t="s">
        <v>1575</v>
      </c>
      <c r="Z66" s="1" t="s">
        <v>1151</v>
      </c>
      <c r="AA66" s="1" t="s">
        <v>1574</v>
      </c>
      <c r="AB66" s="1" t="s">
        <v>1575</v>
      </c>
      <c r="AC66" s="1" t="s">
        <v>1151</v>
      </c>
      <c r="AD66" s="1">
        <v>8.31</v>
      </c>
      <c r="AE66" s="1" t="s">
        <v>96</v>
      </c>
      <c r="AF66" s="1" t="s">
        <v>1576</v>
      </c>
      <c r="AG66" s="1" t="s">
        <v>1577</v>
      </c>
      <c r="AH66" s="1" t="s">
        <v>576</v>
      </c>
      <c r="AI66" s="1" t="s">
        <v>100</v>
      </c>
      <c r="AJ66" s="1">
        <v>89.3</v>
      </c>
      <c r="AK66" s="1">
        <v>9.4</v>
      </c>
      <c r="AL66" s="1" t="s">
        <v>1576</v>
      </c>
      <c r="AM66" s="1" t="s">
        <v>1577</v>
      </c>
      <c r="AN66" s="1" t="s">
        <v>166</v>
      </c>
      <c r="AO66" s="1" t="s">
        <v>135</v>
      </c>
      <c r="AP66" s="1">
        <v>73.4</v>
      </c>
      <c r="AQ66" s="1">
        <v>0</v>
      </c>
      <c r="AR66" s="1"/>
      <c r="AS66" s="1"/>
      <c r="AT66" s="1"/>
      <c r="AU66" s="1"/>
      <c r="AV66" s="1"/>
      <c r="AW66" s="1"/>
      <c r="AX66" s="1" t="s">
        <v>1578</v>
      </c>
      <c r="AY66" s="1" t="s">
        <v>1579</v>
      </c>
      <c r="AZ66" s="1" t="s">
        <v>107</v>
      </c>
      <c r="BA66" s="1" t="s">
        <v>232</v>
      </c>
      <c r="BB66" s="1">
        <v>82.8</v>
      </c>
      <c r="BC66" s="1">
        <v>8.28</v>
      </c>
      <c r="BD66" s="1"/>
      <c r="BE66" s="1"/>
      <c r="BF66" s="1"/>
      <c r="BG66" s="1"/>
      <c r="BH66" s="1"/>
      <c r="BI66" s="1"/>
      <c r="BJ66" s="1" t="s">
        <v>432</v>
      </c>
      <c r="BK66" s="1"/>
      <c r="BL66" s="1"/>
      <c r="BM66" s="1" t="s">
        <v>1580</v>
      </c>
      <c r="BN66" s="1">
        <v>14</v>
      </c>
      <c r="BO66" s="1"/>
      <c r="BP66" s="1" t="str">
        <f>HYPERLINK("https://nconnect.nicmar.ac.in/storage/profile/ProfilePhoto_P25700260_867251.jpg","Download")</f>
        <v>0</v>
      </c>
      <c r="BQ66" s="3"/>
      <c r="BR66" s="3"/>
      <c r="BS66" s="1" t="s">
        <v>113</v>
      </c>
      <c r="BT66" s="1" t="s">
        <v>114</v>
      </c>
      <c r="BU66" s="1" t="s">
        <v>115</v>
      </c>
      <c r="BV66" s="1" t="s">
        <v>116</v>
      </c>
      <c r="BW66" s="1"/>
    </row>
    <row r="67" spans="1:75">
      <c r="A67" s="1" t="s">
        <v>75</v>
      </c>
      <c r="B67" s="1" t="s">
        <v>76</v>
      </c>
      <c r="C67" s="1" t="s">
        <v>1581</v>
      </c>
      <c r="D67" s="1" t="s">
        <v>1582</v>
      </c>
      <c r="E67" s="1"/>
      <c r="F67" s="1" t="s">
        <v>1583</v>
      </c>
      <c r="G67" s="1" t="s">
        <v>1584</v>
      </c>
      <c r="H67" s="1" t="s">
        <v>1585</v>
      </c>
      <c r="I67" s="1" t="s">
        <v>1586</v>
      </c>
      <c r="J67" s="1">
        <v>9353411914</v>
      </c>
      <c r="K67" s="1" t="s">
        <v>152</v>
      </c>
      <c r="L67" s="1" t="s">
        <v>1587</v>
      </c>
      <c r="M67" s="1" t="s">
        <v>86</v>
      </c>
      <c r="N67" s="1" t="s">
        <v>1588</v>
      </c>
      <c r="O67" s="1"/>
      <c r="P67" s="1" t="s">
        <v>88</v>
      </c>
      <c r="Q67" s="1" t="s">
        <v>1589</v>
      </c>
      <c r="R67" s="1" t="s">
        <v>1590</v>
      </c>
      <c r="S67" s="1">
        <v>8151830711</v>
      </c>
      <c r="T67" s="1" t="s">
        <v>295</v>
      </c>
      <c r="U67" s="1" t="s">
        <v>1591</v>
      </c>
      <c r="V67" s="1">
        <v>8618808660</v>
      </c>
      <c r="W67" s="1" t="s">
        <v>295</v>
      </c>
      <c r="X67" s="1" t="s">
        <v>1592</v>
      </c>
      <c r="Y67" s="1" t="s">
        <v>1593</v>
      </c>
      <c r="Z67" s="1" t="s">
        <v>571</v>
      </c>
      <c r="AA67" s="1" t="s">
        <v>1592</v>
      </c>
      <c r="AB67" s="1" t="s">
        <v>1593</v>
      </c>
      <c r="AC67" s="1" t="s">
        <v>571</v>
      </c>
      <c r="AD67" s="1">
        <v>7.85</v>
      </c>
      <c r="AE67" s="1" t="s">
        <v>96</v>
      </c>
      <c r="AF67" s="1" t="s">
        <v>1594</v>
      </c>
      <c r="AG67" s="1" t="s">
        <v>1595</v>
      </c>
      <c r="AH67" s="1" t="s">
        <v>1596</v>
      </c>
      <c r="AI67" s="1" t="s">
        <v>744</v>
      </c>
      <c r="AJ67" s="1">
        <v>80.8</v>
      </c>
      <c r="AK67" s="1">
        <v>0</v>
      </c>
      <c r="AL67" s="1" t="s">
        <v>1597</v>
      </c>
      <c r="AM67" s="1" t="s">
        <v>1598</v>
      </c>
      <c r="AN67" s="1" t="s">
        <v>137</v>
      </c>
      <c r="AO67" s="1" t="s">
        <v>528</v>
      </c>
      <c r="AP67" s="1">
        <v>81.4</v>
      </c>
      <c r="AQ67" s="1">
        <v>0</v>
      </c>
      <c r="AR67" s="1"/>
      <c r="AS67" s="1"/>
      <c r="AT67" s="1"/>
      <c r="AU67" s="1"/>
      <c r="AV67" s="1"/>
      <c r="AW67" s="1"/>
      <c r="AX67" s="1" t="s">
        <v>552</v>
      </c>
      <c r="AY67" s="1" t="s">
        <v>1599</v>
      </c>
      <c r="AZ67" s="1" t="s">
        <v>409</v>
      </c>
      <c r="BA67" s="1" t="s">
        <v>750</v>
      </c>
      <c r="BB67" s="1">
        <v>75.7</v>
      </c>
      <c r="BC67" s="1">
        <v>7.57</v>
      </c>
      <c r="BD67" s="1"/>
      <c r="BE67" s="1"/>
      <c r="BF67" s="1"/>
      <c r="BG67" s="1"/>
      <c r="BH67" s="1"/>
      <c r="BI67" s="1"/>
      <c r="BJ67" s="1" t="s">
        <v>816</v>
      </c>
      <c r="BK67" s="1"/>
      <c r="BL67" s="1"/>
      <c r="BM67" s="1" t="s">
        <v>1600</v>
      </c>
      <c r="BN67" s="1">
        <v>12</v>
      </c>
      <c r="BO67" s="1"/>
      <c r="BP67" s="1" t="str">
        <f>HYPERLINK("https://nconnect.nicmar.ac.in/storage/profile/ProfilePhoto_P25700201_524138.jpg","Download")</f>
        <v>0</v>
      </c>
      <c r="BQ67" s="3"/>
      <c r="BR67" s="3"/>
      <c r="BS67" s="1" t="s">
        <v>113</v>
      </c>
      <c r="BT67" s="1" t="s">
        <v>114</v>
      </c>
      <c r="BU67" s="1" t="s">
        <v>115</v>
      </c>
      <c r="BV67" s="1" t="s">
        <v>116</v>
      </c>
      <c r="BW67" s="1"/>
    </row>
    <row r="68" spans="1:75">
      <c r="A68" s="1" t="s">
        <v>342</v>
      </c>
      <c r="B68" s="1" t="s">
        <v>76</v>
      </c>
      <c r="C68" s="1" t="s">
        <v>1601</v>
      </c>
      <c r="D68" s="1" t="s">
        <v>1602</v>
      </c>
      <c r="E68" s="1" t="s">
        <v>369</v>
      </c>
      <c r="F68" s="1" t="s">
        <v>1603</v>
      </c>
      <c r="G68" s="1" t="s">
        <v>1604</v>
      </c>
      <c r="H68" s="1" t="s">
        <v>1605</v>
      </c>
      <c r="I68" s="1" t="s">
        <v>1606</v>
      </c>
      <c r="J68" s="1">
        <v>9079355689</v>
      </c>
      <c r="K68" s="1" t="s">
        <v>152</v>
      </c>
      <c r="L68" s="1" t="s">
        <v>1607</v>
      </c>
      <c r="M68" s="1" t="s">
        <v>86</v>
      </c>
      <c r="N68" s="1" t="s">
        <v>1608</v>
      </c>
      <c r="O68" s="1" t="s">
        <v>1609</v>
      </c>
      <c r="P68" s="1" t="s">
        <v>88</v>
      </c>
      <c r="Q68" s="1" t="s">
        <v>1610</v>
      </c>
      <c r="R68" s="1" t="s">
        <v>1611</v>
      </c>
      <c r="S68" s="1">
        <v>7014937187</v>
      </c>
      <c r="T68" s="1" t="s">
        <v>1612</v>
      </c>
      <c r="U68" s="1" t="s">
        <v>1613</v>
      </c>
      <c r="V68" s="1">
        <v>7568789701</v>
      </c>
      <c r="W68" s="1" t="s">
        <v>220</v>
      </c>
      <c r="X68" s="1" t="s">
        <v>1614</v>
      </c>
      <c r="Y68" s="1" t="s">
        <v>1615</v>
      </c>
      <c r="Z68" s="1" t="s">
        <v>1616</v>
      </c>
      <c r="AA68" s="1" t="s">
        <v>1614</v>
      </c>
      <c r="AB68" s="1" t="s">
        <v>1615</v>
      </c>
      <c r="AC68" s="1" t="s">
        <v>1616</v>
      </c>
      <c r="AD68" s="1">
        <v>8.28</v>
      </c>
      <c r="AE68" s="1" t="s">
        <v>96</v>
      </c>
      <c r="AF68" s="1" t="s">
        <v>1617</v>
      </c>
      <c r="AG68" s="1" t="s">
        <v>811</v>
      </c>
      <c r="AH68" s="1" t="s">
        <v>1248</v>
      </c>
      <c r="AI68" s="1" t="s">
        <v>100</v>
      </c>
      <c r="AJ68" s="1">
        <v>85.5</v>
      </c>
      <c r="AK68" s="1">
        <v>9</v>
      </c>
      <c r="AL68" s="1" t="s">
        <v>1617</v>
      </c>
      <c r="AM68" s="1" t="s">
        <v>811</v>
      </c>
      <c r="AN68" s="1" t="s">
        <v>134</v>
      </c>
      <c r="AO68" s="1" t="s">
        <v>135</v>
      </c>
      <c r="AP68" s="1">
        <v>64.2</v>
      </c>
      <c r="AQ68" s="1"/>
      <c r="AR68" s="1"/>
      <c r="AS68" s="1"/>
      <c r="AT68" s="1"/>
      <c r="AU68" s="1"/>
      <c r="AV68" s="1"/>
      <c r="AW68" s="1"/>
      <c r="AX68" s="1" t="s">
        <v>1618</v>
      </c>
      <c r="AY68" s="1" t="s">
        <v>1619</v>
      </c>
      <c r="AZ68" s="1" t="s">
        <v>306</v>
      </c>
      <c r="BA68" s="1" t="s">
        <v>108</v>
      </c>
      <c r="BB68" s="1">
        <v>83.9</v>
      </c>
      <c r="BC68" s="1">
        <v>8.39</v>
      </c>
      <c r="BD68" s="1"/>
      <c r="BE68" s="1"/>
      <c r="BF68" s="1"/>
      <c r="BG68" s="1"/>
      <c r="BH68" s="1"/>
      <c r="BI68" s="1"/>
      <c r="BJ68" s="1" t="s">
        <v>1620</v>
      </c>
      <c r="BK68" s="1" t="s">
        <v>1621</v>
      </c>
      <c r="BL68" s="1" t="s">
        <v>1622</v>
      </c>
      <c r="BM68" s="1" t="s">
        <v>1623</v>
      </c>
      <c r="BN68" s="1">
        <v>15</v>
      </c>
      <c r="BO68" s="1" t="s">
        <v>1624</v>
      </c>
      <c r="BP68" s="1" t="str">
        <f>HYPERLINK("https://nconnect.nicmar.ac.in/storage/profile/ProfilePhoto_P25701058_382415.jpg","Download")</f>
        <v>0</v>
      </c>
      <c r="BQ68" s="3"/>
      <c r="BR68" s="3"/>
      <c r="BS68" s="1" t="s">
        <v>113</v>
      </c>
      <c r="BT68" s="1" t="s">
        <v>114</v>
      </c>
      <c r="BU68" s="1" t="s">
        <v>115</v>
      </c>
      <c r="BV68" s="1" t="s">
        <v>116</v>
      </c>
      <c r="BW68" s="1"/>
    </row>
    <row r="69" spans="1:75">
      <c r="A69" s="1" t="s">
        <v>75</v>
      </c>
      <c r="B69" s="1" t="s">
        <v>76</v>
      </c>
      <c r="C69" s="1" t="s">
        <v>1625</v>
      </c>
      <c r="D69" s="1" t="s">
        <v>1626</v>
      </c>
      <c r="E69" s="1"/>
      <c r="F69" s="1" t="s">
        <v>1627</v>
      </c>
      <c r="G69" s="1" t="s">
        <v>1628</v>
      </c>
      <c r="H69" s="1" t="s">
        <v>1629</v>
      </c>
      <c r="I69" s="1" t="s">
        <v>1630</v>
      </c>
      <c r="J69" s="1">
        <v>8660484703</v>
      </c>
      <c r="K69" s="1" t="s">
        <v>152</v>
      </c>
      <c r="L69" s="1" t="s">
        <v>1631</v>
      </c>
      <c r="M69" s="1" t="s">
        <v>86</v>
      </c>
      <c r="N69" s="1" t="s">
        <v>1632</v>
      </c>
      <c r="O69" s="1"/>
      <c r="P69" s="1" t="s">
        <v>155</v>
      </c>
      <c r="Q69" s="1" t="s">
        <v>1633</v>
      </c>
      <c r="R69" s="1" t="s">
        <v>1634</v>
      </c>
      <c r="S69" s="1">
        <v>8867120724</v>
      </c>
      <c r="T69" s="1" t="s">
        <v>1635</v>
      </c>
      <c r="U69" s="1" t="s">
        <v>1636</v>
      </c>
      <c r="V69" s="1">
        <v>9448341389</v>
      </c>
      <c r="W69" s="1" t="s">
        <v>622</v>
      </c>
      <c r="X69" s="1" t="s">
        <v>1637</v>
      </c>
      <c r="Y69" s="1" t="s">
        <v>1638</v>
      </c>
      <c r="Z69" s="1" t="s">
        <v>571</v>
      </c>
      <c r="AA69" s="1" t="s">
        <v>1639</v>
      </c>
      <c r="AB69" s="1" t="s">
        <v>1638</v>
      </c>
      <c r="AC69" s="1" t="s">
        <v>571</v>
      </c>
      <c r="AD69" s="1">
        <v>8.95</v>
      </c>
      <c r="AE69" s="1" t="s">
        <v>96</v>
      </c>
      <c r="AF69" s="1" t="s">
        <v>1640</v>
      </c>
      <c r="AG69" s="1" t="s">
        <v>1641</v>
      </c>
      <c r="AH69" s="1" t="s">
        <v>278</v>
      </c>
      <c r="AI69" s="1" t="s">
        <v>226</v>
      </c>
      <c r="AJ69" s="1">
        <v>95</v>
      </c>
      <c r="AK69" s="1">
        <v>10</v>
      </c>
      <c r="AL69" s="1" t="s">
        <v>1642</v>
      </c>
      <c r="AM69" s="1" t="s">
        <v>1643</v>
      </c>
      <c r="AN69" s="1" t="s">
        <v>227</v>
      </c>
      <c r="AO69" s="1" t="s">
        <v>137</v>
      </c>
      <c r="AP69" s="1">
        <v>89.66</v>
      </c>
      <c r="AQ69" s="1">
        <v>0</v>
      </c>
      <c r="AR69" s="1"/>
      <c r="AS69" s="1"/>
      <c r="AT69" s="1"/>
      <c r="AU69" s="1"/>
      <c r="AV69" s="1"/>
      <c r="AW69" s="1"/>
      <c r="AX69" s="1" t="s">
        <v>1644</v>
      </c>
      <c r="AY69" s="1" t="s">
        <v>1645</v>
      </c>
      <c r="AZ69" s="1" t="s">
        <v>202</v>
      </c>
      <c r="BA69" s="1" t="s">
        <v>856</v>
      </c>
      <c r="BB69" s="1">
        <v>72.7</v>
      </c>
      <c r="BC69" s="1">
        <v>8.02</v>
      </c>
      <c r="BD69" s="1"/>
      <c r="BE69" s="1"/>
      <c r="BF69" s="1"/>
      <c r="BG69" s="1"/>
      <c r="BH69" s="1"/>
      <c r="BI69" s="1"/>
      <c r="BJ69" s="1" t="s">
        <v>143</v>
      </c>
      <c r="BK69" s="1" t="s">
        <v>1646</v>
      </c>
      <c r="BL69" s="1" t="s">
        <v>339</v>
      </c>
      <c r="BM69" s="1" t="s">
        <v>1647</v>
      </c>
      <c r="BN69" s="1">
        <v>13</v>
      </c>
      <c r="BO69" s="1"/>
      <c r="BP69" s="1" t="str">
        <f>HYPERLINK("https://nconnect.nicmar.ac.in/storage/profile/ProfilePhoto_P25700027_837251.jpg","Download")</f>
        <v>0</v>
      </c>
      <c r="BQ69" s="3"/>
      <c r="BR69" s="3"/>
      <c r="BS69" s="1" t="s">
        <v>113</v>
      </c>
      <c r="BT69" s="1" t="s">
        <v>114</v>
      </c>
      <c r="BU69" s="1" t="s">
        <v>115</v>
      </c>
      <c r="BV69" s="1" t="s">
        <v>116</v>
      </c>
      <c r="BW69" s="1"/>
    </row>
    <row r="70" spans="1:75">
      <c r="A70" s="1" t="s">
        <v>75</v>
      </c>
      <c r="B70" s="1" t="s">
        <v>76</v>
      </c>
      <c r="C70" s="1" t="s">
        <v>1648</v>
      </c>
      <c r="D70" s="1" t="s">
        <v>1649</v>
      </c>
      <c r="E70" s="1"/>
      <c r="F70" s="1" t="s">
        <v>1650</v>
      </c>
      <c r="G70" s="1" t="s">
        <v>1651</v>
      </c>
      <c r="H70" s="1" t="s">
        <v>1652</v>
      </c>
      <c r="I70" s="1" t="s">
        <v>1653</v>
      </c>
      <c r="J70" s="1">
        <v>6354105510</v>
      </c>
      <c r="K70" s="1" t="s">
        <v>152</v>
      </c>
      <c r="L70" s="1" t="s">
        <v>1654</v>
      </c>
      <c r="M70" s="1" t="s">
        <v>86</v>
      </c>
      <c r="N70" s="1" t="s">
        <v>1655</v>
      </c>
      <c r="O70" s="1"/>
      <c r="P70" s="1" t="s">
        <v>321</v>
      </c>
      <c r="Q70" s="1" t="s">
        <v>1656</v>
      </c>
      <c r="R70" s="1" t="s">
        <v>1657</v>
      </c>
      <c r="S70" s="1">
        <v>9998401535</v>
      </c>
      <c r="T70" s="1" t="s">
        <v>295</v>
      </c>
      <c r="U70" s="1" t="s">
        <v>1658</v>
      </c>
      <c r="V70" s="1">
        <v>8757507689</v>
      </c>
      <c r="W70" s="1" t="s">
        <v>92</v>
      </c>
      <c r="X70" s="1" t="s">
        <v>1659</v>
      </c>
      <c r="Y70" s="1" t="s">
        <v>1660</v>
      </c>
      <c r="Z70" s="1" t="s">
        <v>1661</v>
      </c>
      <c r="AA70" s="1" t="s">
        <v>1662</v>
      </c>
      <c r="AB70" s="1" t="s">
        <v>1660</v>
      </c>
      <c r="AC70" s="1" t="s">
        <v>1661</v>
      </c>
      <c r="AD70" s="1">
        <v>8.38</v>
      </c>
      <c r="AE70" s="1" t="s">
        <v>96</v>
      </c>
      <c r="AF70" s="1" t="s">
        <v>1663</v>
      </c>
      <c r="AG70" s="1" t="s">
        <v>1664</v>
      </c>
      <c r="AH70" s="1" t="s">
        <v>99</v>
      </c>
      <c r="AI70" s="1" t="s">
        <v>195</v>
      </c>
      <c r="AJ70" s="1">
        <v>71.5</v>
      </c>
      <c r="AK70" s="1"/>
      <c r="AL70" s="1" t="s">
        <v>1663</v>
      </c>
      <c r="AM70" s="1" t="s">
        <v>1664</v>
      </c>
      <c r="AN70" s="1" t="s">
        <v>226</v>
      </c>
      <c r="AO70" s="1" t="s">
        <v>257</v>
      </c>
      <c r="AP70" s="1">
        <v>70.3</v>
      </c>
      <c r="AQ70" s="1"/>
      <c r="AR70" s="1"/>
      <c r="AS70" s="1"/>
      <c r="AT70" s="1"/>
      <c r="AU70" s="1"/>
      <c r="AV70" s="1"/>
      <c r="AW70" s="1"/>
      <c r="AX70" s="1" t="s">
        <v>1665</v>
      </c>
      <c r="AY70" s="1" t="s">
        <v>1666</v>
      </c>
      <c r="AZ70" s="1" t="s">
        <v>227</v>
      </c>
      <c r="BA70" s="1" t="s">
        <v>307</v>
      </c>
      <c r="BB70" s="1">
        <v>75.7</v>
      </c>
      <c r="BC70" s="1">
        <v>8.07</v>
      </c>
      <c r="BD70" s="1"/>
      <c r="BE70" s="1"/>
      <c r="BF70" s="1"/>
      <c r="BG70" s="1"/>
      <c r="BH70" s="1"/>
      <c r="BI70" s="1"/>
      <c r="BJ70" s="1" t="s">
        <v>1667</v>
      </c>
      <c r="BK70" s="1" t="s">
        <v>1668</v>
      </c>
      <c r="BL70" s="1" t="s">
        <v>1669</v>
      </c>
      <c r="BM70" s="1" t="s">
        <v>1670</v>
      </c>
      <c r="BN70" s="1">
        <v>21</v>
      </c>
      <c r="BO70" s="1" t="s">
        <v>1671</v>
      </c>
      <c r="BP70" s="1" t="str">
        <f>HYPERLINK("https://nconnect.nicmar.ac.in/storage/profile/ProfilePhoto_P25700238_975162.jpg","Download")</f>
        <v>0</v>
      </c>
      <c r="BQ70" s="3"/>
      <c r="BR70" s="3"/>
      <c r="BS70" s="1" t="s">
        <v>113</v>
      </c>
      <c r="BT70" s="1" t="s">
        <v>114</v>
      </c>
      <c r="BU70" s="1" t="s">
        <v>115</v>
      </c>
      <c r="BV70" s="1" t="s">
        <v>116</v>
      </c>
      <c r="BW70" s="1"/>
    </row>
    <row r="71" spans="1:75">
      <c r="A71" s="1" t="s">
        <v>75</v>
      </c>
      <c r="B71" s="1" t="s">
        <v>76</v>
      </c>
      <c r="C71" s="1" t="s">
        <v>1672</v>
      </c>
      <c r="D71" s="1" t="s">
        <v>1673</v>
      </c>
      <c r="E71" s="1"/>
      <c r="F71" s="1" t="s">
        <v>1674</v>
      </c>
      <c r="G71" s="1" t="s">
        <v>1675</v>
      </c>
      <c r="H71" s="1" t="s">
        <v>1676</v>
      </c>
      <c r="I71" s="1" t="s">
        <v>1677</v>
      </c>
      <c r="J71" s="1">
        <v>7550151319</v>
      </c>
      <c r="K71" s="1" t="s">
        <v>152</v>
      </c>
      <c r="L71" s="1" t="s">
        <v>1678</v>
      </c>
      <c r="M71" s="1" t="s">
        <v>86</v>
      </c>
      <c r="N71" s="1" t="s">
        <v>1679</v>
      </c>
      <c r="O71" s="1"/>
      <c r="P71" s="1" t="s">
        <v>618</v>
      </c>
      <c r="Q71" s="1" t="s">
        <v>1680</v>
      </c>
      <c r="R71" s="1" t="s">
        <v>1681</v>
      </c>
      <c r="S71" s="1">
        <v>9444411061</v>
      </c>
      <c r="T71" s="1" t="s">
        <v>127</v>
      </c>
      <c r="U71" s="1" t="s">
        <v>1682</v>
      </c>
      <c r="V71" s="1">
        <v>9952050377</v>
      </c>
      <c r="W71" s="1" t="s">
        <v>622</v>
      </c>
      <c r="X71" s="1" t="s">
        <v>1683</v>
      </c>
      <c r="Y71" s="1" t="s">
        <v>1684</v>
      </c>
      <c r="Z71" s="1" t="s">
        <v>975</v>
      </c>
      <c r="AA71" s="1" t="s">
        <v>1683</v>
      </c>
      <c r="AB71" s="1" t="s">
        <v>1684</v>
      </c>
      <c r="AC71" s="1" t="s">
        <v>975</v>
      </c>
      <c r="AD71" s="1">
        <v>9.23</v>
      </c>
      <c r="AE71" s="1" t="s">
        <v>96</v>
      </c>
      <c r="AF71" s="1" t="s">
        <v>1685</v>
      </c>
      <c r="AG71" s="1" t="s">
        <v>301</v>
      </c>
      <c r="AH71" s="1" t="s">
        <v>335</v>
      </c>
      <c r="AI71" s="1" t="s">
        <v>199</v>
      </c>
      <c r="AJ71" s="1">
        <v>87.8</v>
      </c>
      <c r="AK71" s="1"/>
      <c r="AL71" s="1" t="s">
        <v>1685</v>
      </c>
      <c r="AM71" s="1" t="s">
        <v>301</v>
      </c>
      <c r="AN71" s="1" t="s">
        <v>813</v>
      </c>
      <c r="AO71" s="1" t="s">
        <v>528</v>
      </c>
      <c r="AP71" s="1">
        <v>88.8</v>
      </c>
      <c r="AQ71" s="1"/>
      <c r="AR71" s="1"/>
      <c r="AS71" s="1"/>
      <c r="AT71" s="1"/>
      <c r="AU71" s="1"/>
      <c r="AV71" s="1"/>
      <c r="AW71" s="1"/>
      <c r="AX71" s="1" t="s">
        <v>456</v>
      </c>
      <c r="AY71" s="1" t="s">
        <v>1686</v>
      </c>
      <c r="AZ71" s="1" t="s">
        <v>959</v>
      </c>
      <c r="BA71" s="1" t="s">
        <v>531</v>
      </c>
      <c r="BB71" s="1">
        <v>86.9</v>
      </c>
      <c r="BC71" s="1">
        <v>8.69</v>
      </c>
      <c r="BD71" s="1"/>
      <c r="BE71" s="1"/>
      <c r="BF71" s="1"/>
      <c r="BG71" s="1"/>
      <c r="BH71" s="1"/>
      <c r="BI71" s="1"/>
      <c r="BJ71" s="1" t="s">
        <v>1687</v>
      </c>
      <c r="BK71" s="1"/>
      <c r="BL71" s="1"/>
      <c r="BM71" s="1" t="s">
        <v>1688</v>
      </c>
      <c r="BN71" s="1">
        <v>12</v>
      </c>
      <c r="BO71" s="1" t="s">
        <v>1689</v>
      </c>
      <c r="BP71" s="1" t="str">
        <f>HYPERLINK("https://nconnect.nicmar.ac.in/storage/profile/ProfilePhoto_P25700188_342579.jpg","Download")</f>
        <v>0</v>
      </c>
      <c r="BQ71" s="3"/>
      <c r="BR71" s="3"/>
      <c r="BS71" s="1" t="s">
        <v>113</v>
      </c>
      <c r="BT71" s="1" t="s">
        <v>114</v>
      </c>
      <c r="BU71" s="1" t="s">
        <v>115</v>
      </c>
      <c r="BV71" s="1" t="s">
        <v>116</v>
      </c>
      <c r="BW71" s="1"/>
    </row>
    <row r="72" spans="1:75">
      <c r="A72" s="1" t="s">
        <v>342</v>
      </c>
      <c r="B72" s="1" t="s">
        <v>76</v>
      </c>
      <c r="C72" s="1" t="s">
        <v>1690</v>
      </c>
      <c r="D72" s="1" t="s">
        <v>209</v>
      </c>
      <c r="E72" s="1"/>
      <c r="F72" s="1" t="s">
        <v>662</v>
      </c>
      <c r="G72" s="1" t="s">
        <v>1691</v>
      </c>
      <c r="H72" s="1" t="s">
        <v>1692</v>
      </c>
      <c r="I72" s="1" t="s">
        <v>1693</v>
      </c>
      <c r="J72" s="1">
        <v>6296086996</v>
      </c>
      <c r="K72" s="1" t="s">
        <v>152</v>
      </c>
      <c r="L72" s="1" t="s">
        <v>1694</v>
      </c>
      <c r="M72" s="1" t="s">
        <v>86</v>
      </c>
      <c r="N72" s="1" t="s">
        <v>1695</v>
      </c>
      <c r="O72" s="1"/>
      <c r="P72" s="1" t="s">
        <v>88</v>
      </c>
      <c r="Q72" s="1" t="s">
        <v>1696</v>
      </c>
      <c r="R72" s="1" t="s">
        <v>1697</v>
      </c>
      <c r="S72" s="1">
        <v>9800112285</v>
      </c>
      <c r="T72" s="1" t="s">
        <v>160</v>
      </c>
      <c r="U72" s="1" t="s">
        <v>1698</v>
      </c>
      <c r="V72" s="1">
        <v>9574448041</v>
      </c>
      <c r="W72" s="1" t="s">
        <v>92</v>
      </c>
      <c r="X72" s="1" t="s">
        <v>1699</v>
      </c>
      <c r="Y72" s="1" t="s">
        <v>1700</v>
      </c>
      <c r="Z72" s="1" t="s">
        <v>1220</v>
      </c>
      <c r="AA72" s="1" t="s">
        <v>1701</v>
      </c>
      <c r="AB72" s="1" t="s">
        <v>1702</v>
      </c>
      <c r="AC72" s="1" t="s">
        <v>674</v>
      </c>
      <c r="AD72" s="1">
        <v>8.7</v>
      </c>
      <c r="AE72" s="1" t="s">
        <v>96</v>
      </c>
      <c r="AF72" s="1" t="s">
        <v>1703</v>
      </c>
      <c r="AG72" s="1" t="s">
        <v>301</v>
      </c>
      <c r="AH72" s="1" t="s">
        <v>134</v>
      </c>
      <c r="AI72" s="1" t="s">
        <v>135</v>
      </c>
      <c r="AJ72" s="1">
        <v>72.4</v>
      </c>
      <c r="AK72" s="1"/>
      <c r="AL72" s="1" t="s">
        <v>1703</v>
      </c>
      <c r="AM72" s="1" t="s">
        <v>301</v>
      </c>
      <c r="AN72" s="1" t="s">
        <v>137</v>
      </c>
      <c r="AO72" s="1" t="s">
        <v>138</v>
      </c>
      <c r="AP72" s="1">
        <v>76.4</v>
      </c>
      <c r="AQ72" s="1"/>
      <c r="AR72" s="1"/>
      <c r="AS72" s="1"/>
      <c r="AT72" s="1"/>
      <c r="AU72" s="1"/>
      <c r="AV72" s="1"/>
      <c r="AW72" s="1"/>
      <c r="AX72" s="1" t="s">
        <v>1226</v>
      </c>
      <c r="AY72" s="1" t="s">
        <v>1704</v>
      </c>
      <c r="AZ72" s="1" t="s">
        <v>141</v>
      </c>
      <c r="BA72" s="1" t="s">
        <v>173</v>
      </c>
      <c r="BB72" s="1">
        <v>73.2</v>
      </c>
      <c r="BC72" s="1">
        <v>8.07</v>
      </c>
      <c r="BD72" s="1"/>
      <c r="BE72" s="1"/>
      <c r="BF72" s="1"/>
      <c r="BG72" s="1"/>
      <c r="BH72" s="1"/>
      <c r="BI72" s="1"/>
      <c r="BJ72" s="1" t="s">
        <v>1705</v>
      </c>
      <c r="BK72" s="1"/>
      <c r="BL72" s="1"/>
      <c r="BM72" s="1" t="s">
        <v>1706</v>
      </c>
      <c r="BN72" s="1">
        <v>38</v>
      </c>
      <c r="BO72" s="1" t="s">
        <v>1707</v>
      </c>
      <c r="BP72" s="1" t="str">
        <f>HYPERLINK("https://nconnect.nicmar.ac.in/storage/profile/ProfilePhoto_P25701084_612374.jpg","Download")</f>
        <v>0</v>
      </c>
      <c r="BQ72" s="3"/>
      <c r="BR72" s="3"/>
      <c r="BS72" s="1" t="s">
        <v>113</v>
      </c>
      <c r="BT72" s="1" t="s">
        <v>114</v>
      </c>
      <c r="BU72" s="1" t="s">
        <v>115</v>
      </c>
      <c r="BV72" s="1" t="s">
        <v>116</v>
      </c>
      <c r="BW72" s="1"/>
    </row>
    <row r="73" spans="1:75">
      <c r="A73" s="1" t="s">
        <v>75</v>
      </c>
      <c r="B73" s="1" t="s">
        <v>76</v>
      </c>
      <c r="C73" s="1" t="s">
        <v>1708</v>
      </c>
      <c r="D73" s="1" t="s">
        <v>1709</v>
      </c>
      <c r="E73" s="1"/>
      <c r="F73" s="1" t="s">
        <v>1710</v>
      </c>
      <c r="G73" s="1" t="s">
        <v>1711</v>
      </c>
      <c r="H73" s="1" t="s">
        <v>1712</v>
      </c>
      <c r="I73" s="1" t="s">
        <v>1713</v>
      </c>
      <c r="J73" s="1">
        <v>9995361307</v>
      </c>
      <c r="K73" s="1" t="s">
        <v>84</v>
      </c>
      <c r="L73" s="1" t="s">
        <v>1714</v>
      </c>
      <c r="M73" s="1" t="s">
        <v>1715</v>
      </c>
      <c r="N73" s="1" t="s">
        <v>1716</v>
      </c>
      <c r="O73" s="1"/>
      <c r="P73" s="1" t="s">
        <v>88</v>
      </c>
      <c r="Q73" s="1" t="s">
        <v>1717</v>
      </c>
      <c r="R73" s="1" t="s">
        <v>1718</v>
      </c>
      <c r="S73" s="1">
        <v>7510861307</v>
      </c>
      <c r="T73" s="1" t="s">
        <v>1719</v>
      </c>
      <c r="U73" s="1" t="s">
        <v>1720</v>
      </c>
      <c r="V73" s="1">
        <v>9895820148</v>
      </c>
      <c r="W73" s="1" t="s">
        <v>92</v>
      </c>
      <c r="X73" s="1" t="s">
        <v>1721</v>
      </c>
      <c r="Y73" s="1" t="s">
        <v>1198</v>
      </c>
      <c r="Z73" s="1" t="s">
        <v>790</v>
      </c>
      <c r="AA73" s="1" t="s">
        <v>1721</v>
      </c>
      <c r="AB73" s="1" t="s">
        <v>1198</v>
      </c>
      <c r="AC73" s="1" t="s">
        <v>790</v>
      </c>
      <c r="AD73" s="1">
        <v>8.74</v>
      </c>
      <c r="AE73" s="1" t="s">
        <v>96</v>
      </c>
      <c r="AF73" s="1" t="s">
        <v>1722</v>
      </c>
      <c r="AG73" s="1" t="s">
        <v>1723</v>
      </c>
      <c r="AH73" s="1" t="s">
        <v>1724</v>
      </c>
      <c r="AI73" s="1" t="s">
        <v>832</v>
      </c>
      <c r="AJ73" s="1">
        <v>92.95</v>
      </c>
      <c r="AK73" s="1"/>
      <c r="AL73" s="1" t="s">
        <v>1722</v>
      </c>
      <c r="AM73" s="1" t="s">
        <v>1723</v>
      </c>
      <c r="AN73" s="1" t="s">
        <v>99</v>
      </c>
      <c r="AO73" s="1" t="s">
        <v>195</v>
      </c>
      <c r="AP73" s="1">
        <v>84.92</v>
      </c>
      <c r="AQ73" s="1"/>
      <c r="AR73" s="1"/>
      <c r="AS73" s="1"/>
      <c r="AT73" s="1"/>
      <c r="AU73" s="1"/>
      <c r="AV73" s="1"/>
      <c r="AW73" s="1"/>
      <c r="AX73" s="1" t="s">
        <v>794</v>
      </c>
      <c r="AY73" s="1" t="s">
        <v>1725</v>
      </c>
      <c r="AZ73" s="1" t="s">
        <v>278</v>
      </c>
      <c r="BA73" s="1" t="s">
        <v>141</v>
      </c>
      <c r="BB73" s="1">
        <v>70.15</v>
      </c>
      <c r="BC73" s="1">
        <v>7.39</v>
      </c>
      <c r="BD73" s="1"/>
      <c r="BE73" s="1"/>
      <c r="BF73" s="1"/>
      <c r="BG73" s="1"/>
      <c r="BH73" s="1"/>
      <c r="BI73" s="1"/>
      <c r="BJ73" s="1" t="s">
        <v>1726</v>
      </c>
      <c r="BK73" s="1"/>
      <c r="BL73" s="1"/>
      <c r="BM73" s="1" t="s">
        <v>1727</v>
      </c>
      <c r="BN73" s="1">
        <v>50</v>
      </c>
      <c r="BO73" s="1" t="s">
        <v>1728</v>
      </c>
      <c r="BP73" s="1" t="str">
        <f>HYPERLINK("https://nconnect.nicmar.ac.in/storage/profile/ProfilePhoto_P25700134_358914.jpg","Download")</f>
        <v>0</v>
      </c>
      <c r="BQ73" s="3"/>
      <c r="BR73" s="3"/>
      <c r="BS73" s="1" t="s">
        <v>113</v>
      </c>
      <c r="BT73" s="1" t="s">
        <v>114</v>
      </c>
      <c r="BU73" s="1" t="s">
        <v>115</v>
      </c>
      <c r="BV73" s="1" t="s">
        <v>116</v>
      </c>
      <c r="BW73" s="1"/>
    </row>
    <row r="74" spans="1:75">
      <c r="A74" s="1" t="s">
        <v>75</v>
      </c>
      <c r="B74" s="1" t="s">
        <v>76</v>
      </c>
      <c r="C74" s="1" t="s">
        <v>1729</v>
      </c>
      <c r="D74" s="1" t="s">
        <v>862</v>
      </c>
      <c r="E74" s="1" t="s">
        <v>1730</v>
      </c>
      <c r="F74" s="1" t="s">
        <v>1731</v>
      </c>
      <c r="G74" s="1" t="s">
        <v>1732</v>
      </c>
      <c r="H74" s="1" t="s">
        <v>1733</v>
      </c>
      <c r="I74" s="1" t="s">
        <v>1734</v>
      </c>
      <c r="J74" s="1">
        <v>7900162345</v>
      </c>
      <c r="K74" s="1" t="s">
        <v>152</v>
      </c>
      <c r="L74" s="1" t="s">
        <v>1735</v>
      </c>
      <c r="M74" s="1" t="s">
        <v>86</v>
      </c>
      <c r="N74" s="1" t="s">
        <v>216</v>
      </c>
      <c r="O74" s="1"/>
      <c r="P74" s="1" t="s">
        <v>618</v>
      </c>
      <c r="Q74" s="1" t="s">
        <v>1736</v>
      </c>
      <c r="R74" s="1" t="s">
        <v>1737</v>
      </c>
      <c r="S74" s="1">
        <v>9869781092</v>
      </c>
      <c r="T74" s="1" t="s">
        <v>670</v>
      </c>
      <c r="U74" s="1" t="s">
        <v>1738</v>
      </c>
      <c r="V74" s="1">
        <v>9969453439</v>
      </c>
      <c r="W74" s="1" t="s">
        <v>127</v>
      </c>
      <c r="X74" s="1" t="s">
        <v>1739</v>
      </c>
      <c r="Y74" s="1" t="s">
        <v>381</v>
      </c>
      <c r="Z74" s="1" t="s">
        <v>95</v>
      </c>
      <c r="AA74" s="1" t="s">
        <v>1739</v>
      </c>
      <c r="AB74" s="1" t="s">
        <v>381</v>
      </c>
      <c r="AC74" s="1" t="s">
        <v>95</v>
      </c>
      <c r="AD74" s="1">
        <v>8.56</v>
      </c>
      <c r="AE74" s="1" t="s">
        <v>96</v>
      </c>
      <c r="AF74" s="1" t="s">
        <v>1740</v>
      </c>
      <c r="AG74" s="1" t="s">
        <v>1741</v>
      </c>
      <c r="AH74" s="1" t="s">
        <v>575</v>
      </c>
      <c r="AI74" s="1" t="s">
        <v>166</v>
      </c>
      <c r="AJ74" s="1">
        <v>81</v>
      </c>
      <c r="AK74" s="1"/>
      <c r="AL74" s="1" t="s">
        <v>1742</v>
      </c>
      <c r="AM74" s="1" t="s">
        <v>1741</v>
      </c>
      <c r="AN74" s="1" t="s">
        <v>479</v>
      </c>
      <c r="AO74" s="1" t="s">
        <v>169</v>
      </c>
      <c r="AP74" s="1">
        <v>67.69</v>
      </c>
      <c r="AQ74" s="1"/>
      <c r="AR74" s="1"/>
      <c r="AS74" s="1"/>
      <c r="AT74" s="1"/>
      <c r="AU74" s="1"/>
      <c r="AV74" s="1"/>
      <c r="AW74" s="1"/>
      <c r="AX74" s="1" t="s">
        <v>1743</v>
      </c>
      <c r="AY74" s="1" t="s">
        <v>1744</v>
      </c>
      <c r="AZ74" s="1" t="s">
        <v>747</v>
      </c>
      <c r="BA74" s="1" t="s">
        <v>108</v>
      </c>
      <c r="BB74" s="1">
        <v>80.6</v>
      </c>
      <c r="BC74" s="1">
        <v>8.56</v>
      </c>
      <c r="BD74" s="1"/>
      <c r="BE74" s="1"/>
      <c r="BF74" s="1"/>
      <c r="BG74" s="1"/>
      <c r="BH74" s="1"/>
      <c r="BI74" s="1"/>
      <c r="BJ74" s="1" t="s">
        <v>1745</v>
      </c>
      <c r="BK74" s="1" t="s">
        <v>1746</v>
      </c>
      <c r="BL74" s="1" t="s">
        <v>111</v>
      </c>
      <c r="BM74" s="1" t="s">
        <v>1747</v>
      </c>
      <c r="BN74" s="1">
        <v>34</v>
      </c>
      <c r="BO74" s="1" t="s">
        <v>1748</v>
      </c>
      <c r="BP74" s="1" t="str">
        <f>HYPERLINK("https://nconnect.nicmar.ac.in/storage/profile/ProfilePhoto_P25700246_546739.jpg","Download")</f>
        <v>0</v>
      </c>
      <c r="BQ74" s="3"/>
      <c r="BR74" s="3"/>
      <c r="BS74" s="1" t="s">
        <v>113</v>
      </c>
      <c r="BT74" s="1" t="s">
        <v>114</v>
      </c>
      <c r="BU74" s="1" t="s">
        <v>115</v>
      </c>
      <c r="BV74" s="1" t="s">
        <v>116</v>
      </c>
      <c r="BW74" s="1"/>
    </row>
    <row r="75" spans="1:75">
      <c r="A75" s="1" t="s">
        <v>75</v>
      </c>
      <c r="B75" s="1" t="s">
        <v>76</v>
      </c>
      <c r="C75" s="1" t="s">
        <v>1749</v>
      </c>
      <c r="D75" s="1" t="s">
        <v>1750</v>
      </c>
      <c r="E75" s="1" t="s">
        <v>1751</v>
      </c>
      <c r="F75" s="1" t="s">
        <v>1117</v>
      </c>
      <c r="G75" s="1" t="s">
        <v>1752</v>
      </c>
      <c r="H75" s="1" t="s">
        <v>1753</v>
      </c>
      <c r="I75" s="1" t="s">
        <v>1754</v>
      </c>
      <c r="J75" s="1">
        <v>8308779295</v>
      </c>
      <c r="K75" s="1" t="s">
        <v>152</v>
      </c>
      <c r="L75" s="1" t="s">
        <v>1755</v>
      </c>
      <c r="M75" s="1" t="s">
        <v>86</v>
      </c>
      <c r="N75" s="1" t="s">
        <v>216</v>
      </c>
      <c r="O75" s="1"/>
      <c r="P75" s="1" t="s">
        <v>88</v>
      </c>
      <c r="Q75" s="1" t="s">
        <v>1756</v>
      </c>
      <c r="R75" s="1" t="s">
        <v>1757</v>
      </c>
      <c r="S75" s="1">
        <v>9420012124</v>
      </c>
      <c r="T75" s="1" t="s">
        <v>1758</v>
      </c>
      <c r="U75" s="1" t="s">
        <v>1759</v>
      </c>
      <c r="V75" s="1">
        <v>9168619132</v>
      </c>
      <c r="W75" s="1" t="s">
        <v>92</v>
      </c>
      <c r="X75" s="1" t="s">
        <v>1760</v>
      </c>
      <c r="Y75" s="1" t="s">
        <v>252</v>
      </c>
      <c r="Z75" s="1" t="s">
        <v>95</v>
      </c>
      <c r="AA75" s="1" t="s">
        <v>1761</v>
      </c>
      <c r="AB75" s="1" t="s">
        <v>1762</v>
      </c>
      <c r="AC75" s="1" t="s">
        <v>95</v>
      </c>
      <c r="AD75" s="1">
        <v>8.28</v>
      </c>
      <c r="AE75" s="1" t="s">
        <v>96</v>
      </c>
      <c r="AF75" s="1" t="s">
        <v>1763</v>
      </c>
      <c r="AG75" s="1" t="s">
        <v>1764</v>
      </c>
      <c r="AH75" s="1" t="s">
        <v>99</v>
      </c>
      <c r="AI75" s="1" t="s">
        <v>195</v>
      </c>
      <c r="AJ75" s="1">
        <v>87.8</v>
      </c>
      <c r="AK75" s="1"/>
      <c r="AL75" s="1" t="s">
        <v>1765</v>
      </c>
      <c r="AM75" s="1" t="s">
        <v>1766</v>
      </c>
      <c r="AN75" s="1" t="s">
        <v>226</v>
      </c>
      <c r="AO75" s="1" t="s">
        <v>332</v>
      </c>
      <c r="AP75" s="1">
        <v>72</v>
      </c>
      <c r="AQ75" s="1"/>
      <c r="AR75" s="1"/>
      <c r="AS75" s="1"/>
      <c r="AT75" s="1"/>
      <c r="AU75" s="1"/>
      <c r="AV75" s="1"/>
      <c r="AW75" s="1"/>
      <c r="AX75" s="1" t="s">
        <v>410</v>
      </c>
      <c r="AY75" s="1" t="s">
        <v>1767</v>
      </c>
      <c r="AZ75" s="1" t="s">
        <v>306</v>
      </c>
      <c r="BA75" s="1" t="s">
        <v>386</v>
      </c>
      <c r="BB75" s="1">
        <v>78.23</v>
      </c>
      <c r="BC75" s="1">
        <v>8.79</v>
      </c>
      <c r="BD75" s="1"/>
      <c r="BE75" s="1"/>
      <c r="BF75" s="1"/>
      <c r="BG75" s="1"/>
      <c r="BH75" s="1"/>
      <c r="BI75" s="1"/>
      <c r="BJ75" s="1" t="s">
        <v>1768</v>
      </c>
      <c r="BK75" s="1" t="s">
        <v>1769</v>
      </c>
      <c r="BL75" s="1" t="s">
        <v>634</v>
      </c>
      <c r="BM75" s="1" t="s">
        <v>1770</v>
      </c>
      <c r="BN75" s="1">
        <v>31</v>
      </c>
      <c r="BO75" s="1" t="s">
        <v>1771</v>
      </c>
      <c r="BP75" s="1" t="str">
        <f>HYPERLINK("https://nconnect.nicmar.ac.in/storage/profile/ProfilePhoto_P25700741_246781.jpg","Download")</f>
        <v>0</v>
      </c>
      <c r="BQ75" s="3"/>
      <c r="BR75" s="3"/>
      <c r="BS75" s="1" t="s">
        <v>113</v>
      </c>
      <c r="BT75" s="1" t="s">
        <v>114</v>
      </c>
      <c r="BU75" s="1" t="s">
        <v>115</v>
      </c>
      <c r="BV75" s="1" t="s">
        <v>116</v>
      </c>
      <c r="BW75" s="1"/>
    </row>
    <row r="76" spans="1:75">
      <c r="A76" s="1" t="s">
        <v>75</v>
      </c>
      <c r="B76" s="1" t="s">
        <v>76</v>
      </c>
      <c r="C76" s="1" t="s">
        <v>1772</v>
      </c>
      <c r="D76" s="1" t="s">
        <v>1773</v>
      </c>
      <c r="E76" s="1"/>
      <c r="F76" s="1" t="s">
        <v>1774</v>
      </c>
      <c r="G76" s="1" t="s">
        <v>1775</v>
      </c>
      <c r="H76" s="1" t="s">
        <v>1776</v>
      </c>
      <c r="I76" s="1" t="s">
        <v>1777</v>
      </c>
      <c r="J76" s="1">
        <v>7095626628</v>
      </c>
      <c r="K76" s="1" t="s">
        <v>84</v>
      </c>
      <c r="L76" s="1" t="s">
        <v>1778</v>
      </c>
      <c r="M76" s="1" t="s">
        <v>86</v>
      </c>
      <c r="N76" s="1" t="s">
        <v>644</v>
      </c>
      <c r="O76" s="1"/>
      <c r="P76" s="1" t="s">
        <v>321</v>
      </c>
      <c r="Q76" s="1" t="s">
        <v>1779</v>
      </c>
      <c r="R76" s="1" t="s">
        <v>1780</v>
      </c>
      <c r="S76" s="1">
        <v>7569920980</v>
      </c>
      <c r="T76" s="1" t="s">
        <v>1781</v>
      </c>
      <c r="U76" s="1" t="s">
        <v>1782</v>
      </c>
      <c r="V76" s="1">
        <v>9505935783</v>
      </c>
      <c r="W76" s="1" t="s">
        <v>1783</v>
      </c>
      <c r="X76" s="1" t="s">
        <v>1784</v>
      </c>
      <c r="Y76" s="1" t="s">
        <v>1785</v>
      </c>
      <c r="Z76" s="1" t="s">
        <v>451</v>
      </c>
      <c r="AA76" s="1" t="s">
        <v>1786</v>
      </c>
      <c r="AB76" s="1" t="s">
        <v>1785</v>
      </c>
      <c r="AC76" s="1" t="s">
        <v>451</v>
      </c>
      <c r="AD76" s="1">
        <v>9.13</v>
      </c>
      <c r="AE76" s="1" t="s">
        <v>96</v>
      </c>
      <c r="AF76" s="1" t="s">
        <v>1787</v>
      </c>
      <c r="AG76" s="1" t="s">
        <v>476</v>
      </c>
      <c r="AH76" s="1" t="s">
        <v>226</v>
      </c>
      <c r="AI76" s="1" t="s">
        <v>335</v>
      </c>
      <c r="AJ76" s="1">
        <v>97</v>
      </c>
      <c r="AK76" s="1">
        <v>9.7</v>
      </c>
      <c r="AL76" s="1"/>
      <c r="AM76" s="1"/>
      <c r="AN76" s="1"/>
      <c r="AO76" s="1"/>
      <c r="AP76" s="1"/>
      <c r="AQ76" s="1"/>
      <c r="AR76" s="1" t="s">
        <v>333</v>
      </c>
      <c r="AS76" s="1" t="s">
        <v>1788</v>
      </c>
      <c r="AT76" s="1" t="s">
        <v>227</v>
      </c>
      <c r="AU76" s="1" t="s">
        <v>1789</v>
      </c>
      <c r="AV76" s="1">
        <v>90.15</v>
      </c>
      <c r="AW76" s="1"/>
      <c r="AX76" s="1" t="s">
        <v>957</v>
      </c>
      <c r="AY76" s="1" t="s">
        <v>1790</v>
      </c>
      <c r="AZ76" s="1" t="s">
        <v>1003</v>
      </c>
      <c r="BA76" s="1" t="s">
        <v>656</v>
      </c>
      <c r="BB76" s="1">
        <v>81.3</v>
      </c>
      <c r="BC76" s="1">
        <v>8.88</v>
      </c>
      <c r="BD76" s="1"/>
      <c r="BE76" s="1"/>
      <c r="BF76" s="1"/>
      <c r="BG76" s="1"/>
      <c r="BH76" s="1"/>
      <c r="BI76" s="1"/>
      <c r="BJ76" s="1" t="s">
        <v>1791</v>
      </c>
      <c r="BK76" s="1"/>
      <c r="BL76" s="1"/>
      <c r="BM76" s="1" t="s">
        <v>1792</v>
      </c>
      <c r="BN76" s="1">
        <v>41</v>
      </c>
      <c r="BO76" s="1"/>
      <c r="BP76" s="1" t="str">
        <f>HYPERLINK("https://nconnect.nicmar.ac.in/storage/profile/ProfilePhoto_P25700126_934175.jpg","Download")</f>
        <v>0</v>
      </c>
      <c r="BQ76" s="3"/>
      <c r="BR76" s="3"/>
      <c r="BS76" s="1" t="s">
        <v>113</v>
      </c>
      <c r="BT76" s="1" t="s">
        <v>114</v>
      </c>
      <c r="BU76" s="1" t="s">
        <v>115</v>
      </c>
      <c r="BV76" s="1" t="s">
        <v>116</v>
      </c>
      <c r="BW76" s="1"/>
    </row>
    <row r="77" spans="1:75">
      <c r="A77" s="1" t="s">
        <v>75</v>
      </c>
      <c r="B77" s="1" t="s">
        <v>76</v>
      </c>
      <c r="C77" s="1" t="s">
        <v>1793</v>
      </c>
      <c r="D77" s="1" t="s">
        <v>661</v>
      </c>
      <c r="E77" s="1" t="s">
        <v>1794</v>
      </c>
      <c r="F77" s="1" t="s">
        <v>1795</v>
      </c>
      <c r="G77" s="1" t="s">
        <v>1796</v>
      </c>
      <c r="H77" s="1" t="s">
        <v>1797</v>
      </c>
      <c r="I77" s="1" t="s">
        <v>1798</v>
      </c>
      <c r="J77" s="1">
        <v>8850605554</v>
      </c>
      <c r="K77" s="1" t="s">
        <v>152</v>
      </c>
      <c r="L77" s="1" t="s">
        <v>1799</v>
      </c>
      <c r="M77" s="1" t="s">
        <v>86</v>
      </c>
      <c r="N77" s="1" t="s">
        <v>1800</v>
      </c>
      <c r="O77" s="1"/>
      <c r="P77" s="1" t="s">
        <v>88</v>
      </c>
      <c r="Q77" s="1" t="s">
        <v>1801</v>
      </c>
      <c r="R77" s="1" t="s">
        <v>1802</v>
      </c>
      <c r="S77" s="1">
        <v>9969579719</v>
      </c>
      <c r="T77" s="1" t="s">
        <v>1803</v>
      </c>
      <c r="U77" s="1" t="s">
        <v>1804</v>
      </c>
      <c r="V77" s="1">
        <v>9987624270</v>
      </c>
      <c r="W77" s="1" t="s">
        <v>1805</v>
      </c>
      <c r="X77" s="1" t="s">
        <v>1806</v>
      </c>
      <c r="Y77" s="1" t="s">
        <v>326</v>
      </c>
      <c r="Z77" s="1" t="s">
        <v>95</v>
      </c>
      <c r="AA77" s="1" t="s">
        <v>1807</v>
      </c>
      <c r="AB77" s="1" t="s">
        <v>326</v>
      </c>
      <c r="AC77" s="1" t="s">
        <v>95</v>
      </c>
      <c r="AD77" s="1">
        <v>7.97</v>
      </c>
      <c r="AE77" s="1" t="s">
        <v>96</v>
      </c>
      <c r="AF77" s="1" t="s">
        <v>1808</v>
      </c>
      <c r="AG77" s="1" t="s">
        <v>1809</v>
      </c>
      <c r="AH77" s="1" t="s">
        <v>198</v>
      </c>
      <c r="AI77" s="1" t="s">
        <v>166</v>
      </c>
      <c r="AJ77" s="1">
        <v>76.6</v>
      </c>
      <c r="AK77" s="1">
        <v>0</v>
      </c>
      <c r="AL77" s="1" t="s">
        <v>1810</v>
      </c>
      <c r="AM77" s="1" t="s">
        <v>1809</v>
      </c>
      <c r="AN77" s="1" t="s">
        <v>479</v>
      </c>
      <c r="AO77" s="1" t="s">
        <v>1811</v>
      </c>
      <c r="AP77" s="1">
        <v>61.38</v>
      </c>
      <c r="AQ77" s="1">
        <v>0</v>
      </c>
      <c r="AR77" s="1"/>
      <c r="AS77" s="1"/>
      <c r="AT77" s="1"/>
      <c r="AU77" s="1"/>
      <c r="AV77" s="1"/>
      <c r="AW77" s="1"/>
      <c r="AX77" s="1" t="s">
        <v>105</v>
      </c>
      <c r="AY77" s="1" t="s">
        <v>1812</v>
      </c>
      <c r="AZ77" s="1" t="s">
        <v>747</v>
      </c>
      <c r="BA77" s="1" t="s">
        <v>108</v>
      </c>
      <c r="BB77" s="1">
        <v>73.65</v>
      </c>
      <c r="BC77" s="1">
        <v>8.26</v>
      </c>
      <c r="BD77" s="1"/>
      <c r="BE77" s="1"/>
      <c r="BF77" s="1"/>
      <c r="BG77" s="1"/>
      <c r="BH77" s="1"/>
      <c r="BI77" s="1"/>
      <c r="BJ77" s="1" t="s">
        <v>1813</v>
      </c>
      <c r="BK77" s="1" t="s">
        <v>1814</v>
      </c>
      <c r="BL77" s="1" t="s">
        <v>235</v>
      </c>
      <c r="BM77" s="1" t="s">
        <v>1815</v>
      </c>
      <c r="BN77" s="1">
        <v>16</v>
      </c>
      <c r="BO77" s="1" t="s">
        <v>1816</v>
      </c>
      <c r="BP77" s="1" t="str">
        <f>HYPERLINK("https://nconnect.nicmar.ac.in/storage/profile/ProfilePhoto_P25700229_187625.jpg","Download")</f>
        <v>0</v>
      </c>
      <c r="BQ77" s="3"/>
      <c r="BR77" s="3"/>
      <c r="BS77" s="1" t="s">
        <v>113</v>
      </c>
      <c r="BT77" s="1" t="s">
        <v>114</v>
      </c>
      <c r="BU77" s="1" t="s">
        <v>115</v>
      </c>
      <c r="BV77" s="1" t="s">
        <v>116</v>
      </c>
      <c r="BW77" s="1"/>
    </row>
    <row r="78" spans="1:75">
      <c r="A78" s="1" t="s">
        <v>75</v>
      </c>
      <c r="B78" s="1" t="s">
        <v>76</v>
      </c>
      <c r="C78" s="1" t="s">
        <v>1817</v>
      </c>
      <c r="D78" s="1" t="s">
        <v>1818</v>
      </c>
      <c r="E78" s="1"/>
      <c r="F78" s="1" t="s">
        <v>1819</v>
      </c>
      <c r="G78" s="1" t="s">
        <v>1820</v>
      </c>
      <c r="H78" s="1" t="s">
        <v>1821</v>
      </c>
      <c r="I78" s="1" t="s">
        <v>1822</v>
      </c>
      <c r="J78" s="1">
        <v>7068336907</v>
      </c>
      <c r="K78" s="1" t="s">
        <v>152</v>
      </c>
      <c r="L78" s="1" t="s">
        <v>1823</v>
      </c>
      <c r="M78" s="1" t="s">
        <v>86</v>
      </c>
      <c r="N78" s="1" t="s">
        <v>154</v>
      </c>
      <c r="O78" s="1"/>
      <c r="P78" s="1" t="s">
        <v>88</v>
      </c>
      <c r="Q78" s="1" t="s">
        <v>1824</v>
      </c>
      <c r="R78" s="1" t="s">
        <v>1825</v>
      </c>
      <c r="S78" s="1">
        <v>9044024038</v>
      </c>
      <c r="T78" s="1" t="s">
        <v>670</v>
      </c>
      <c r="U78" s="1" t="s">
        <v>1826</v>
      </c>
      <c r="V78" s="1">
        <v>8090008254</v>
      </c>
      <c r="W78" s="1" t="s">
        <v>92</v>
      </c>
      <c r="X78" s="1" t="s">
        <v>1827</v>
      </c>
      <c r="Y78" s="1" t="s">
        <v>1828</v>
      </c>
      <c r="Z78" s="1" t="s">
        <v>1151</v>
      </c>
      <c r="AA78" s="1" t="s">
        <v>1827</v>
      </c>
      <c r="AB78" s="1" t="s">
        <v>1828</v>
      </c>
      <c r="AC78" s="1" t="s">
        <v>1151</v>
      </c>
      <c r="AD78" s="1">
        <v>8.36</v>
      </c>
      <c r="AE78" s="1" t="s">
        <v>96</v>
      </c>
      <c r="AF78" s="1" t="s">
        <v>1829</v>
      </c>
      <c r="AG78" s="1" t="s">
        <v>1344</v>
      </c>
      <c r="AH78" s="1" t="s">
        <v>99</v>
      </c>
      <c r="AI78" s="1" t="s">
        <v>100</v>
      </c>
      <c r="AJ78" s="1">
        <v>95</v>
      </c>
      <c r="AK78" s="1">
        <v>10</v>
      </c>
      <c r="AL78" s="1" t="s">
        <v>1830</v>
      </c>
      <c r="AM78" s="1" t="s">
        <v>1344</v>
      </c>
      <c r="AN78" s="1" t="s">
        <v>226</v>
      </c>
      <c r="AO78" s="1" t="s">
        <v>135</v>
      </c>
      <c r="AP78" s="1">
        <v>72.6</v>
      </c>
      <c r="AQ78" s="1"/>
      <c r="AR78" s="1"/>
      <c r="AS78" s="1"/>
      <c r="AT78" s="1"/>
      <c r="AU78" s="1"/>
      <c r="AV78" s="1"/>
      <c r="AW78" s="1"/>
      <c r="AX78" s="1" t="s">
        <v>1831</v>
      </c>
      <c r="AY78" s="1" t="s">
        <v>1831</v>
      </c>
      <c r="AZ78" s="1" t="s">
        <v>169</v>
      </c>
      <c r="BA78" s="1" t="s">
        <v>1088</v>
      </c>
      <c r="BB78" s="1">
        <v>72.2</v>
      </c>
      <c r="BC78" s="1"/>
      <c r="BD78" s="1"/>
      <c r="BE78" s="1"/>
      <c r="BF78" s="1"/>
      <c r="BG78" s="1"/>
      <c r="BH78" s="1"/>
      <c r="BI78" s="1"/>
      <c r="BJ78" s="1" t="s">
        <v>1832</v>
      </c>
      <c r="BK78" s="1" t="s">
        <v>1833</v>
      </c>
      <c r="BL78" s="1" t="s">
        <v>1834</v>
      </c>
      <c r="BM78" s="1" t="s">
        <v>1835</v>
      </c>
      <c r="BN78" s="1">
        <v>8</v>
      </c>
      <c r="BO78" s="1" t="s">
        <v>1836</v>
      </c>
      <c r="BP78" s="1" t="str">
        <f>HYPERLINK("https://nconnect.nicmar.ac.in/storage/profile/ProfilePhoto_P25700138_159438.jpg","Download")</f>
        <v>0</v>
      </c>
      <c r="BQ78" s="3"/>
      <c r="BR78" s="3"/>
      <c r="BS78" s="1" t="s">
        <v>113</v>
      </c>
      <c r="BT78" s="1" t="s">
        <v>114</v>
      </c>
      <c r="BU78" s="1" t="s">
        <v>115</v>
      </c>
      <c r="BV78" s="1" t="s">
        <v>116</v>
      </c>
      <c r="BW78" s="1"/>
    </row>
    <row r="79" spans="1:75">
      <c r="A79" s="1" t="s">
        <v>75</v>
      </c>
      <c r="B79" s="1" t="s">
        <v>76</v>
      </c>
      <c r="C79" s="1" t="s">
        <v>1837</v>
      </c>
      <c r="D79" s="1" t="s">
        <v>1838</v>
      </c>
      <c r="E79" s="1" t="s">
        <v>1839</v>
      </c>
      <c r="F79" s="1" t="s">
        <v>1840</v>
      </c>
      <c r="G79" s="1" t="s">
        <v>1841</v>
      </c>
      <c r="H79" s="1" t="s">
        <v>1842</v>
      </c>
      <c r="I79" s="1" t="s">
        <v>1843</v>
      </c>
      <c r="J79" s="1">
        <v>8390157668</v>
      </c>
      <c r="K79" s="1" t="s">
        <v>152</v>
      </c>
      <c r="L79" s="1" t="s">
        <v>1844</v>
      </c>
      <c r="M79" s="1" t="s">
        <v>86</v>
      </c>
      <c r="N79" s="1" t="s">
        <v>1845</v>
      </c>
      <c r="O79" s="1"/>
      <c r="P79" s="1" t="s">
        <v>321</v>
      </c>
      <c r="Q79" s="1" t="s">
        <v>1846</v>
      </c>
      <c r="R79" s="1" t="s">
        <v>1840</v>
      </c>
      <c r="S79" s="1">
        <v>9423413654</v>
      </c>
      <c r="T79" s="1" t="s">
        <v>218</v>
      </c>
      <c r="U79" s="1" t="s">
        <v>1847</v>
      </c>
      <c r="V79" s="1">
        <v>7385536131</v>
      </c>
      <c r="W79" s="1" t="s">
        <v>220</v>
      </c>
      <c r="X79" s="1" t="s">
        <v>1848</v>
      </c>
      <c r="Y79" s="1" t="s">
        <v>894</v>
      </c>
      <c r="Z79" s="1" t="s">
        <v>95</v>
      </c>
      <c r="AA79" s="1" t="s">
        <v>1848</v>
      </c>
      <c r="AB79" s="1" t="s">
        <v>894</v>
      </c>
      <c r="AC79" s="1" t="s">
        <v>95</v>
      </c>
      <c r="AD79" s="1">
        <v>8.9</v>
      </c>
      <c r="AE79" s="1" t="s">
        <v>96</v>
      </c>
      <c r="AF79" s="1" t="s">
        <v>1849</v>
      </c>
      <c r="AG79" s="1" t="s">
        <v>1850</v>
      </c>
      <c r="AH79" s="1" t="s">
        <v>479</v>
      </c>
      <c r="AI79" s="1" t="s">
        <v>257</v>
      </c>
      <c r="AJ79" s="1">
        <v>90.4</v>
      </c>
      <c r="AK79" s="1"/>
      <c r="AL79" s="1"/>
      <c r="AM79" s="1"/>
      <c r="AN79" s="1"/>
      <c r="AO79" s="1"/>
      <c r="AP79" s="1"/>
      <c r="AQ79" s="1"/>
      <c r="AR79" s="1" t="s">
        <v>333</v>
      </c>
      <c r="AS79" s="1" t="s">
        <v>1851</v>
      </c>
      <c r="AT79" s="1" t="s">
        <v>229</v>
      </c>
      <c r="AU79" s="1" t="s">
        <v>1852</v>
      </c>
      <c r="AV79" s="1">
        <v>89.2</v>
      </c>
      <c r="AW79" s="1"/>
      <c r="AX79" s="1" t="s">
        <v>1853</v>
      </c>
      <c r="AY79" s="1" t="s">
        <v>1854</v>
      </c>
      <c r="AZ79" s="1" t="s">
        <v>386</v>
      </c>
      <c r="BA79" s="1" t="s">
        <v>531</v>
      </c>
      <c r="BB79" s="1">
        <v>87.6</v>
      </c>
      <c r="BC79" s="1">
        <v>9.51</v>
      </c>
      <c r="BD79" s="1"/>
      <c r="BE79" s="1"/>
      <c r="BF79" s="1"/>
      <c r="BG79" s="1"/>
      <c r="BH79" s="1"/>
      <c r="BI79" s="1"/>
      <c r="BJ79" s="1" t="s">
        <v>1855</v>
      </c>
      <c r="BK79" s="1"/>
      <c r="BL79" s="1"/>
      <c r="BM79" s="1" t="s">
        <v>1856</v>
      </c>
      <c r="BN79" s="1">
        <v>30</v>
      </c>
      <c r="BO79" s="1" t="s">
        <v>1857</v>
      </c>
      <c r="BP79" s="1" t="str">
        <f>HYPERLINK("https://nconnect.nicmar.ac.in/storage/profile/ProfilePhoto_P25700658_675928.jpg","Download")</f>
        <v>0</v>
      </c>
      <c r="BQ79" s="3"/>
      <c r="BR79" s="3"/>
      <c r="BS79" s="1" t="s">
        <v>113</v>
      </c>
      <c r="BT79" s="1" t="s">
        <v>114</v>
      </c>
      <c r="BU79" s="1" t="s">
        <v>115</v>
      </c>
      <c r="BV79" s="1" t="s">
        <v>116</v>
      </c>
      <c r="BW79" s="1"/>
    </row>
    <row r="80" spans="1:75">
      <c r="A80" s="1" t="s">
        <v>75</v>
      </c>
      <c r="B80" s="1" t="s">
        <v>76</v>
      </c>
      <c r="C80" s="1" t="s">
        <v>1858</v>
      </c>
      <c r="D80" s="1" t="s">
        <v>1859</v>
      </c>
      <c r="E80" s="1" t="s">
        <v>1860</v>
      </c>
      <c r="F80" s="1" t="s">
        <v>1861</v>
      </c>
      <c r="G80" s="1" t="s">
        <v>1862</v>
      </c>
      <c r="H80" s="1" t="s">
        <v>1863</v>
      </c>
      <c r="I80" s="1" t="s">
        <v>1864</v>
      </c>
      <c r="J80" s="1">
        <v>7499330075</v>
      </c>
      <c r="K80" s="1" t="s">
        <v>152</v>
      </c>
      <c r="L80" s="1" t="s">
        <v>1865</v>
      </c>
      <c r="M80" s="1" t="s">
        <v>86</v>
      </c>
      <c r="N80" s="1" t="s">
        <v>216</v>
      </c>
      <c r="O80" s="1"/>
      <c r="P80" s="1" t="s">
        <v>155</v>
      </c>
      <c r="Q80" s="1" t="s">
        <v>1866</v>
      </c>
      <c r="R80" s="1" t="s">
        <v>1867</v>
      </c>
      <c r="S80" s="1">
        <v>9152010059</v>
      </c>
      <c r="T80" s="1" t="s">
        <v>1868</v>
      </c>
      <c r="U80" s="1" t="s">
        <v>1869</v>
      </c>
      <c r="V80" s="1">
        <v>7756891346</v>
      </c>
      <c r="W80" s="1" t="s">
        <v>218</v>
      </c>
      <c r="X80" s="1" t="s">
        <v>1870</v>
      </c>
      <c r="Y80" s="1" t="s">
        <v>252</v>
      </c>
      <c r="Z80" s="1" t="s">
        <v>95</v>
      </c>
      <c r="AA80" s="1" t="s">
        <v>1871</v>
      </c>
      <c r="AB80" s="1" t="s">
        <v>1872</v>
      </c>
      <c r="AC80" s="1" t="s">
        <v>95</v>
      </c>
      <c r="AD80" s="1">
        <v>8.49</v>
      </c>
      <c r="AE80" s="1" t="s">
        <v>96</v>
      </c>
      <c r="AF80" s="1" t="s">
        <v>1873</v>
      </c>
      <c r="AG80" s="1" t="s">
        <v>1874</v>
      </c>
      <c r="AH80" s="1" t="s">
        <v>100</v>
      </c>
      <c r="AI80" s="1" t="s">
        <v>1061</v>
      </c>
      <c r="AJ80" s="1">
        <v>87.4</v>
      </c>
      <c r="AK80" s="1"/>
      <c r="AL80" s="1"/>
      <c r="AM80" s="1"/>
      <c r="AN80" s="1"/>
      <c r="AO80" s="1"/>
      <c r="AP80" s="1"/>
      <c r="AQ80" s="1"/>
      <c r="AR80" s="1" t="s">
        <v>407</v>
      </c>
      <c r="AS80" s="1" t="s">
        <v>1875</v>
      </c>
      <c r="AT80" s="1" t="s">
        <v>479</v>
      </c>
      <c r="AU80" s="1" t="s">
        <v>104</v>
      </c>
      <c r="AV80" s="1">
        <v>77.5</v>
      </c>
      <c r="AW80" s="1"/>
      <c r="AX80" s="1" t="s">
        <v>1876</v>
      </c>
      <c r="AY80" s="1" t="s">
        <v>1877</v>
      </c>
      <c r="AZ80" s="1" t="s">
        <v>1041</v>
      </c>
      <c r="BA80" s="1" t="s">
        <v>604</v>
      </c>
      <c r="BB80" s="1">
        <v>74.83</v>
      </c>
      <c r="BC80" s="1"/>
      <c r="BD80" s="1"/>
      <c r="BE80" s="1"/>
      <c r="BF80" s="1"/>
      <c r="BG80" s="1"/>
      <c r="BH80" s="1"/>
      <c r="BI80" s="1"/>
      <c r="BJ80" s="1" t="s">
        <v>432</v>
      </c>
      <c r="BK80" s="1" t="s">
        <v>1878</v>
      </c>
      <c r="BL80" s="1" t="s">
        <v>365</v>
      </c>
      <c r="BM80" s="1" t="s">
        <v>1879</v>
      </c>
      <c r="BN80" s="1">
        <v>17</v>
      </c>
      <c r="BO80" s="1"/>
      <c r="BP80" s="1" t="str">
        <f>HYPERLINK("https://nconnect.nicmar.ac.in/storage/profile/ProfilePhoto_P25700700_612583.jpg","Download")</f>
        <v>0</v>
      </c>
      <c r="BQ80" s="3"/>
      <c r="BR80" s="3"/>
      <c r="BS80" s="1" t="s">
        <v>113</v>
      </c>
      <c r="BT80" s="1" t="s">
        <v>114</v>
      </c>
      <c r="BU80" s="1" t="s">
        <v>115</v>
      </c>
      <c r="BV80" s="1" t="s">
        <v>116</v>
      </c>
      <c r="BW80" s="1"/>
    </row>
    <row r="81" spans="1:75">
      <c r="A81" s="1" t="s">
        <v>342</v>
      </c>
      <c r="B81" s="1" t="s">
        <v>76</v>
      </c>
      <c r="C81" s="1" t="s">
        <v>1880</v>
      </c>
      <c r="D81" s="1" t="s">
        <v>1881</v>
      </c>
      <c r="E81" s="1" t="s">
        <v>1882</v>
      </c>
      <c r="F81" s="1" t="s">
        <v>1883</v>
      </c>
      <c r="G81" s="1" t="s">
        <v>1884</v>
      </c>
      <c r="H81" s="1" t="s">
        <v>1885</v>
      </c>
      <c r="I81" s="1" t="s">
        <v>1886</v>
      </c>
      <c r="J81" s="1">
        <v>7829294049</v>
      </c>
      <c r="K81" s="1" t="s">
        <v>152</v>
      </c>
      <c r="L81" s="1" t="s">
        <v>1887</v>
      </c>
      <c r="M81" s="1" t="s">
        <v>86</v>
      </c>
      <c r="N81" s="1" t="s">
        <v>1888</v>
      </c>
      <c r="O81" s="1" t="s">
        <v>1889</v>
      </c>
      <c r="P81" s="1" t="s">
        <v>155</v>
      </c>
      <c r="Q81" s="1" t="s">
        <v>1890</v>
      </c>
      <c r="R81" s="1" t="s">
        <v>1891</v>
      </c>
      <c r="S81" s="1">
        <v>9845062530</v>
      </c>
      <c r="T81" s="1" t="s">
        <v>1892</v>
      </c>
      <c r="U81" s="1" t="s">
        <v>1893</v>
      </c>
      <c r="V81" s="1">
        <v>9141107491</v>
      </c>
      <c r="W81" s="1" t="s">
        <v>220</v>
      </c>
      <c r="X81" s="1" t="s">
        <v>1894</v>
      </c>
      <c r="Y81" s="1" t="s">
        <v>1593</v>
      </c>
      <c r="Z81" s="1" t="s">
        <v>571</v>
      </c>
      <c r="AA81" s="1" t="s">
        <v>1894</v>
      </c>
      <c r="AB81" s="1" t="s">
        <v>1593</v>
      </c>
      <c r="AC81" s="1" t="s">
        <v>571</v>
      </c>
      <c r="AD81" s="1">
        <v>8.51</v>
      </c>
      <c r="AE81" s="1" t="s">
        <v>96</v>
      </c>
      <c r="AF81" s="1" t="s">
        <v>1895</v>
      </c>
      <c r="AG81" s="1" t="s">
        <v>1896</v>
      </c>
      <c r="AH81" s="1" t="s">
        <v>226</v>
      </c>
      <c r="AI81" s="1" t="s">
        <v>135</v>
      </c>
      <c r="AJ81" s="1">
        <v>89.83</v>
      </c>
      <c r="AK81" s="1"/>
      <c r="AL81" s="1" t="s">
        <v>1897</v>
      </c>
      <c r="AM81" s="1" t="s">
        <v>1898</v>
      </c>
      <c r="AN81" s="1" t="s">
        <v>169</v>
      </c>
      <c r="AO81" s="1" t="s">
        <v>138</v>
      </c>
      <c r="AP81" s="1">
        <v>80.16</v>
      </c>
      <c r="AQ81" s="1"/>
      <c r="AR81" s="1"/>
      <c r="AS81" s="1"/>
      <c r="AT81" s="1"/>
      <c r="AU81" s="1"/>
      <c r="AV81" s="1"/>
      <c r="AW81" s="1"/>
      <c r="AX81" s="1" t="s">
        <v>1899</v>
      </c>
      <c r="AY81" s="1" t="s">
        <v>1900</v>
      </c>
      <c r="AZ81" s="1" t="s">
        <v>107</v>
      </c>
      <c r="BA81" s="1" t="s">
        <v>232</v>
      </c>
      <c r="BB81" s="1">
        <v>74.6</v>
      </c>
      <c r="BC81" s="1">
        <v>7.46</v>
      </c>
      <c r="BD81" s="1"/>
      <c r="BE81" s="1"/>
      <c r="BF81" s="1"/>
      <c r="BG81" s="1"/>
      <c r="BH81" s="1"/>
      <c r="BI81" s="1"/>
      <c r="BJ81" s="1" t="s">
        <v>1901</v>
      </c>
      <c r="BK81" s="1" t="s">
        <v>1902</v>
      </c>
      <c r="BL81" s="1" t="s">
        <v>634</v>
      </c>
      <c r="BM81" s="1" t="s">
        <v>1903</v>
      </c>
      <c r="BN81" s="1">
        <v>333</v>
      </c>
      <c r="BO81" s="1" t="s">
        <v>1904</v>
      </c>
      <c r="BP81" s="1" t="str">
        <f>HYPERLINK("https://nconnect.nicmar.ac.in/storage/profile/6a84a813138d6.png","Download")</f>
        <v>0</v>
      </c>
      <c r="BQ81" s="3"/>
      <c r="BR81" s="3"/>
      <c r="BS81" s="1" t="s">
        <v>113</v>
      </c>
      <c r="BT81" s="1" t="s">
        <v>114</v>
      </c>
      <c r="BU81" s="1" t="s">
        <v>115</v>
      </c>
      <c r="BV81" s="1" t="s">
        <v>116</v>
      </c>
      <c r="BW81" s="1"/>
    </row>
    <row r="82" spans="1:75">
      <c r="A82" s="1" t="s">
        <v>75</v>
      </c>
      <c r="B82" s="1" t="s">
        <v>76</v>
      </c>
      <c r="C82" s="1" t="s">
        <v>1905</v>
      </c>
      <c r="D82" s="1" t="s">
        <v>1906</v>
      </c>
      <c r="E82" s="1"/>
      <c r="F82" s="1" t="s">
        <v>1907</v>
      </c>
      <c r="G82" s="1" t="s">
        <v>1908</v>
      </c>
      <c r="H82" s="1" t="s">
        <v>1909</v>
      </c>
      <c r="I82" s="1" t="s">
        <v>1910</v>
      </c>
      <c r="J82" s="1">
        <v>9151747407</v>
      </c>
      <c r="K82" s="1" t="s">
        <v>152</v>
      </c>
      <c r="L82" s="1" t="s">
        <v>1911</v>
      </c>
      <c r="M82" s="1" t="s">
        <v>1715</v>
      </c>
      <c r="N82" s="1" t="s">
        <v>154</v>
      </c>
      <c r="O82" s="1" t="s">
        <v>1912</v>
      </c>
      <c r="P82" s="1" t="s">
        <v>1913</v>
      </c>
      <c r="Q82" s="1" t="s">
        <v>1914</v>
      </c>
      <c r="R82" s="1" t="s">
        <v>1915</v>
      </c>
      <c r="S82" s="1">
        <v>9414583350</v>
      </c>
      <c r="T82" s="1" t="s">
        <v>1916</v>
      </c>
      <c r="U82" s="1" t="s">
        <v>1917</v>
      </c>
      <c r="V82" s="1">
        <v>9414583350</v>
      </c>
      <c r="W82" s="1" t="s">
        <v>92</v>
      </c>
      <c r="X82" s="1" t="s">
        <v>1918</v>
      </c>
      <c r="Y82" s="1" t="s">
        <v>1919</v>
      </c>
      <c r="Z82" s="1" t="s">
        <v>1616</v>
      </c>
      <c r="AA82" s="1" t="s">
        <v>1918</v>
      </c>
      <c r="AB82" s="1" t="s">
        <v>1919</v>
      </c>
      <c r="AC82" s="1" t="s">
        <v>1616</v>
      </c>
      <c r="AD82" s="1">
        <v>9.46</v>
      </c>
      <c r="AE82" s="1" t="s">
        <v>96</v>
      </c>
      <c r="AF82" s="1" t="s">
        <v>1920</v>
      </c>
      <c r="AG82" s="1" t="s">
        <v>1921</v>
      </c>
      <c r="AH82" s="1" t="s">
        <v>1922</v>
      </c>
      <c r="AI82" s="1" t="s">
        <v>1923</v>
      </c>
      <c r="AJ82" s="1">
        <v>90</v>
      </c>
      <c r="AK82" s="1"/>
      <c r="AL82" s="1" t="s">
        <v>1924</v>
      </c>
      <c r="AM82" s="1" t="s">
        <v>1925</v>
      </c>
      <c r="AN82" s="1" t="s">
        <v>1596</v>
      </c>
      <c r="AO82" s="1" t="s">
        <v>1926</v>
      </c>
      <c r="AP82" s="1">
        <v>78.31</v>
      </c>
      <c r="AQ82" s="1"/>
      <c r="AR82" s="1"/>
      <c r="AS82" s="1"/>
      <c r="AT82" s="1"/>
      <c r="AU82" s="1"/>
      <c r="AV82" s="1"/>
      <c r="AW82" s="1"/>
      <c r="AX82" s="1" t="s">
        <v>1927</v>
      </c>
      <c r="AY82" s="1" t="s">
        <v>1928</v>
      </c>
      <c r="AZ82" s="1" t="s">
        <v>1929</v>
      </c>
      <c r="BA82" s="1" t="s">
        <v>576</v>
      </c>
      <c r="BB82" s="1">
        <v>79.08</v>
      </c>
      <c r="BC82" s="1"/>
      <c r="BD82" s="1"/>
      <c r="BE82" s="1"/>
      <c r="BF82" s="1"/>
      <c r="BG82" s="1"/>
      <c r="BH82" s="1"/>
      <c r="BI82" s="1"/>
      <c r="BJ82" s="1" t="s">
        <v>1930</v>
      </c>
      <c r="BK82" s="1" t="s">
        <v>1931</v>
      </c>
      <c r="BL82" s="1" t="s">
        <v>1932</v>
      </c>
      <c r="BM82" s="1" t="s">
        <v>1933</v>
      </c>
      <c r="BN82" s="1">
        <v>16</v>
      </c>
      <c r="BO82" s="1" t="s">
        <v>1934</v>
      </c>
      <c r="BP82" s="1" t="str">
        <f>HYPERLINK("https://nconnect.nicmar.ac.in/storage/profile/ProfilePhoto_P25700072_317845.jpg","Download")</f>
        <v>0</v>
      </c>
      <c r="BQ82" s="3"/>
      <c r="BR82" s="3"/>
      <c r="BS82" s="1" t="s">
        <v>113</v>
      </c>
      <c r="BT82" s="1" t="s">
        <v>114</v>
      </c>
      <c r="BU82" s="1" t="s">
        <v>115</v>
      </c>
      <c r="BV82" s="1" t="s">
        <v>116</v>
      </c>
      <c r="BW82" s="1"/>
    </row>
    <row r="83" spans="1:75">
      <c r="A83" s="1" t="s">
        <v>75</v>
      </c>
      <c r="B83" s="1" t="s">
        <v>76</v>
      </c>
      <c r="C83" s="1" t="s">
        <v>1935</v>
      </c>
      <c r="D83" s="1" t="s">
        <v>1936</v>
      </c>
      <c r="E83" s="1" t="s">
        <v>1937</v>
      </c>
      <c r="F83" s="1" t="s">
        <v>1938</v>
      </c>
      <c r="G83" s="1" t="s">
        <v>1939</v>
      </c>
      <c r="H83" s="1" t="s">
        <v>1940</v>
      </c>
      <c r="I83" s="1" t="s">
        <v>1941</v>
      </c>
      <c r="J83" s="1">
        <v>9145752292</v>
      </c>
      <c r="K83" s="1" t="s">
        <v>84</v>
      </c>
      <c r="L83" s="1" t="s">
        <v>1942</v>
      </c>
      <c r="M83" s="1" t="s">
        <v>86</v>
      </c>
      <c r="N83" s="1" t="s">
        <v>246</v>
      </c>
      <c r="O83" s="1"/>
      <c r="P83" s="1" t="s">
        <v>321</v>
      </c>
      <c r="Q83" s="1" t="s">
        <v>1943</v>
      </c>
      <c r="R83" s="1" t="s">
        <v>1944</v>
      </c>
      <c r="S83" s="1">
        <v>9270415260</v>
      </c>
      <c r="T83" s="1" t="s">
        <v>567</v>
      </c>
      <c r="U83" s="1" t="s">
        <v>1945</v>
      </c>
      <c r="V83" s="1">
        <v>9270415260</v>
      </c>
      <c r="W83" s="1" t="s">
        <v>622</v>
      </c>
      <c r="X83" s="1" t="s">
        <v>1946</v>
      </c>
      <c r="Y83" s="1" t="s">
        <v>299</v>
      </c>
      <c r="Z83" s="1" t="s">
        <v>95</v>
      </c>
      <c r="AA83" s="1" t="s">
        <v>1946</v>
      </c>
      <c r="AB83" s="1" t="s">
        <v>299</v>
      </c>
      <c r="AC83" s="1" t="s">
        <v>95</v>
      </c>
      <c r="AD83" s="1">
        <v>7.41</v>
      </c>
      <c r="AE83" s="1" t="s">
        <v>96</v>
      </c>
      <c r="AF83" s="1" t="s">
        <v>1947</v>
      </c>
      <c r="AG83" s="1" t="s">
        <v>1948</v>
      </c>
      <c r="AH83" s="1" t="s">
        <v>99</v>
      </c>
      <c r="AI83" s="1" t="s">
        <v>100</v>
      </c>
      <c r="AJ83" s="1">
        <v>73.2</v>
      </c>
      <c r="AK83" s="1"/>
      <c r="AL83" s="1"/>
      <c r="AM83" s="1"/>
      <c r="AN83" s="1"/>
      <c r="AO83" s="1"/>
      <c r="AP83" s="1"/>
      <c r="AQ83" s="1"/>
      <c r="AR83" s="1" t="s">
        <v>407</v>
      </c>
      <c r="AS83" s="1" t="s">
        <v>1949</v>
      </c>
      <c r="AT83" s="1" t="s">
        <v>503</v>
      </c>
      <c r="AU83" s="1" t="s">
        <v>360</v>
      </c>
      <c r="AV83" s="1">
        <v>70.13</v>
      </c>
      <c r="AW83" s="1"/>
      <c r="AX83" s="1" t="s">
        <v>937</v>
      </c>
      <c r="AY83" s="1" t="s">
        <v>1950</v>
      </c>
      <c r="AZ83" s="1" t="s">
        <v>1041</v>
      </c>
      <c r="BA83" s="1" t="s">
        <v>203</v>
      </c>
      <c r="BB83" s="1">
        <v>72.21</v>
      </c>
      <c r="BC83" s="1">
        <v>7.13</v>
      </c>
      <c r="BD83" s="1"/>
      <c r="BE83" s="1"/>
      <c r="BF83" s="1"/>
      <c r="BG83" s="1"/>
      <c r="BH83" s="1"/>
      <c r="BI83" s="1"/>
      <c r="BJ83" s="1" t="s">
        <v>1951</v>
      </c>
      <c r="BK83" s="1"/>
      <c r="BL83" s="1"/>
      <c r="BM83" s="1" t="s">
        <v>1952</v>
      </c>
      <c r="BN83" s="1">
        <v>69</v>
      </c>
      <c r="BO83" s="1" t="s">
        <v>1953</v>
      </c>
      <c r="BP83" s="1" t="str">
        <f>HYPERLINK("https://nconnect.nicmar.ac.in/storage/profile/ProfilePhoto_P25700533_726583.jpg","Download")</f>
        <v>0</v>
      </c>
      <c r="BQ83" s="3"/>
      <c r="BR83" s="3"/>
      <c r="BS83" s="1" t="s">
        <v>113</v>
      </c>
      <c r="BT83" s="1" t="s">
        <v>114</v>
      </c>
      <c r="BU83" s="1" t="s">
        <v>115</v>
      </c>
      <c r="BV83" s="1" t="s">
        <v>116</v>
      </c>
      <c r="BW83" s="1"/>
    </row>
    <row r="84" spans="1:75">
      <c r="A84" s="1" t="s">
        <v>75</v>
      </c>
      <c r="B84" s="1" t="s">
        <v>76</v>
      </c>
      <c r="C84" s="1" t="s">
        <v>1954</v>
      </c>
      <c r="D84" s="1" t="s">
        <v>1955</v>
      </c>
      <c r="E84" s="1" t="s">
        <v>1956</v>
      </c>
      <c r="F84" s="1" t="s">
        <v>1957</v>
      </c>
      <c r="G84" s="1" t="s">
        <v>1958</v>
      </c>
      <c r="H84" s="1" t="s">
        <v>1959</v>
      </c>
      <c r="I84" s="1" t="s">
        <v>1960</v>
      </c>
      <c r="J84" s="1">
        <v>7993699465</v>
      </c>
      <c r="K84" s="1" t="s">
        <v>84</v>
      </c>
      <c r="L84" s="1" t="s">
        <v>1961</v>
      </c>
      <c r="M84" s="1" t="s">
        <v>86</v>
      </c>
      <c r="N84" s="1" t="s">
        <v>737</v>
      </c>
      <c r="O84" s="1"/>
      <c r="P84" s="1" t="s">
        <v>321</v>
      </c>
      <c r="Q84" s="1" t="s">
        <v>1962</v>
      </c>
      <c r="R84" s="1" t="s">
        <v>1963</v>
      </c>
      <c r="S84" s="1">
        <v>9849544624</v>
      </c>
      <c r="T84" s="1" t="s">
        <v>1964</v>
      </c>
      <c r="U84" s="1" t="s">
        <v>1965</v>
      </c>
      <c r="V84" s="1">
        <v>8328436838</v>
      </c>
      <c r="W84" s="1" t="s">
        <v>127</v>
      </c>
      <c r="X84" s="1" t="s">
        <v>1966</v>
      </c>
      <c r="Y84" s="1" t="s">
        <v>1785</v>
      </c>
      <c r="Z84" s="1" t="s">
        <v>451</v>
      </c>
      <c r="AA84" s="1" t="s">
        <v>1966</v>
      </c>
      <c r="AB84" s="1" t="s">
        <v>1785</v>
      </c>
      <c r="AC84" s="1" t="s">
        <v>451</v>
      </c>
      <c r="AD84" s="1">
        <v>8.85</v>
      </c>
      <c r="AE84" s="1" t="s">
        <v>96</v>
      </c>
      <c r="AF84" s="1" t="s">
        <v>1967</v>
      </c>
      <c r="AG84" s="1" t="s">
        <v>651</v>
      </c>
      <c r="AH84" s="1" t="s">
        <v>278</v>
      </c>
      <c r="AI84" s="1" t="s">
        <v>1061</v>
      </c>
      <c r="AJ84" s="1">
        <v>97</v>
      </c>
      <c r="AK84" s="1">
        <v>9.7</v>
      </c>
      <c r="AL84" s="1" t="s">
        <v>1968</v>
      </c>
      <c r="AM84" s="1" t="s">
        <v>478</v>
      </c>
      <c r="AN84" s="1" t="s">
        <v>479</v>
      </c>
      <c r="AO84" s="1" t="s">
        <v>137</v>
      </c>
      <c r="AP84" s="1">
        <v>84</v>
      </c>
      <c r="AQ84" s="1">
        <v>8.44</v>
      </c>
      <c r="AR84" s="1"/>
      <c r="AS84" s="1"/>
      <c r="AT84" s="1"/>
      <c r="AU84" s="1"/>
      <c r="AV84" s="1"/>
      <c r="AW84" s="1"/>
      <c r="AX84" s="1" t="s">
        <v>1968</v>
      </c>
      <c r="AY84" s="1" t="s">
        <v>1968</v>
      </c>
      <c r="AZ84" s="1" t="s">
        <v>169</v>
      </c>
      <c r="BA84" s="1" t="s">
        <v>203</v>
      </c>
      <c r="BB84" s="1">
        <v>92</v>
      </c>
      <c r="BC84" s="1">
        <v>9.2</v>
      </c>
      <c r="BD84" s="1"/>
      <c r="BE84" s="1"/>
      <c r="BF84" s="1"/>
      <c r="BG84" s="1"/>
      <c r="BH84" s="1"/>
      <c r="BI84" s="1"/>
      <c r="BJ84" s="1" t="s">
        <v>1969</v>
      </c>
      <c r="BK84" s="1"/>
      <c r="BL84" s="1"/>
      <c r="BM84" s="1" t="s">
        <v>1970</v>
      </c>
      <c r="BN84" s="1">
        <v>8</v>
      </c>
      <c r="BO84" s="1" t="s">
        <v>1971</v>
      </c>
      <c r="BP84" s="1" t="str">
        <f>HYPERLINK("https://nconnect.nicmar.ac.in/storage/profile/ProfilePhoto_P25700435_234951.jpg","Download")</f>
        <v>0</v>
      </c>
      <c r="BQ84" s="3"/>
      <c r="BR84" s="3"/>
      <c r="BS84" s="1" t="s">
        <v>113</v>
      </c>
      <c r="BT84" s="1" t="s">
        <v>114</v>
      </c>
      <c r="BU84" s="1" t="s">
        <v>115</v>
      </c>
      <c r="BV84" s="1" t="s">
        <v>116</v>
      </c>
      <c r="BW84" s="1"/>
    </row>
    <row r="85" spans="1:75">
      <c r="A85" s="1" t="s">
        <v>75</v>
      </c>
      <c r="B85" s="1" t="s">
        <v>76</v>
      </c>
      <c r="C85" s="1" t="s">
        <v>1972</v>
      </c>
      <c r="D85" s="1" t="s">
        <v>1973</v>
      </c>
      <c r="E85" s="1"/>
      <c r="F85" s="1" t="s">
        <v>1974</v>
      </c>
      <c r="G85" s="1" t="s">
        <v>1975</v>
      </c>
      <c r="H85" s="1" t="s">
        <v>1976</v>
      </c>
      <c r="I85" s="1" t="s">
        <v>1977</v>
      </c>
      <c r="J85" s="1">
        <v>9347790600</v>
      </c>
      <c r="K85" s="1" t="s">
        <v>152</v>
      </c>
      <c r="L85" s="1" t="s">
        <v>1978</v>
      </c>
      <c r="M85" s="1" t="s">
        <v>86</v>
      </c>
      <c r="N85" s="1" t="s">
        <v>1979</v>
      </c>
      <c r="O85" s="1"/>
      <c r="P85" s="1" t="s">
        <v>321</v>
      </c>
      <c r="Q85" s="1" t="s">
        <v>1980</v>
      </c>
      <c r="R85" s="1" t="s">
        <v>1981</v>
      </c>
      <c r="S85" s="1">
        <v>9010536977</v>
      </c>
      <c r="T85" s="1" t="s">
        <v>1982</v>
      </c>
      <c r="U85" s="1" t="s">
        <v>1983</v>
      </c>
      <c r="V85" s="1">
        <v>8712387199</v>
      </c>
      <c r="W85" s="1" t="s">
        <v>1982</v>
      </c>
      <c r="X85" s="1" t="s">
        <v>1984</v>
      </c>
      <c r="Y85" s="1" t="s">
        <v>252</v>
      </c>
      <c r="Z85" s="1" t="s">
        <v>95</v>
      </c>
      <c r="AA85" s="1" t="s">
        <v>1985</v>
      </c>
      <c r="AB85" s="1" t="s">
        <v>1986</v>
      </c>
      <c r="AC85" s="1" t="s">
        <v>451</v>
      </c>
      <c r="AD85" s="1">
        <v>8.56</v>
      </c>
      <c r="AE85" s="1" t="s">
        <v>96</v>
      </c>
      <c r="AF85" s="1" t="s">
        <v>1987</v>
      </c>
      <c r="AG85" s="1" t="s">
        <v>651</v>
      </c>
      <c r="AH85" s="1" t="s">
        <v>226</v>
      </c>
      <c r="AI85" s="1" t="s">
        <v>257</v>
      </c>
      <c r="AJ85" s="1">
        <v>90</v>
      </c>
      <c r="AK85" s="1">
        <v>9</v>
      </c>
      <c r="AL85" s="1" t="s">
        <v>1988</v>
      </c>
      <c r="AM85" s="1" t="s">
        <v>1989</v>
      </c>
      <c r="AN85" s="1" t="s">
        <v>229</v>
      </c>
      <c r="AO85" s="1" t="s">
        <v>104</v>
      </c>
      <c r="AP85" s="1">
        <v>81.03</v>
      </c>
      <c r="AQ85" s="1">
        <v>8.53</v>
      </c>
      <c r="AR85" s="1"/>
      <c r="AS85" s="1"/>
      <c r="AT85" s="1"/>
      <c r="AU85" s="1"/>
      <c r="AV85" s="1"/>
      <c r="AW85" s="1"/>
      <c r="AX85" s="1" t="s">
        <v>1388</v>
      </c>
      <c r="AY85" s="1" t="s">
        <v>1990</v>
      </c>
      <c r="AZ85" s="1" t="s">
        <v>505</v>
      </c>
      <c r="BA85" s="1" t="s">
        <v>656</v>
      </c>
      <c r="BB85" s="1">
        <v>73.7</v>
      </c>
      <c r="BC85" s="1">
        <v>8.12</v>
      </c>
      <c r="BD85" s="1"/>
      <c r="BE85" s="1"/>
      <c r="BF85" s="1"/>
      <c r="BG85" s="1"/>
      <c r="BH85" s="1"/>
      <c r="BI85" s="1"/>
      <c r="BJ85" s="1" t="s">
        <v>1991</v>
      </c>
      <c r="BK85" s="1" t="s">
        <v>1992</v>
      </c>
      <c r="BL85" s="1" t="s">
        <v>1834</v>
      </c>
      <c r="BM85" s="1" t="s">
        <v>1993</v>
      </c>
      <c r="BN85" s="1">
        <v>14</v>
      </c>
      <c r="BO85" s="1"/>
      <c r="BP85" s="1" t="str">
        <f>HYPERLINK("https://nconnect.nicmar.ac.in/storage/profile/ProfilePhoto_P25700545_567941.jpg","Download")</f>
        <v>0</v>
      </c>
      <c r="BQ85" s="3"/>
      <c r="BR85" s="3"/>
      <c r="BS85" s="1" t="s">
        <v>113</v>
      </c>
      <c r="BT85" s="1" t="s">
        <v>114</v>
      </c>
      <c r="BU85" s="1" t="s">
        <v>115</v>
      </c>
      <c r="BV85" s="1" t="s">
        <v>116</v>
      </c>
      <c r="BW85" s="1"/>
    </row>
    <row r="86" spans="1:75">
      <c r="A86" s="1" t="s">
        <v>75</v>
      </c>
      <c r="B86" s="1" t="s">
        <v>76</v>
      </c>
      <c r="C86" s="1" t="s">
        <v>1994</v>
      </c>
      <c r="D86" s="1" t="s">
        <v>1995</v>
      </c>
      <c r="E86" s="1" t="s">
        <v>1996</v>
      </c>
      <c r="F86" s="1" t="s">
        <v>1997</v>
      </c>
      <c r="G86" s="1" t="s">
        <v>1998</v>
      </c>
      <c r="H86" s="1" t="s">
        <v>1999</v>
      </c>
      <c r="I86" s="1" t="s">
        <v>2000</v>
      </c>
      <c r="J86" s="1">
        <v>9099909063</v>
      </c>
      <c r="K86" s="1" t="s">
        <v>84</v>
      </c>
      <c r="L86" s="1" t="s">
        <v>2001</v>
      </c>
      <c r="M86" s="1" t="s">
        <v>86</v>
      </c>
      <c r="N86" s="1" t="s">
        <v>2002</v>
      </c>
      <c r="O86" s="1"/>
      <c r="P86" s="1" t="s">
        <v>321</v>
      </c>
      <c r="Q86" s="1" t="s">
        <v>2003</v>
      </c>
      <c r="R86" s="1" t="s">
        <v>2004</v>
      </c>
      <c r="S86" s="1">
        <v>9375608183</v>
      </c>
      <c r="T86" s="1" t="s">
        <v>2005</v>
      </c>
      <c r="U86" s="1" t="s">
        <v>2006</v>
      </c>
      <c r="V86" s="1">
        <v>9099893523</v>
      </c>
      <c r="W86" s="1" t="s">
        <v>92</v>
      </c>
      <c r="X86" s="1" t="s">
        <v>2007</v>
      </c>
      <c r="Y86" s="1" t="s">
        <v>2008</v>
      </c>
      <c r="Z86" s="1" t="s">
        <v>1661</v>
      </c>
      <c r="AA86" s="1" t="s">
        <v>2007</v>
      </c>
      <c r="AB86" s="1" t="s">
        <v>2008</v>
      </c>
      <c r="AC86" s="1" t="s">
        <v>1661</v>
      </c>
      <c r="AD86" s="1">
        <v>8.87</v>
      </c>
      <c r="AE86" s="1" t="s">
        <v>96</v>
      </c>
      <c r="AF86" s="1" t="s">
        <v>2009</v>
      </c>
      <c r="AG86" s="1" t="s">
        <v>2010</v>
      </c>
      <c r="AH86" s="1" t="s">
        <v>257</v>
      </c>
      <c r="AI86" s="1" t="s">
        <v>199</v>
      </c>
      <c r="AJ86" s="1">
        <v>90</v>
      </c>
      <c r="AK86" s="1"/>
      <c r="AL86" s="1" t="s">
        <v>2009</v>
      </c>
      <c r="AM86" s="1" t="s">
        <v>2011</v>
      </c>
      <c r="AN86" s="1" t="s">
        <v>104</v>
      </c>
      <c r="AO86" s="1" t="s">
        <v>528</v>
      </c>
      <c r="AP86" s="1">
        <v>92</v>
      </c>
      <c r="AQ86" s="1"/>
      <c r="AR86" s="1"/>
      <c r="AS86" s="1"/>
      <c r="AT86" s="1"/>
      <c r="AU86" s="1"/>
      <c r="AV86" s="1"/>
      <c r="AW86" s="1"/>
      <c r="AX86" s="1" t="s">
        <v>2012</v>
      </c>
      <c r="AY86" s="1" t="s">
        <v>2013</v>
      </c>
      <c r="AZ86" s="1" t="s">
        <v>959</v>
      </c>
      <c r="BA86" s="1" t="s">
        <v>630</v>
      </c>
      <c r="BB86" s="1">
        <v>90.9</v>
      </c>
      <c r="BC86" s="1">
        <v>9.59</v>
      </c>
      <c r="BD86" s="1"/>
      <c r="BE86" s="1"/>
      <c r="BF86" s="1"/>
      <c r="BG86" s="1"/>
      <c r="BH86" s="1"/>
      <c r="BI86" s="1"/>
      <c r="BJ86" s="1" t="s">
        <v>2014</v>
      </c>
      <c r="BK86" s="1"/>
      <c r="BL86" s="1"/>
      <c r="BM86" s="1" t="s">
        <v>2015</v>
      </c>
      <c r="BN86" s="1">
        <v>20</v>
      </c>
      <c r="BO86" s="1"/>
      <c r="BP86" s="1" t="str">
        <f>HYPERLINK("https://nconnect.nicmar.ac.in/storage/profile/ProfilePhoto_P25700357_834596.jpg","Download")</f>
        <v>0</v>
      </c>
      <c r="BQ86" s="3"/>
      <c r="BR86" s="3"/>
      <c r="BS86" s="1" t="s">
        <v>113</v>
      </c>
      <c r="BT86" s="1" t="s">
        <v>114</v>
      </c>
      <c r="BU86" s="1" t="s">
        <v>115</v>
      </c>
      <c r="BV86" s="1" t="s">
        <v>116</v>
      </c>
      <c r="BW86" s="1"/>
    </row>
    <row r="87" spans="1:75">
      <c r="A87" s="1" t="s">
        <v>75</v>
      </c>
      <c r="B87" s="1" t="s">
        <v>76</v>
      </c>
      <c r="C87" s="1" t="s">
        <v>2016</v>
      </c>
      <c r="D87" s="1" t="s">
        <v>2017</v>
      </c>
      <c r="E87" s="1" t="s">
        <v>2018</v>
      </c>
      <c r="F87" s="1" t="s">
        <v>2019</v>
      </c>
      <c r="G87" s="1" t="s">
        <v>2020</v>
      </c>
      <c r="H87" s="1" t="s">
        <v>2021</v>
      </c>
      <c r="I87" s="1" t="s">
        <v>2022</v>
      </c>
      <c r="J87" s="1">
        <v>8792287682</v>
      </c>
      <c r="K87" s="1" t="s">
        <v>152</v>
      </c>
      <c r="L87" s="1" t="s">
        <v>2023</v>
      </c>
      <c r="M87" s="1" t="s">
        <v>86</v>
      </c>
      <c r="N87" s="1" t="s">
        <v>2024</v>
      </c>
      <c r="O87" s="1"/>
      <c r="P87" s="1" t="s">
        <v>155</v>
      </c>
      <c r="Q87" s="1" t="s">
        <v>2025</v>
      </c>
      <c r="R87" s="1" t="s">
        <v>2026</v>
      </c>
      <c r="S87" s="1">
        <v>8007326759</v>
      </c>
      <c r="T87" s="1" t="s">
        <v>160</v>
      </c>
      <c r="U87" s="1" t="s">
        <v>2027</v>
      </c>
      <c r="V87" s="1">
        <v>9035436462</v>
      </c>
      <c r="W87" s="1" t="s">
        <v>448</v>
      </c>
      <c r="X87" s="1" t="s">
        <v>2028</v>
      </c>
      <c r="Y87" s="1" t="s">
        <v>2029</v>
      </c>
      <c r="Z87" s="1" t="s">
        <v>571</v>
      </c>
      <c r="AA87" s="1" t="s">
        <v>2028</v>
      </c>
      <c r="AB87" s="1" t="s">
        <v>2029</v>
      </c>
      <c r="AC87" s="1" t="s">
        <v>571</v>
      </c>
      <c r="AD87" s="1">
        <v>8.72</v>
      </c>
      <c r="AE87" s="1" t="s">
        <v>96</v>
      </c>
      <c r="AF87" s="1" t="s">
        <v>2030</v>
      </c>
      <c r="AG87" s="1" t="s">
        <v>2031</v>
      </c>
      <c r="AH87" s="1" t="s">
        <v>1514</v>
      </c>
      <c r="AI87" s="1" t="s">
        <v>166</v>
      </c>
      <c r="AJ87" s="1">
        <v>94.88</v>
      </c>
      <c r="AK87" s="1"/>
      <c r="AL87" s="1" t="s">
        <v>2032</v>
      </c>
      <c r="AM87" s="1" t="s">
        <v>2031</v>
      </c>
      <c r="AN87" s="1" t="s">
        <v>257</v>
      </c>
      <c r="AO87" s="1" t="s">
        <v>137</v>
      </c>
      <c r="AP87" s="1">
        <v>90.88</v>
      </c>
      <c r="AQ87" s="1"/>
      <c r="AR87" s="1"/>
      <c r="AS87" s="1"/>
      <c r="AT87" s="1"/>
      <c r="AU87" s="1"/>
      <c r="AV87" s="1"/>
      <c r="AW87" s="1"/>
      <c r="AX87" s="1" t="s">
        <v>2033</v>
      </c>
      <c r="AY87" s="1" t="s">
        <v>2034</v>
      </c>
      <c r="AZ87" s="1" t="s">
        <v>169</v>
      </c>
      <c r="BA87" s="1" t="s">
        <v>203</v>
      </c>
      <c r="BB87" s="1">
        <v>83.3</v>
      </c>
      <c r="BC87" s="1">
        <v>8.33</v>
      </c>
      <c r="BD87" s="1"/>
      <c r="BE87" s="1"/>
      <c r="BF87" s="1"/>
      <c r="BG87" s="1"/>
      <c r="BH87" s="1"/>
      <c r="BI87" s="1"/>
      <c r="BJ87" s="1" t="s">
        <v>2035</v>
      </c>
      <c r="BK87" s="1" t="s">
        <v>2036</v>
      </c>
      <c r="BL87" s="1" t="s">
        <v>1349</v>
      </c>
      <c r="BM87" s="1" t="s">
        <v>2037</v>
      </c>
      <c r="BN87" s="1">
        <v>34</v>
      </c>
      <c r="BO87" s="1"/>
      <c r="BP87" s="1" t="str">
        <f>HYPERLINK("https://nconnect.nicmar.ac.in/storage/profile/ProfilePhoto_P25700421_961834.jpg","Download")</f>
        <v>0</v>
      </c>
      <c r="BQ87" s="3"/>
      <c r="BR87" s="3"/>
      <c r="BS87" s="1" t="s">
        <v>113</v>
      </c>
      <c r="BT87" s="1" t="s">
        <v>114</v>
      </c>
      <c r="BU87" s="1" t="s">
        <v>115</v>
      </c>
      <c r="BV87" s="1" t="s">
        <v>116</v>
      </c>
      <c r="BW87" s="1"/>
    </row>
    <row r="88" spans="1:75">
      <c r="A88" s="1" t="s">
        <v>75</v>
      </c>
      <c r="B88" s="1" t="s">
        <v>76</v>
      </c>
      <c r="C88" s="1" t="s">
        <v>2038</v>
      </c>
      <c r="D88" s="1" t="s">
        <v>1116</v>
      </c>
      <c r="E88" s="1"/>
      <c r="F88" s="1" t="s">
        <v>2039</v>
      </c>
      <c r="G88" s="1" t="s">
        <v>2040</v>
      </c>
      <c r="H88" s="1" t="s">
        <v>2041</v>
      </c>
      <c r="I88" s="1" t="s">
        <v>2042</v>
      </c>
      <c r="J88" s="1">
        <v>8431133606</v>
      </c>
      <c r="K88" s="1" t="s">
        <v>152</v>
      </c>
      <c r="L88" s="1" t="s">
        <v>2043</v>
      </c>
      <c r="M88" s="1" t="s">
        <v>86</v>
      </c>
      <c r="N88" s="1" t="s">
        <v>2044</v>
      </c>
      <c r="O88" s="1"/>
      <c r="P88" s="1" t="s">
        <v>88</v>
      </c>
      <c r="Q88" s="1" t="s">
        <v>2045</v>
      </c>
      <c r="R88" s="1" t="s">
        <v>2046</v>
      </c>
      <c r="S88" s="1">
        <v>9972444704</v>
      </c>
      <c r="T88" s="1" t="s">
        <v>2047</v>
      </c>
      <c r="U88" s="1" t="s">
        <v>2048</v>
      </c>
      <c r="V88" s="1">
        <v>9741390770</v>
      </c>
      <c r="W88" s="1" t="s">
        <v>622</v>
      </c>
      <c r="X88" s="1" t="s">
        <v>2049</v>
      </c>
      <c r="Y88" s="1" t="s">
        <v>1638</v>
      </c>
      <c r="Z88" s="1" t="s">
        <v>571</v>
      </c>
      <c r="AA88" s="1" t="s">
        <v>2049</v>
      </c>
      <c r="AB88" s="1" t="s">
        <v>1638</v>
      </c>
      <c r="AC88" s="1" t="s">
        <v>571</v>
      </c>
      <c r="AD88" s="1">
        <v>8.82</v>
      </c>
      <c r="AE88" s="1" t="s">
        <v>96</v>
      </c>
      <c r="AF88" s="1" t="s">
        <v>2050</v>
      </c>
      <c r="AG88" s="1" t="s">
        <v>2031</v>
      </c>
      <c r="AH88" s="1" t="s">
        <v>226</v>
      </c>
      <c r="AI88" s="1" t="s">
        <v>335</v>
      </c>
      <c r="AJ88" s="1">
        <v>86.72</v>
      </c>
      <c r="AK88" s="1"/>
      <c r="AL88" s="1" t="s">
        <v>2051</v>
      </c>
      <c r="AM88" s="1" t="s">
        <v>1643</v>
      </c>
      <c r="AN88" s="1" t="s">
        <v>169</v>
      </c>
      <c r="AO88" s="1" t="s">
        <v>104</v>
      </c>
      <c r="AP88" s="1">
        <v>79.33</v>
      </c>
      <c r="AQ88" s="1"/>
      <c r="AR88" s="1"/>
      <c r="AS88" s="1"/>
      <c r="AT88" s="1"/>
      <c r="AU88" s="1"/>
      <c r="AV88" s="1"/>
      <c r="AW88" s="1"/>
      <c r="AX88" s="1" t="s">
        <v>579</v>
      </c>
      <c r="AY88" s="1" t="s">
        <v>2052</v>
      </c>
      <c r="AZ88" s="1" t="s">
        <v>2053</v>
      </c>
      <c r="BA88" s="1" t="s">
        <v>232</v>
      </c>
      <c r="BB88" s="1">
        <v>75.5</v>
      </c>
      <c r="BC88" s="1">
        <v>8.3</v>
      </c>
      <c r="BD88" s="1"/>
      <c r="BE88" s="1"/>
      <c r="BF88" s="1"/>
      <c r="BG88" s="1"/>
      <c r="BH88" s="1"/>
      <c r="BI88" s="1"/>
      <c r="BJ88" s="1" t="s">
        <v>2054</v>
      </c>
      <c r="BK88" s="1" t="s">
        <v>2055</v>
      </c>
      <c r="BL88" s="1" t="s">
        <v>2056</v>
      </c>
      <c r="BM88" s="1" t="s">
        <v>2057</v>
      </c>
      <c r="BN88" s="1">
        <v>11</v>
      </c>
      <c r="BO88" s="1" t="s">
        <v>2058</v>
      </c>
      <c r="BP88" s="1" t="str">
        <f>HYPERLINK("https://nconnect.nicmar.ac.in/storage/profile/ProfilePhoto_P25700385_936548.jpg","Download")</f>
        <v>0</v>
      </c>
      <c r="BQ88" s="3"/>
      <c r="BR88" s="3"/>
      <c r="BS88" s="1" t="s">
        <v>113</v>
      </c>
      <c r="BT88" s="1" t="s">
        <v>114</v>
      </c>
      <c r="BU88" s="1" t="s">
        <v>115</v>
      </c>
      <c r="BV88" s="1" t="s">
        <v>116</v>
      </c>
      <c r="BW88" s="1"/>
    </row>
    <row r="89" spans="1:75">
      <c r="A89" s="1" t="s">
        <v>75</v>
      </c>
      <c r="B89" s="1" t="s">
        <v>76</v>
      </c>
      <c r="C89" s="1" t="s">
        <v>2059</v>
      </c>
      <c r="D89" s="1" t="s">
        <v>147</v>
      </c>
      <c r="E89" s="1"/>
      <c r="F89" s="1" t="s">
        <v>2060</v>
      </c>
      <c r="G89" s="1" t="s">
        <v>2061</v>
      </c>
      <c r="H89" s="1" t="s">
        <v>2062</v>
      </c>
      <c r="I89" s="1" t="s">
        <v>2063</v>
      </c>
      <c r="J89" s="1">
        <v>6282413343</v>
      </c>
      <c r="K89" s="1" t="s">
        <v>152</v>
      </c>
      <c r="L89" s="1" t="s">
        <v>2064</v>
      </c>
      <c r="M89" s="1" t="s">
        <v>86</v>
      </c>
      <c r="N89" s="1" t="s">
        <v>2065</v>
      </c>
      <c r="O89" s="1" t="s">
        <v>2066</v>
      </c>
      <c r="P89" s="1" t="s">
        <v>272</v>
      </c>
      <c r="Q89" s="1" t="s">
        <v>2067</v>
      </c>
      <c r="R89" s="1" t="s">
        <v>2068</v>
      </c>
      <c r="S89" s="1">
        <v>9497884301</v>
      </c>
      <c r="T89" s="1" t="s">
        <v>2069</v>
      </c>
      <c r="U89" s="1" t="s">
        <v>2070</v>
      </c>
      <c r="V89" s="1">
        <v>8547634302</v>
      </c>
      <c r="W89" s="1" t="s">
        <v>2069</v>
      </c>
      <c r="X89" s="1" t="s">
        <v>2071</v>
      </c>
      <c r="Y89" s="1" t="s">
        <v>789</v>
      </c>
      <c r="Z89" s="1" t="s">
        <v>790</v>
      </c>
      <c r="AA89" s="1" t="s">
        <v>2071</v>
      </c>
      <c r="AB89" s="1" t="s">
        <v>789</v>
      </c>
      <c r="AC89" s="1" t="s">
        <v>790</v>
      </c>
      <c r="AD89" s="1">
        <v>9.15</v>
      </c>
      <c r="AE89" s="1" t="s">
        <v>96</v>
      </c>
      <c r="AF89" s="1" t="s">
        <v>2072</v>
      </c>
      <c r="AG89" s="1" t="s">
        <v>301</v>
      </c>
      <c r="AH89" s="1" t="s">
        <v>100</v>
      </c>
      <c r="AI89" s="1" t="s">
        <v>135</v>
      </c>
      <c r="AJ89" s="1">
        <v>85</v>
      </c>
      <c r="AK89" s="1"/>
      <c r="AL89" s="1" t="s">
        <v>2072</v>
      </c>
      <c r="AM89" s="1" t="s">
        <v>301</v>
      </c>
      <c r="AN89" s="1" t="s">
        <v>199</v>
      </c>
      <c r="AO89" s="1" t="s">
        <v>138</v>
      </c>
      <c r="AP89" s="1">
        <v>83.2</v>
      </c>
      <c r="AQ89" s="1"/>
      <c r="AR89" s="1"/>
      <c r="AS89" s="1"/>
      <c r="AT89" s="1"/>
      <c r="AU89" s="1"/>
      <c r="AV89" s="1"/>
      <c r="AW89" s="1"/>
      <c r="AX89" s="1" t="s">
        <v>794</v>
      </c>
      <c r="AY89" s="1" t="s">
        <v>2073</v>
      </c>
      <c r="AZ89" s="1" t="s">
        <v>172</v>
      </c>
      <c r="BA89" s="1" t="s">
        <v>232</v>
      </c>
      <c r="BB89" s="1">
        <v>82.2</v>
      </c>
      <c r="BC89" s="1">
        <v>8.22</v>
      </c>
      <c r="BD89" s="1"/>
      <c r="BE89" s="1"/>
      <c r="BF89" s="1"/>
      <c r="BG89" s="1"/>
      <c r="BH89" s="1"/>
      <c r="BI89" s="1"/>
      <c r="BJ89" s="1" t="s">
        <v>2074</v>
      </c>
      <c r="BK89" s="1"/>
      <c r="BL89" s="1"/>
      <c r="BM89" s="1" t="s">
        <v>2075</v>
      </c>
      <c r="BN89" s="1">
        <v>10</v>
      </c>
      <c r="BO89" s="1" t="s">
        <v>2076</v>
      </c>
      <c r="BP89" s="1" t="str">
        <f>HYPERLINK("https://nconnect.nicmar.ac.in/storage/profile/ProfilePhoto_P25700388_863591.jpg","Download")</f>
        <v>0</v>
      </c>
      <c r="BQ89" s="3"/>
      <c r="BR89" s="3"/>
      <c r="BS89" s="1" t="s">
        <v>113</v>
      </c>
      <c r="BT89" s="1" t="s">
        <v>114</v>
      </c>
      <c r="BU89" s="1" t="s">
        <v>115</v>
      </c>
      <c r="BV89" s="1" t="s">
        <v>116</v>
      </c>
      <c r="BW89" s="1"/>
    </row>
    <row r="90" spans="1:75">
      <c r="A90" s="1" t="s">
        <v>75</v>
      </c>
      <c r="B90" s="1" t="s">
        <v>76</v>
      </c>
      <c r="C90" s="1" t="s">
        <v>2077</v>
      </c>
      <c r="D90" s="1" t="s">
        <v>2078</v>
      </c>
      <c r="E90" s="1"/>
      <c r="F90" s="1" t="s">
        <v>2079</v>
      </c>
      <c r="G90" s="1" t="s">
        <v>2080</v>
      </c>
      <c r="H90" s="1" t="s">
        <v>2081</v>
      </c>
      <c r="I90" s="1" t="s">
        <v>2082</v>
      </c>
      <c r="J90" s="1">
        <v>8890169699</v>
      </c>
      <c r="K90" s="1" t="s">
        <v>152</v>
      </c>
      <c r="L90" s="1" t="s">
        <v>2083</v>
      </c>
      <c r="M90" s="1" t="s">
        <v>86</v>
      </c>
      <c r="N90" s="1" t="s">
        <v>2084</v>
      </c>
      <c r="O90" s="1" t="s">
        <v>2085</v>
      </c>
      <c r="P90" s="1" t="s">
        <v>272</v>
      </c>
      <c r="Q90" s="1" t="s">
        <v>2086</v>
      </c>
      <c r="R90" s="1" t="s">
        <v>2087</v>
      </c>
      <c r="S90" s="1">
        <v>8619349481</v>
      </c>
      <c r="T90" s="1" t="s">
        <v>295</v>
      </c>
      <c r="U90" s="1" t="s">
        <v>2088</v>
      </c>
      <c r="V90" s="1">
        <v>9413764080</v>
      </c>
      <c r="W90" s="1" t="s">
        <v>220</v>
      </c>
      <c r="X90" s="1" t="s">
        <v>2089</v>
      </c>
      <c r="Y90" s="1" t="s">
        <v>2090</v>
      </c>
      <c r="Z90" s="1" t="s">
        <v>1616</v>
      </c>
      <c r="AA90" s="1" t="s">
        <v>2089</v>
      </c>
      <c r="AB90" s="1" t="s">
        <v>2090</v>
      </c>
      <c r="AC90" s="1" t="s">
        <v>1616</v>
      </c>
      <c r="AD90" s="1">
        <v>8.23</v>
      </c>
      <c r="AE90" s="1" t="s">
        <v>96</v>
      </c>
      <c r="AF90" s="1" t="s">
        <v>2091</v>
      </c>
      <c r="AG90" s="1" t="s">
        <v>2092</v>
      </c>
      <c r="AH90" s="1" t="s">
        <v>576</v>
      </c>
      <c r="AI90" s="1" t="s">
        <v>100</v>
      </c>
      <c r="AJ90" s="1">
        <v>89.3</v>
      </c>
      <c r="AK90" s="1">
        <v>9.4</v>
      </c>
      <c r="AL90" s="1" t="s">
        <v>2093</v>
      </c>
      <c r="AM90" s="1" t="s">
        <v>2094</v>
      </c>
      <c r="AN90" s="1" t="s">
        <v>166</v>
      </c>
      <c r="AO90" s="1" t="s">
        <v>135</v>
      </c>
      <c r="AP90" s="1">
        <v>68.8</v>
      </c>
      <c r="AQ90" s="1"/>
      <c r="AR90" s="1"/>
      <c r="AS90" s="1"/>
      <c r="AT90" s="1"/>
      <c r="AU90" s="1"/>
      <c r="AV90" s="1"/>
      <c r="AW90" s="1"/>
      <c r="AX90" s="1" t="s">
        <v>2095</v>
      </c>
      <c r="AY90" s="1" t="s">
        <v>2096</v>
      </c>
      <c r="AZ90" s="1" t="s">
        <v>229</v>
      </c>
      <c r="BA90" s="1" t="s">
        <v>458</v>
      </c>
      <c r="BB90" s="1">
        <v>84.6</v>
      </c>
      <c r="BC90" s="1">
        <v>8.46</v>
      </c>
      <c r="BD90" s="1"/>
      <c r="BE90" s="1"/>
      <c r="BF90" s="1"/>
      <c r="BG90" s="1"/>
      <c r="BH90" s="1"/>
      <c r="BI90" s="1"/>
      <c r="BJ90" s="1" t="s">
        <v>2097</v>
      </c>
      <c r="BK90" s="1" t="s">
        <v>2098</v>
      </c>
      <c r="BL90" s="1" t="s">
        <v>461</v>
      </c>
      <c r="BM90" s="1" t="s">
        <v>2099</v>
      </c>
      <c r="BN90" s="1">
        <v>25</v>
      </c>
      <c r="BO90" s="1"/>
      <c r="BP90" s="1" t="str">
        <f>HYPERLINK("https://nconnect.nicmar.ac.in/storage/profile/ProfilePhoto_P25700589_315784.jpg","Download")</f>
        <v>0</v>
      </c>
      <c r="BQ90" s="3"/>
      <c r="BR90" s="3"/>
      <c r="BS90" s="1" t="s">
        <v>113</v>
      </c>
      <c r="BT90" s="1" t="s">
        <v>114</v>
      </c>
      <c r="BU90" s="1" t="s">
        <v>115</v>
      </c>
      <c r="BV90" s="1" t="s">
        <v>116</v>
      </c>
      <c r="BW90" s="1"/>
    </row>
    <row r="91" spans="1:75">
      <c r="A91" s="1" t="s">
        <v>75</v>
      </c>
      <c r="B91" s="1" t="s">
        <v>76</v>
      </c>
      <c r="C91" s="1" t="s">
        <v>2100</v>
      </c>
      <c r="D91" s="1" t="s">
        <v>2101</v>
      </c>
      <c r="E91" s="1"/>
      <c r="F91" s="1" t="s">
        <v>2102</v>
      </c>
      <c r="G91" s="1" t="s">
        <v>2103</v>
      </c>
      <c r="H91" s="1" t="s">
        <v>2104</v>
      </c>
      <c r="I91" s="1" t="s">
        <v>2105</v>
      </c>
      <c r="J91" s="1">
        <v>9682336540</v>
      </c>
      <c r="K91" s="1" t="s">
        <v>84</v>
      </c>
      <c r="L91" s="1" t="s">
        <v>2106</v>
      </c>
      <c r="M91" s="1" t="s">
        <v>86</v>
      </c>
      <c r="N91" s="1" t="s">
        <v>2107</v>
      </c>
      <c r="O91" s="1" t="s">
        <v>2108</v>
      </c>
      <c r="P91" s="1" t="s">
        <v>272</v>
      </c>
      <c r="Q91" s="1" t="s">
        <v>2109</v>
      </c>
      <c r="R91" s="1" t="s">
        <v>2110</v>
      </c>
      <c r="S91" s="1">
        <v>7006351954</v>
      </c>
      <c r="T91" s="1" t="s">
        <v>1549</v>
      </c>
      <c r="U91" s="1" t="s">
        <v>2111</v>
      </c>
      <c r="V91" s="1">
        <v>8825057284</v>
      </c>
      <c r="W91" s="1" t="s">
        <v>218</v>
      </c>
      <c r="X91" s="1" t="s">
        <v>2112</v>
      </c>
      <c r="Y91" s="1" t="s">
        <v>2113</v>
      </c>
      <c r="Z91" s="1" t="s">
        <v>2114</v>
      </c>
      <c r="AA91" s="1"/>
      <c r="AB91" s="1" t="s">
        <v>2115</v>
      </c>
      <c r="AC91" s="1" t="s">
        <v>2114</v>
      </c>
      <c r="AD91" s="1">
        <v>8.59</v>
      </c>
      <c r="AE91" s="1" t="s">
        <v>96</v>
      </c>
      <c r="AF91" s="1" t="s">
        <v>2116</v>
      </c>
      <c r="AG91" s="1" t="s">
        <v>2117</v>
      </c>
      <c r="AH91" s="1" t="s">
        <v>2118</v>
      </c>
      <c r="AI91" s="1" t="s">
        <v>2119</v>
      </c>
      <c r="AJ91" s="1">
        <v>90</v>
      </c>
      <c r="AK91" s="1"/>
      <c r="AL91" s="1" t="s">
        <v>2116</v>
      </c>
      <c r="AM91" s="1" t="s">
        <v>2117</v>
      </c>
      <c r="AN91" s="1" t="s">
        <v>2120</v>
      </c>
      <c r="AO91" s="1" t="s">
        <v>2121</v>
      </c>
      <c r="AP91" s="1">
        <v>81.4</v>
      </c>
      <c r="AQ91" s="1"/>
      <c r="AR91" s="1"/>
      <c r="AS91" s="1"/>
      <c r="AT91" s="1"/>
      <c r="AU91" s="1"/>
      <c r="AV91" s="1"/>
      <c r="AW91" s="1"/>
      <c r="AX91" s="1" t="s">
        <v>2122</v>
      </c>
      <c r="AY91" s="1" t="s">
        <v>2123</v>
      </c>
      <c r="AZ91" s="1" t="s">
        <v>141</v>
      </c>
      <c r="BA91" s="1" t="s">
        <v>173</v>
      </c>
      <c r="BB91" s="1">
        <v>77</v>
      </c>
      <c r="BC91" s="1">
        <v>8.45</v>
      </c>
      <c r="BD91" s="1"/>
      <c r="BE91" s="1"/>
      <c r="BF91" s="1"/>
      <c r="BG91" s="1"/>
      <c r="BH91" s="1"/>
      <c r="BI91" s="1"/>
      <c r="BJ91" s="1" t="s">
        <v>2124</v>
      </c>
      <c r="BK91" s="1" t="s">
        <v>2125</v>
      </c>
      <c r="BL91" s="1" t="s">
        <v>235</v>
      </c>
      <c r="BM91" s="1" t="s">
        <v>2126</v>
      </c>
      <c r="BN91" s="1">
        <v>12</v>
      </c>
      <c r="BO91" s="1" t="s">
        <v>2127</v>
      </c>
      <c r="BP91" s="1" t="str">
        <f>HYPERLINK("https://nconnect.nicmar.ac.in/storage/profile/6a83699ee1e6d.png","Download")</f>
        <v>0</v>
      </c>
      <c r="BQ91" s="3"/>
      <c r="BR91" s="3"/>
      <c r="BS91" s="1" t="s">
        <v>113</v>
      </c>
      <c r="BT91" s="1" t="s">
        <v>114</v>
      </c>
      <c r="BU91" s="1" t="s">
        <v>115</v>
      </c>
      <c r="BV91" s="1" t="s">
        <v>116</v>
      </c>
      <c r="BW91" s="1"/>
    </row>
    <row r="92" spans="1:75">
      <c r="A92" s="1" t="s">
        <v>75</v>
      </c>
      <c r="B92" s="1" t="s">
        <v>76</v>
      </c>
      <c r="C92" s="1" t="s">
        <v>2128</v>
      </c>
      <c r="D92" s="1" t="s">
        <v>2129</v>
      </c>
      <c r="E92" s="1" t="s">
        <v>2130</v>
      </c>
      <c r="F92" s="1" t="s">
        <v>2131</v>
      </c>
      <c r="G92" s="1" t="s">
        <v>2132</v>
      </c>
      <c r="H92" s="1" t="s">
        <v>2133</v>
      </c>
      <c r="I92" s="1" t="s">
        <v>2134</v>
      </c>
      <c r="J92" s="1">
        <v>7057521752</v>
      </c>
      <c r="K92" s="1" t="s">
        <v>152</v>
      </c>
      <c r="L92" s="1" t="s">
        <v>2135</v>
      </c>
      <c r="M92" s="1" t="s">
        <v>86</v>
      </c>
      <c r="N92" s="1" t="s">
        <v>246</v>
      </c>
      <c r="O92" s="1"/>
      <c r="P92" s="1" t="s">
        <v>88</v>
      </c>
      <c r="Q92" s="1" t="s">
        <v>2136</v>
      </c>
      <c r="R92" s="1" t="s">
        <v>2130</v>
      </c>
      <c r="S92" s="1">
        <v>9422722731</v>
      </c>
      <c r="T92" s="1" t="s">
        <v>567</v>
      </c>
      <c r="U92" s="1" t="s">
        <v>2137</v>
      </c>
      <c r="V92" s="1">
        <v>9921717790</v>
      </c>
      <c r="W92" s="1" t="s">
        <v>92</v>
      </c>
      <c r="X92" s="1" t="s">
        <v>2138</v>
      </c>
      <c r="Y92" s="1" t="s">
        <v>767</v>
      </c>
      <c r="Z92" s="1" t="s">
        <v>95</v>
      </c>
      <c r="AA92" s="1" t="s">
        <v>2139</v>
      </c>
      <c r="AB92" s="1" t="s">
        <v>767</v>
      </c>
      <c r="AC92" s="1" t="s">
        <v>95</v>
      </c>
      <c r="AD92" s="1">
        <v>7.85</v>
      </c>
      <c r="AE92" s="1" t="s">
        <v>96</v>
      </c>
      <c r="AF92" s="1" t="s">
        <v>2140</v>
      </c>
      <c r="AG92" s="1" t="s">
        <v>98</v>
      </c>
      <c r="AH92" s="1" t="s">
        <v>99</v>
      </c>
      <c r="AI92" s="1" t="s">
        <v>278</v>
      </c>
      <c r="AJ92" s="1">
        <v>86.4</v>
      </c>
      <c r="AK92" s="1"/>
      <c r="AL92" s="1" t="s">
        <v>2141</v>
      </c>
      <c r="AM92" s="1" t="s">
        <v>98</v>
      </c>
      <c r="AN92" s="1" t="s">
        <v>166</v>
      </c>
      <c r="AO92" s="1" t="s">
        <v>135</v>
      </c>
      <c r="AP92" s="1">
        <v>55.38</v>
      </c>
      <c r="AQ92" s="1"/>
      <c r="AR92" s="1" t="s">
        <v>407</v>
      </c>
      <c r="AS92" s="1" t="s">
        <v>2142</v>
      </c>
      <c r="AT92" s="1" t="s">
        <v>332</v>
      </c>
      <c r="AU92" s="1" t="s">
        <v>172</v>
      </c>
      <c r="AV92" s="1">
        <v>80.74</v>
      </c>
      <c r="AW92" s="1"/>
      <c r="AX92" s="1" t="s">
        <v>2143</v>
      </c>
      <c r="AY92" s="1" t="s">
        <v>2144</v>
      </c>
      <c r="AZ92" s="1" t="s">
        <v>409</v>
      </c>
      <c r="BA92" s="1" t="s">
        <v>108</v>
      </c>
      <c r="BB92" s="1">
        <v>77</v>
      </c>
      <c r="BC92" s="1">
        <v>8.2</v>
      </c>
      <c r="BD92" s="1"/>
      <c r="BE92" s="1"/>
      <c r="BF92" s="1"/>
      <c r="BG92" s="1"/>
      <c r="BH92" s="1"/>
      <c r="BI92" s="1"/>
      <c r="BJ92" s="1" t="s">
        <v>337</v>
      </c>
      <c r="BK92" s="1"/>
      <c r="BL92" s="1"/>
      <c r="BM92" s="1" t="s">
        <v>2145</v>
      </c>
      <c r="BN92" s="1">
        <v>28</v>
      </c>
      <c r="BO92" s="1" t="s">
        <v>2146</v>
      </c>
      <c r="BP92" s="1" t="str">
        <f>HYPERLINK("https://nconnect.nicmar.ac.in/storage/profile/ProfilePhoto_P25700484_254718.jpg","Download")</f>
        <v>0</v>
      </c>
      <c r="BQ92" s="3"/>
      <c r="BR92" s="3"/>
      <c r="BS92" s="1" t="s">
        <v>113</v>
      </c>
      <c r="BT92" s="1" t="s">
        <v>114</v>
      </c>
      <c r="BU92" s="1" t="s">
        <v>115</v>
      </c>
      <c r="BV92" s="1" t="s">
        <v>116</v>
      </c>
      <c r="BW92" s="1"/>
    </row>
    <row r="93" spans="1:75">
      <c r="A93" s="1" t="s">
        <v>342</v>
      </c>
      <c r="B93" s="1" t="s">
        <v>76</v>
      </c>
      <c r="C93" s="1" t="s">
        <v>2147</v>
      </c>
      <c r="D93" s="1" t="s">
        <v>2148</v>
      </c>
      <c r="E93" s="1" t="s">
        <v>2149</v>
      </c>
      <c r="F93" s="1" t="s">
        <v>2150</v>
      </c>
      <c r="G93" s="1" t="s">
        <v>2151</v>
      </c>
      <c r="H93" s="1" t="s">
        <v>2152</v>
      </c>
      <c r="I93" s="1" t="s">
        <v>2153</v>
      </c>
      <c r="J93" s="1">
        <v>9447200447</v>
      </c>
      <c r="K93" s="1" t="s">
        <v>84</v>
      </c>
      <c r="L93" s="1" t="s">
        <v>2154</v>
      </c>
      <c r="M93" s="1" t="s">
        <v>86</v>
      </c>
      <c r="N93" s="1" t="s">
        <v>2155</v>
      </c>
      <c r="O93" s="1"/>
      <c r="P93" s="1" t="s">
        <v>155</v>
      </c>
      <c r="Q93" s="1" t="s">
        <v>2156</v>
      </c>
      <c r="R93" s="1" t="s">
        <v>2157</v>
      </c>
      <c r="S93" s="1">
        <v>7510866844</v>
      </c>
      <c r="T93" s="1" t="s">
        <v>2158</v>
      </c>
      <c r="U93" s="1" t="s">
        <v>2159</v>
      </c>
      <c r="V93" s="1">
        <v>7510866844</v>
      </c>
      <c r="W93" s="1" t="s">
        <v>1892</v>
      </c>
      <c r="X93" s="1" t="s">
        <v>2160</v>
      </c>
      <c r="Y93" s="1" t="s">
        <v>1198</v>
      </c>
      <c r="Z93" s="1" t="s">
        <v>790</v>
      </c>
      <c r="AA93" s="1" t="s">
        <v>2161</v>
      </c>
      <c r="AB93" s="1" t="s">
        <v>2162</v>
      </c>
      <c r="AC93" s="1" t="s">
        <v>790</v>
      </c>
      <c r="AD93" s="1">
        <v>9.33</v>
      </c>
      <c r="AE93" s="1" t="s">
        <v>96</v>
      </c>
      <c r="AF93" s="1" t="s">
        <v>2163</v>
      </c>
      <c r="AG93" s="1" t="s">
        <v>2164</v>
      </c>
      <c r="AH93" s="1" t="s">
        <v>227</v>
      </c>
      <c r="AI93" s="1" t="s">
        <v>199</v>
      </c>
      <c r="AJ93" s="1">
        <v>96.2</v>
      </c>
      <c r="AK93" s="1">
        <v>0</v>
      </c>
      <c r="AL93" s="1" t="s">
        <v>2165</v>
      </c>
      <c r="AM93" s="1" t="s">
        <v>2164</v>
      </c>
      <c r="AN93" s="1" t="s">
        <v>107</v>
      </c>
      <c r="AO93" s="1" t="s">
        <v>528</v>
      </c>
      <c r="AP93" s="1">
        <v>89.6</v>
      </c>
      <c r="AQ93" s="1">
        <v>0</v>
      </c>
      <c r="AR93" s="1"/>
      <c r="AS93" s="1"/>
      <c r="AT93" s="1"/>
      <c r="AU93" s="1"/>
      <c r="AV93" s="1"/>
      <c r="AW93" s="1"/>
      <c r="AX93" s="1" t="s">
        <v>794</v>
      </c>
      <c r="AY93" s="1" t="s">
        <v>2166</v>
      </c>
      <c r="AZ93" s="1" t="s">
        <v>959</v>
      </c>
      <c r="BA93" s="1" t="s">
        <v>750</v>
      </c>
      <c r="BB93" s="1">
        <v>93.3</v>
      </c>
      <c r="BC93" s="1">
        <v>9.33</v>
      </c>
      <c r="BD93" s="1"/>
      <c r="BE93" s="1"/>
      <c r="BF93" s="1"/>
      <c r="BG93" s="1"/>
      <c r="BH93" s="1"/>
      <c r="BI93" s="1"/>
      <c r="BJ93" s="1" t="s">
        <v>2167</v>
      </c>
      <c r="BK93" s="1"/>
      <c r="BL93" s="1"/>
      <c r="BM93" s="1" t="s">
        <v>2168</v>
      </c>
      <c r="BN93" s="1">
        <v>18</v>
      </c>
      <c r="BO93" s="1"/>
      <c r="BP93" s="1" t="str">
        <f>HYPERLINK("https://nconnect.nicmar.ac.in/storage/profile/ProfilePhoto_P25701065_158739.jpg","Download")</f>
        <v>0</v>
      </c>
      <c r="BQ93" s="3"/>
      <c r="BR93" s="3"/>
      <c r="BS93" s="1" t="s">
        <v>113</v>
      </c>
      <c r="BT93" s="1" t="s">
        <v>114</v>
      </c>
      <c r="BU93" s="1" t="s">
        <v>115</v>
      </c>
      <c r="BV93" s="1" t="s">
        <v>116</v>
      </c>
      <c r="BW93" s="1"/>
    </row>
    <row r="94" spans="1:75">
      <c r="A94" s="1" t="s">
        <v>75</v>
      </c>
      <c r="B94" s="1" t="s">
        <v>76</v>
      </c>
      <c r="C94" s="1" t="s">
        <v>2169</v>
      </c>
      <c r="D94" s="1" t="s">
        <v>2170</v>
      </c>
      <c r="E94" s="1"/>
      <c r="F94" s="1" t="s">
        <v>2171</v>
      </c>
      <c r="G94" s="1" t="s">
        <v>2172</v>
      </c>
      <c r="H94" s="1" t="s">
        <v>2173</v>
      </c>
      <c r="I94" s="1" t="s">
        <v>2174</v>
      </c>
      <c r="J94" s="1">
        <v>9805566233</v>
      </c>
      <c r="K94" s="1" t="s">
        <v>152</v>
      </c>
      <c r="L94" s="1" t="s">
        <v>2175</v>
      </c>
      <c r="M94" s="1" t="s">
        <v>86</v>
      </c>
      <c r="N94" s="1" t="s">
        <v>2176</v>
      </c>
      <c r="O94" s="1"/>
      <c r="P94" s="1" t="s">
        <v>321</v>
      </c>
      <c r="Q94" s="1" t="s">
        <v>2177</v>
      </c>
      <c r="R94" s="1" t="s">
        <v>2178</v>
      </c>
      <c r="S94" s="1">
        <v>9418761430</v>
      </c>
      <c r="T94" s="1" t="s">
        <v>2179</v>
      </c>
      <c r="U94" s="1" t="s">
        <v>2180</v>
      </c>
      <c r="V94" s="1">
        <v>9459521418</v>
      </c>
      <c r="W94" s="1" t="s">
        <v>220</v>
      </c>
      <c r="X94" s="1" t="s">
        <v>2181</v>
      </c>
      <c r="Y94" s="1" t="s">
        <v>2182</v>
      </c>
      <c r="Z94" s="1" t="s">
        <v>163</v>
      </c>
      <c r="AA94" s="1" t="s">
        <v>2181</v>
      </c>
      <c r="AB94" s="1" t="s">
        <v>2182</v>
      </c>
      <c r="AC94" s="1" t="s">
        <v>163</v>
      </c>
      <c r="AD94" s="1">
        <v>8.46</v>
      </c>
      <c r="AE94" s="1" t="s">
        <v>96</v>
      </c>
      <c r="AF94" s="1" t="s">
        <v>164</v>
      </c>
      <c r="AG94" s="1" t="s">
        <v>2183</v>
      </c>
      <c r="AH94" s="1" t="s">
        <v>278</v>
      </c>
      <c r="AI94" s="1" t="s">
        <v>226</v>
      </c>
      <c r="AJ94" s="1">
        <v>77.9</v>
      </c>
      <c r="AK94" s="1">
        <v>8.2</v>
      </c>
      <c r="AL94" s="1" t="s">
        <v>164</v>
      </c>
      <c r="AM94" s="1" t="s">
        <v>2183</v>
      </c>
      <c r="AN94" s="1" t="s">
        <v>135</v>
      </c>
      <c r="AO94" s="1" t="s">
        <v>199</v>
      </c>
      <c r="AP94" s="1">
        <v>82.8</v>
      </c>
      <c r="AQ94" s="1"/>
      <c r="AR94" s="1"/>
      <c r="AS94" s="1"/>
      <c r="AT94" s="1"/>
      <c r="AU94" s="1"/>
      <c r="AV94" s="1"/>
      <c r="AW94" s="1"/>
      <c r="AX94" s="1" t="s">
        <v>1086</v>
      </c>
      <c r="AY94" s="1" t="s">
        <v>2184</v>
      </c>
      <c r="AZ94" s="1" t="s">
        <v>2185</v>
      </c>
      <c r="BA94" s="1" t="s">
        <v>2186</v>
      </c>
      <c r="BB94" s="1">
        <v>90.2</v>
      </c>
      <c r="BC94" s="1">
        <v>9.02</v>
      </c>
      <c r="BD94" s="1"/>
      <c r="BE94" s="1"/>
      <c r="BF94" s="1"/>
      <c r="BG94" s="1"/>
      <c r="BH94" s="1"/>
      <c r="BI94" s="1"/>
      <c r="BJ94" s="1" t="s">
        <v>2187</v>
      </c>
      <c r="BK94" s="1"/>
      <c r="BL94" s="1"/>
      <c r="BM94" s="1" t="s">
        <v>2188</v>
      </c>
      <c r="BN94" s="1">
        <v>62</v>
      </c>
      <c r="BO94" s="1"/>
      <c r="BP94" s="1" t="str">
        <f>HYPERLINK("https://nconnect.nicmar.ac.in/storage/profile/ProfilePhoto_P25700716_596743.jpg","Download")</f>
        <v>0</v>
      </c>
      <c r="BQ94" s="3"/>
      <c r="BR94" s="3"/>
      <c r="BS94" s="1" t="s">
        <v>113</v>
      </c>
      <c r="BT94" s="1" t="s">
        <v>114</v>
      </c>
      <c r="BU94" s="1" t="s">
        <v>115</v>
      </c>
      <c r="BV94" s="1" t="s">
        <v>116</v>
      </c>
      <c r="BW94" s="1"/>
    </row>
    <row r="95" spans="1:75">
      <c r="A95" s="1" t="s">
        <v>342</v>
      </c>
      <c r="B95" s="1" t="s">
        <v>76</v>
      </c>
      <c r="C95" s="1" t="s">
        <v>2189</v>
      </c>
      <c r="D95" s="1" t="s">
        <v>2190</v>
      </c>
      <c r="E95" s="1"/>
      <c r="F95" s="1" t="s">
        <v>369</v>
      </c>
      <c r="G95" s="1" t="s">
        <v>2191</v>
      </c>
      <c r="H95" s="1" t="s">
        <v>2192</v>
      </c>
      <c r="I95" s="1" t="s">
        <v>2193</v>
      </c>
      <c r="J95" s="1">
        <v>9873481483</v>
      </c>
      <c r="K95" s="1" t="s">
        <v>84</v>
      </c>
      <c r="L95" s="1" t="s">
        <v>2194</v>
      </c>
      <c r="M95" s="1" t="s">
        <v>86</v>
      </c>
      <c r="N95" s="1" t="s">
        <v>124</v>
      </c>
      <c r="O95" s="1"/>
      <c r="P95" s="1" t="s">
        <v>155</v>
      </c>
      <c r="Q95" s="1" t="s">
        <v>2195</v>
      </c>
      <c r="R95" s="1" t="s">
        <v>2196</v>
      </c>
      <c r="S95" s="1">
        <v>9891545415</v>
      </c>
      <c r="T95" s="1" t="s">
        <v>2005</v>
      </c>
      <c r="U95" s="1" t="s">
        <v>2197</v>
      </c>
      <c r="V95" s="1">
        <v>8882100200</v>
      </c>
      <c r="W95" s="1" t="s">
        <v>2198</v>
      </c>
      <c r="X95" s="1" t="s">
        <v>2199</v>
      </c>
      <c r="Y95" s="1" t="s">
        <v>2200</v>
      </c>
      <c r="Z95" s="1" t="s">
        <v>2201</v>
      </c>
      <c r="AA95" s="1" t="s">
        <v>2199</v>
      </c>
      <c r="AB95" s="1" t="s">
        <v>2200</v>
      </c>
      <c r="AC95" s="1" t="s">
        <v>2201</v>
      </c>
      <c r="AD95" s="1">
        <v>8.35</v>
      </c>
      <c r="AE95" s="1" t="s">
        <v>96</v>
      </c>
      <c r="AF95" s="1" t="s">
        <v>2202</v>
      </c>
      <c r="AG95" s="1" t="s">
        <v>917</v>
      </c>
      <c r="AH95" s="1" t="s">
        <v>2203</v>
      </c>
      <c r="AI95" s="1" t="s">
        <v>2204</v>
      </c>
      <c r="AJ95" s="1">
        <v>85.5</v>
      </c>
      <c r="AK95" s="1">
        <v>9</v>
      </c>
      <c r="AL95" s="1" t="s">
        <v>2205</v>
      </c>
      <c r="AM95" s="1" t="s">
        <v>917</v>
      </c>
      <c r="AN95" s="1" t="s">
        <v>134</v>
      </c>
      <c r="AO95" s="1" t="s">
        <v>257</v>
      </c>
      <c r="AP95" s="1">
        <v>77.6</v>
      </c>
      <c r="AQ95" s="1">
        <v>8.16</v>
      </c>
      <c r="AR95" s="1"/>
      <c r="AS95" s="1"/>
      <c r="AT95" s="1"/>
      <c r="AU95" s="1"/>
      <c r="AV95" s="1"/>
      <c r="AW95" s="1"/>
      <c r="AX95" s="1" t="s">
        <v>2206</v>
      </c>
      <c r="AY95" s="1" t="s">
        <v>2207</v>
      </c>
      <c r="AZ95" s="1" t="s">
        <v>229</v>
      </c>
      <c r="BA95" s="1" t="s">
        <v>458</v>
      </c>
      <c r="BB95" s="1">
        <v>84</v>
      </c>
      <c r="BC95" s="1">
        <v>8.9</v>
      </c>
      <c r="BD95" s="1"/>
      <c r="BE95" s="1"/>
      <c r="BF95" s="1"/>
      <c r="BG95" s="1"/>
      <c r="BH95" s="1"/>
      <c r="BI95" s="1"/>
      <c r="BJ95" s="1" t="s">
        <v>2208</v>
      </c>
      <c r="BK95" s="1" t="s">
        <v>2209</v>
      </c>
      <c r="BL95" s="1" t="s">
        <v>2210</v>
      </c>
      <c r="BM95" s="1" t="s">
        <v>2211</v>
      </c>
      <c r="BN95" s="1">
        <v>14</v>
      </c>
      <c r="BO95" s="1"/>
      <c r="BP95" s="1" t="str">
        <f>HYPERLINK("https://nconnect.nicmar.ac.in/storage/profile/ProfilePhoto_P25701077_254678.jpg","Download")</f>
        <v>0</v>
      </c>
      <c r="BQ95" s="3"/>
      <c r="BR95" s="3"/>
      <c r="BS95" s="1" t="s">
        <v>113</v>
      </c>
      <c r="BT95" s="1" t="s">
        <v>114</v>
      </c>
      <c r="BU95" s="1" t="s">
        <v>115</v>
      </c>
      <c r="BV95" s="1" t="s">
        <v>116</v>
      </c>
      <c r="BW95" s="1"/>
    </row>
    <row r="96" spans="1:75">
      <c r="A96" s="1" t="s">
        <v>75</v>
      </c>
      <c r="B96" s="1" t="s">
        <v>76</v>
      </c>
      <c r="C96" s="1" t="s">
        <v>2212</v>
      </c>
      <c r="D96" s="1" t="s">
        <v>2213</v>
      </c>
      <c r="E96" s="1" t="s">
        <v>1674</v>
      </c>
      <c r="F96" s="1" t="s">
        <v>2214</v>
      </c>
      <c r="G96" s="1" t="s">
        <v>2215</v>
      </c>
      <c r="H96" s="1" t="s">
        <v>2216</v>
      </c>
      <c r="I96" s="1" t="s">
        <v>2217</v>
      </c>
      <c r="J96" s="1">
        <v>6238276637</v>
      </c>
      <c r="K96" s="1" t="s">
        <v>152</v>
      </c>
      <c r="L96" s="1" t="s">
        <v>2218</v>
      </c>
      <c r="M96" s="1" t="s">
        <v>86</v>
      </c>
      <c r="N96" s="1" t="s">
        <v>2219</v>
      </c>
      <c r="O96" s="1"/>
      <c r="P96" s="1" t="s">
        <v>155</v>
      </c>
      <c r="Q96" s="1" t="s">
        <v>2220</v>
      </c>
      <c r="R96" s="1" t="s">
        <v>2221</v>
      </c>
      <c r="S96" s="1">
        <v>9447988464</v>
      </c>
      <c r="T96" s="1" t="s">
        <v>2222</v>
      </c>
      <c r="U96" s="1" t="s">
        <v>2223</v>
      </c>
      <c r="V96" s="1">
        <v>9744754425</v>
      </c>
      <c r="W96" s="1" t="s">
        <v>2224</v>
      </c>
      <c r="X96" s="1" t="s">
        <v>2225</v>
      </c>
      <c r="Y96" s="1" t="s">
        <v>1196</v>
      </c>
      <c r="Z96" s="1" t="s">
        <v>790</v>
      </c>
      <c r="AA96" s="1" t="s">
        <v>2225</v>
      </c>
      <c r="AB96" s="1" t="s">
        <v>1196</v>
      </c>
      <c r="AC96" s="1" t="s">
        <v>790</v>
      </c>
      <c r="AD96" s="1">
        <v>8.69</v>
      </c>
      <c r="AE96" s="1" t="s">
        <v>96</v>
      </c>
      <c r="AF96" s="1" t="s">
        <v>2226</v>
      </c>
      <c r="AG96" s="1" t="s">
        <v>2164</v>
      </c>
      <c r="AH96" s="1" t="s">
        <v>99</v>
      </c>
      <c r="AI96" s="1" t="s">
        <v>100</v>
      </c>
      <c r="AJ96" s="1">
        <v>89.3</v>
      </c>
      <c r="AK96" s="1"/>
      <c r="AL96" s="1" t="s">
        <v>2227</v>
      </c>
      <c r="AM96" s="1" t="s">
        <v>2164</v>
      </c>
      <c r="AN96" s="1" t="s">
        <v>226</v>
      </c>
      <c r="AO96" s="1" t="s">
        <v>135</v>
      </c>
      <c r="AP96" s="1">
        <v>76.8</v>
      </c>
      <c r="AQ96" s="1"/>
      <c r="AR96" s="1"/>
      <c r="AS96" s="1"/>
      <c r="AT96" s="1"/>
      <c r="AU96" s="1"/>
      <c r="AV96" s="1"/>
      <c r="AW96" s="1"/>
      <c r="AX96" s="1" t="s">
        <v>794</v>
      </c>
      <c r="AY96" s="1" t="s">
        <v>2228</v>
      </c>
      <c r="AZ96" s="1" t="s">
        <v>306</v>
      </c>
      <c r="BA96" s="1" t="s">
        <v>2229</v>
      </c>
      <c r="BB96" s="1">
        <v>73</v>
      </c>
      <c r="BC96" s="1">
        <v>7.3</v>
      </c>
      <c r="BD96" s="1"/>
      <c r="BE96" s="1"/>
      <c r="BF96" s="1"/>
      <c r="BG96" s="1"/>
      <c r="BH96" s="1"/>
      <c r="BI96" s="1"/>
      <c r="BJ96" s="1" t="s">
        <v>2230</v>
      </c>
      <c r="BK96" s="1" t="s">
        <v>2231</v>
      </c>
      <c r="BL96" s="1" t="s">
        <v>2232</v>
      </c>
      <c r="BM96" s="1" t="s">
        <v>2233</v>
      </c>
      <c r="BN96" s="1">
        <v>8</v>
      </c>
      <c r="BO96" s="1" t="s">
        <v>2234</v>
      </c>
      <c r="BP96" s="1" t="str">
        <f>HYPERLINK("https://nconnect.nicmar.ac.in/storage/profile/ProfilePhoto_P25700684_186534.jpg","Download")</f>
        <v>0</v>
      </c>
      <c r="BQ96" s="3"/>
      <c r="BR96" s="3"/>
      <c r="BS96" s="1" t="s">
        <v>113</v>
      </c>
      <c r="BT96" s="1" t="s">
        <v>114</v>
      </c>
      <c r="BU96" s="1" t="s">
        <v>115</v>
      </c>
      <c r="BV96" s="1" t="s">
        <v>116</v>
      </c>
      <c r="BW96" s="1"/>
    </row>
    <row r="97" spans="1:75">
      <c r="A97" s="1" t="s">
        <v>75</v>
      </c>
      <c r="B97" s="1" t="s">
        <v>76</v>
      </c>
      <c r="C97" s="1" t="s">
        <v>2235</v>
      </c>
      <c r="D97" s="1" t="s">
        <v>2236</v>
      </c>
      <c r="E97" s="1" t="s">
        <v>2237</v>
      </c>
      <c r="F97" s="1" t="s">
        <v>2238</v>
      </c>
      <c r="G97" s="1" t="s">
        <v>2239</v>
      </c>
      <c r="H97" s="1" t="s">
        <v>2240</v>
      </c>
      <c r="I97" s="1" t="s">
        <v>2241</v>
      </c>
      <c r="J97" s="1">
        <v>8686631717</v>
      </c>
      <c r="K97" s="1" t="s">
        <v>152</v>
      </c>
      <c r="L97" s="1" t="s">
        <v>2242</v>
      </c>
      <c r="M97" s="1" t="s">
        <v>86</v>
      </c>
      <c r="N97" s="1" t="s">
        <v>216</v>
      </c>
      <c r="O97" s="1"/>
      <c r="P97" s="1" t="s">
        <v>247</v>
      </c>
      <c r="Q97" s="1" t="s">
        <v>2243</v>
      </c>
      <c r="R97" s="1" t="s">
        <v>2244</v>
      </c>
      <c r="S97" s="1">
        <v>8329418137</v>
      </c>
      <c r="T97" s="1" t="s">
        <v>295</v>
      </c>
      <c r="U97" s="1" t="s">
        <v>2245</v>
      </c>
      <c r="V97" s="1">
        <v>9767840788</v>
      </c>
      <c r="W97" s="1" t="s">
        <v>92</v>
      </c>
      <c r="X97" s="1" t="s">
        <v>2246</v>
      </c>
      <c r="Y97" s="1" t="s">
        <v>252</v>
      </c>
      <c r="Z97" s="1" t="s">
        <v>95</v>
      </c>
      <c r="AA97" s="1" t="s">
        <v>2246</v>
      </c>
      <c r="AB97" s="1" t="s">
        <v>252</v>
      </c>
      <c r="AC97" s="1" t="s">
        <v>95</v>
      </c>
      <c r="AD97" s="1">
        <v>8.08</v>
      </c>
      <c r="AE97" s="1" t="s">
        <v>96</v>
      </c>
      <c r="AF97" s="1" t="s">
        <v>2247</v>
      </c>
      <c r="AG97" s="1" t="s">
        <v>98</v>
      </c>
      <c r="AH97" s="1" t="s">
        <v>99</v>
      </c>
      <c r="AI97" s="1" t="s">
        <v>278</v>
      </c>
      <c r="AJ97" s="1">
        <v>84.8</v>
      </c>
      <c r="AK97" s="1"/>
      <c r="AL97" s="1"/>
      <c r="AM97" s="1"/>
      <c r="AN97" s="1"/>
      <c r="AO97" s="1"/>
      <c r="AP97" s="1"/>
      <c r="AQ97" s="1"/>
      <c r="AR97" s="1" t="s">
        <v>333</v>
      </c>
      <c r="AS97" s="1" t="s">
        <v>2248</v>
      </c>
      <c r="AT97" s="1" t="s">
        <v>103</v>
      </c>
      <c r="AU97" s="1" t="s">
        <v>169</v>
      </c>
      <c r="AV97" s="1">
        <v>83.45</v>
      </c>
      <c r="AW97" s="1"/>
      <c r="AX97" s="1" t="s">
        <v>410</v>
      </c>
      <c r="AY97" s="1" t="s">
        <v>2249</v>
      </c>
      <c r="AZ97" s="1" t="s">
        <v>202</v>
      </c>
      <c r="BA97" s="1" t="s">
        <v>386</v>
      </c>
      <c r="BB97" s="1">
        <v>80.6</v>
      </c>
      <c r="BC97" s="1">
        <v>8.8</v>
      </c>
      <c r="BD97" s="1"/>
      <c r="BE97" s="1"/>
      <c r="BF97" s="1"/>
      <c r="BG97" s="1"/>
      <c r="BH97" s="1"/>
      <c r="BI97" s="1"/>
      <c r="BJ97" s="1" t="s">
        <v>2250</v>
      </c>
      <c r="BK97" s="1" t="s">
        <v>2251</v>
      </c>
      <c r="BL97" s="1" t="s">
        <v>206</v>
      </c>
      <c r="BM97" s="1" t="s">
        <v>2252</v>
      </c>
      <c r="BN97" s="1">
        <v>8</v>
      </c>
      <c r="BO97" s="1"/>
      <c r="BP97" s="1" t="str">
        <f>HYPERLINK("https://nconnect.nicmar.ac.in/storage/profile/ProfilePhoto_P25700508_846395.jpg","Download")</f>
        <v>0</v>
      </c>
      <c r="BQ97" s="3"/>
      <c r="BR97" s="3"/>
      <c r="BS97" s="1" t="s">
        <v>113</v>
      </c>
      <c r="BT97" s="1" t="s">
        <v>114</v>
      </c>
      <c r="BU97" s="1" t="s">
        <v>115</v>
      </c>
      <c r="BV97" s="1" t="s">
        <v>116</v>
      </c>
      <c r="BW97" s="1"/>
    </row>
    <row r="98" spans="1:75">
      <c r="A98" s="1" t="s">
        <v>342</v>
      </c>
      <c r="B98" s="1" t="s">
        <v>76</v>
      </c>
      <c r="C98" s="1" t="s">
        <v>2253</v>
      </c>
      <c r="D98" s="1" t="s">
        <v>2254</v>
      </c>
      <c r="E98" s="1"/>
      <c r="F98" s="1" t="s">
        <v>2255</v>
      </c>
      <c r="G98" s="1" t="s">
        <v>2256</v>
      </c>
      <c r="H98" s="1" t="s">
        <v>2257</v>
      </c>
      <c r="I98" s="1" t="s">
        <v>2258</v>
      </c>
      <c r="J98" s="1">
        <v>8867909058</v>
      </c>
      <c r="K98" s="1" t="s">
        <v>152</v>
      </c>
      <c r="L98" s="1" t="s">
        <v>2259</v>
      </c>
      <c r="M98" s="1" t="s">
        <v>86</v>
      </c>
      <c r="N98" s="1" t="s">
        <v>2260</v>
      </c>
      <c r="O98" s="1"/>
      <c r="P98" s="1" t="s">
        <v>321</v>
      </c>
      <c r="Q98" s="1" t="s">
        <v>2261</v>
      </c>
      <c r="R98" s="1" t="s">
        <v>2262</v>
      </c>
      <c r="S98" s="1">
        <v>9448285654</v>
      </c>
      <c r="T98" s="1" t="s">
        <v>1868</v>
      </c>
      <c r="U98" s="1" t="s">
        <v>2263</v>
      </c>
      <c r="V98" s="1">
        <v>9448282634</v>
      </c>
      <c r="W98" s="1" t="s">
        <v>448</v>
      </c>
      <c r="X98" s="1" t="s">
        <v>2264</v>
      </c>
      <c r="Y98" s="1" t="s">
        <v>2265</v>
      </c>
      <c r="Z98" s="1" t="s">
        <v>571</v>
      </c>
      <c r="AA98" s="1" t="s">
        <v>2264</v>
      </c>
      <c r="AB98" s="1" t="s">
        <v>2265</v>
      </c>
      <c r="AC98" s="1" t="s">
        <v>571</v>
      </c>
      <c r="AD98" s="1">
        <v>8.4</v>
      </c>
      <c r="AE98" s="1" t="s">
        <v>96</v>
      </c>
      <c r="AF98" s="1" t="s">
        <v>2266</v>
      </c>
      <c r="AG98" s="1" t="s">
        <v>301</v>
      </c>
      <c r="AH98" s="1" t="s">
        <v>278</v>
      </c>
      <c r="AI98" s="1" t="s">
        <v>226</v>
      </c>
      <c r="AJ98" s="1">
        <v>83.6</v>
      </c>
      <c r="AK98" s="1">
        <v>8.8</v>
      </c>
      <c r="AL98" s="1" t="s">
        <v>2267</v>
      </c>
      <c r="AM98" s="1" t="s">
        <v>2268</v>
      </c>
      <c r="AN98" s="1" t="s">
        <v>229</v>
      </c>
      <c r="AO98" s="1" t="s">
        <v>137</v>
      </c>
      <c r="AP98" s="1">
        <v>80.16</v>
      </c>
      <c r="AQ98" s="1"/>
      <c r="AR98" s="1"/>
      <c r="AS98" s="1"/>
      <c r="AT98" s="1"/>
      <c r="AU98" s="1"/>
      <c r="AV98" s="1"/>
      <c r="AW98" s="1"/>
      <c r="AX98" s="1" t="s">
        <v>2269</v>
      </c>
      <c r="AY98" s="1" t="s">
        <v>2269</v>
      </c>
      <c r="AZ98" s="1" t="s">
        <v>202</v>
      </c>
      <c r="BA98" s="1" t="s">
        <v>1474</v>
      </c>
      <c r="BB98" s="1">
        <v>80.6</v>
      </c>
      <c r="BC98" s="1">
        <v>8.81</v>
      </c>
      <c r="BD98" s="1"/>
      <c r="BE98" s="1"/>
      <c r="BF98" s="1"/>
      <c r="BG98" s="1"/>
      <c r="BH98" s="1"/>
      <c r="BI98" s="1"/>
      <c r="BJ98" s="1" t="s">
        <v>2270</v>
      </c>
      <c r="BK98" s="1" t="s">
        <v>2271</v>
      </c>
      <c r="BL98" s="1" t="s">
        <v>111</v>
      </c>
      <c r="BM98" s="1" t="s">
        <v>2272</v>
      </c>
      <c r="BN98" s="1">
        <v>13</v>
      </c>
      <c r="BO98" s="1"/>
      <c r="BP98" s="1" t="str">
        <f>HYPERLINK("https://nconnect.nicmar.ac.in/storage/profile/ProfilePhoto_P25701087_365981.jpg","Download")</f>
        <v>0</v>
      </c>
      <c r="BQ98" s="3"/>
      <c r="BR98" s="3"/>
      <c r="BS98" s="1" t="s">
        <v>113</v>
      </c>
      <c r="BT98" s="1" t="s">
        <v>114</v>
      </c>
      <c r="BU98" s="1" t="s">
        <v>115</v>
      </c>
      <c r="BV98" s="1" t="s">
        <v>116</v>
      </c>
      <c r="BW98" s="1"/>
    </row>
    <row r="99" spans="1:75">
      <c r="A99" s="1" t="s">
        <v>75</v>
      </c>
      <c r="B99" s="1" t="s">
        <v>76</v>
      </c>
      <c r="C99" s="1" t="s">
        <v>2273</v>
      </c>
      <c r="D99" s="1" t="s">
        <v>2274</v>
      </c>
      <c r="E99" s="1"/>
      <c r="F99" s="1" t="s">
        <v>2018</v>
      </c>
      <c r="G99" s="1" t="s">
        <v>2275</v>
      </c>
      <c r="H99" s="1" t="s">
        <v>2276</v>
      </c>
      <c r="I99" s="1" t="s">
        <v>2277</v>
      </c>
      <c r="J99" s="1">
        <v>9886180610</v>
      </c>
      <c r="K99" s="1" t="s">
        <v>84</v>
      </c>
      <c r="L99" s="1" t="s">
        <v>350</v>
      </c>
      <c r="M99" s="1" t="s">
        <v>86</v>
      </c>
      <c r="N99" s="1" t="s">
        <v>2278</v>
      </c>
      <c r="O99" s="1"/>
      <c r="P99" s="1" t="s">
        <v>321</v>
      </c>
      <c r="Q99" s="1" t="s">
        <v>2279</v>
      </c>
      <c r="R99" s="1" t="s">
        <v>2280</v>
      </c>
      <c r="S99" s="1">
        <v>9986112113</v>
      </c>
      <c r="T99" s="1" t="s">
        <v>127</v>
      </c>
      <c r="U99" s="1" t="s">
        <v>2281</v>
      </c>
      <c r="V99" s="1">
        <v>9986040772</v>
      </c>
      <c r="W99" s="1" t="s">
        <v>160</v>
      </c>
      <c r="X99" s="1" t="s">
        <v>2282</v>
      </c>
      <c r="Y99" s="1" t="s">
        <v>1593</v>
      </c>
      <c r="Z99" s="1" t="s">
        <v>571</v>
      </c>
      <c r="AA99" s="1" t="s">
        <v>2282</v>
      </c>
      <c r="AB99" s="1" t="s">
        <v>1593</v>
      </c>
      <c r="AC99" s="1" t="s">
        <v>571</v>
      </c>
      <c r="AD99" s="1">
        <v>9.13</v>
      </c>
      <c r="AE99" s="1" t="s">
        <v>96</v>
      </c>
      <c r="AF99" s="1" t="s">
        <v>2283</v>
      </c>
      <c r="AG99" s="1" t="s">
        <v>2284</v>
      </c>
      <c r="AH99" s="1" t="s">
        <v>2285</v>
      </c>
      <c r="AI99" s="1" t="s">
        <v>226</v>
      </c>
      <c r="AJ99" s="1">
        <v>87.4</v>
      </c>
      <c r="AK99" s="1">
        <v>9.2</v>
      </c>
      <c r="AL99" s="1" t="s">
        <v>2286</v>
      </c>
      <c r="AM99" s="1" t="s">
        <v>699</v>
      </c>
      <c r="AN99" s="1" t="s">
        <v>226</v>
      </c>
      <c r="AO99" s="1" t="s">
        <v>137</v>
      </c>
      <c r="AP99" s="1">
        <v>80.33</v>
      </c>
      <c r="AQ99" s="1">
        <v>0</v>
      </c>
      <c r="AR99" s="1"/>
      <c r="AS99" s="1"/>
      <c r="AT99" s="1"/>
      <c r="AU99" s="1"/>
      <c r="AV99" s="1"/>
      <c r="AW99" s="1"/>
      <c r="AX99" s="1" t="s">
        <v>579</v>
      </c>
      <c r="AY99" s="1" t="s">
        <v>2287</v>
      </c>
      <c r="AZ99" s="1" t="s">
        <v>202</v>
      </c>
      <c r="BA99" s="1" t="s">
        <v>1088</v>
      </c>
      <c r="BB99" s="1">
        <v>84.2</v>
      </c>
      <c r="BC99" s="1">
        <v>9.17</v>
      </c>
      <c r="BD99" s="1"/>
      <c r="BE99" s="1"/>
      <c r="BF99" s="1"/>
      <c r="BG99" s="1"/>
      <c r="BH99" s="1"/>
      <c r="BI99" s="1"/>
      <c r="BJ99" s="1" t="s">
        <v>2288</v>
      </c>
      <c r="BK99" s="1" t="s">
        <v>2289</v>
      </c>
      <c r="BL99" s="1" t="s">
        <v>206</v>
      </c>
      <c r="BM99" s="1" t="s">
        <v>2290</v>
      </c>
      <c r="BN99" s="1">
        <v>12</v>
      </c>
      <c r="BO99" s="1"/>
      <c r="BP99" s="1" t="str">
        <f>HYPERLINK("https://nconnect.nicmar.ac.in/storage/profile/ProfilePhoto_P25700217_691537.jpg","Download")</f>
        <v>0</v>
      </c>
      <c r="BQ99" s="3"/>
      <c r="BR99" s="3"/>
      <c r="BS99" s="1" t="s">
        <v>113</v>
      </c>
      <c r="BT99" s="1" t="s">
        <v>114</v>
      </c>
      <c r="BU99" s="1" t="s">
        <v>115</v>
      </c>
      <c r="BV99" s="1" t="s">
        <v>116</v>
      </c>
      <c r="BW99" s="1"/>
    </row>
    <row r="100" spans="1:75">
      <c r="A100" s="1" t="s">
        <v>342</v>
      </c>
      <c r="B100" s="1" t="s">
        <v>76</v>
      </c>
      <c r="C100" s="1" t="s">
        <v>2291</v>
      </c>
      <c r="D100" s="1" t="s">
        <v>2292</v>
      </c>
      <c r="E100" s="1" t="s">
        <v>2293</v>
      </c>
      <c r="F100" s="1" t="s">
        <v>2294</v>
      </c>
      <c r="G100" s="1" t="s">
        <v>2295</v>
      </c>
      <c r="H100" s="1" t="s">
        <v>2296</v>
      </c>
      <c r="I100" s="1" t="s">
        <v>2297</v>
      </c>
      <c r="J100" s="1">
        <v>9405938803</v>
      </c>
      <c r="K100" s="1" t="s">
        <v>152</v>
      </c>
      <c r="L100" s="1" t="s">
        <v>2298</v>
      </c>
      <c r="M100" s="1" t="s">
        <v>86</v>
      </c>
      <c r="N100" s="1" t="s">
        <v>246</v>
      </c>
      <c r="O100" s="1"/>
      <c r="P100" s="1" t="s">
        <v>618</v>
      </c>
      <c r="Q100" s="1" t="s">
        <v>2299</v>
      </c>
      <c r="R100" s="1" t="s">
        <v>2300</v>
      </c>
      <c r="S100" s="1">
        <v>9822658872</v>
      </c>
      <c r="T100" s="1" t="s">
        <v>2301</v>
      </c>
      <c r="U100" s="1" t="s">
        <v>2302</v>
      </c>
      <c r="V100" s="1">
        <v>9404464961</v>
      </c>
      <c r="W100" s="1" t="s">
        <v>2301</v>
      </c>
      <c r="X100" s="1" t="s">
        <v>2303</v>
      </c>
      <c r="Y100" s="1" t="s">
        <v>252</v>
      </c>
      <c r="Z100" s="1" t="s">
        <v>95</v>
      </c>
      <c r="AA100" s="1" t="s">
        <v>2304</v>
      </c>
      <c r="AB100" s="1" t="s">
        <v>2305</v>
      </c>
      <c r="AC100" s="1" t="s">
        <v>95</v>
      </c>
      <c r="AD100" s="1">
        <v>8.42</v>
      </c>
      <c r="AE100" s="1" t="s">
        <v>96</v>
      </c>
      <c r="AF100" s="1" t="s">
        <v>2306</v>
      </c>
      <c r="AG100" s="1" t="s">
        <v>2307</v>
      </c>
      <c r="AH100" s="1" t="s">
        <v>1514</v>
      </c>
      <c r="AI100" s="1" t="s">
        <v>1061</v>
      </c>
      <c r="AJ100" s="1">
        <v>88</v>
      </c>
      <c r="AK100" s="1"/>
      <c r="AL100" s="1" t="s">
        <v>2308</v>
      </c>
      <c r="AM100" s="1" t="s">
        <v>2307</v>
      </c>
      <c r="AN100" s="1" t="s">
        <v>257</v>
      </c>
      <c r="AO100" s="1" t="s">
        <v>1811</v>
      </c>
      <c r="AP100" s="1">
        <v>60.62</v>
      </c>
      <c r="AQ100" s="1"/>
      <c r="AR100" s="1"/>
      <c r="AS100" s="1"/>
      <c r="AT100" s="1"/>
      <c r="AU100" s="1"/>
      <c r="AV100" s="1"/>
      <c r="AW100" s="1"/>
      <c r="AX100" s="1" t="s">
        <v>2309</v>
      </c>
      <c r="AY100" s="1" t="s">
        <v>2310</v>
      </c>
      <c r="AZ100" s="1" t="s">
        <v>202</v>
      </c>
      <c r="BA100" s="1" t="s">
        <v>203</v>
      </c>
      <c r="BB100" s="1">
        <v>79</v>
      </c>
      <c r="BC100" s="1">
        <v>8.25</v>
      </c>
      <c r="BD100" s="1"/>
      <c r="BE100" s="1"/>
      <c r="BF100" s="1"/>
      <c r="BG100" s="1"/>
      <c r="BH100" s="1"/>
      <c r="BI100" s="1"/>
      <c r="BJ100" s="1" t="s">
        <v>2311</v>
      </c>
      <c r="BK100" s="1" t="s">
        <v>2312</v>
      </c>
      <c r="BL100" s="1" t="s">
        <v>206</v>
      </c>
      <c r="BM100" s="1" t="s">
        <v>2313</v>
      </c>
      <c r="BN100" s="1">
        <v>8</v>
      </c>
      <c r="BO100" s="1" t="s">
        <v>2314</v>
      </c>
      <c r="BP100" s="1" t="str">
        <f>HYPERLINK("https://nconnect.nicmar.ac.in/storage/profile/ProfilePhoto_P25701099_675183.jpg","Download")</f>
        <v>0</v>
      </c>
      <c r="BQ100" s="3"/>
      <c r="BR100" s="3"/>
      <c r="BS100" s="1" t="s">
        <v>113</v>
      </c>
      <c r="BT100" s="1" t="s">
        <v>114</v>
      </c>
      <c r="BU100" s="1" t="s">
        <v>115</v>
      </c>
      <c r="BV100" s="1" t="s">
        <v>116</v>
      </c>
      <c r="BW100" s="1"/>
    </row>
    <row r="101" spans="1:75">
      <c r="A101" s="1" t="s">
        <v>75</v>
      </c>
      <c r="B101" s="1" t="s">
        <v>76</v>
      </c>
      <c r="C101" s="1" t="s">
        <v>2315</v>
      </c>
      <c r="D101" s="1" t="s">
        <v>2316</v>
      </c>
      <c r="E101" s="1" t="s">
        <v>2317</v>
      </c>
      <c r="F101" s="1" t="s">
        <v>2318</v>
      </c>
      <c r="G101" s="1" t="s">
        <v>2319</v>
      </c>
      <c r="H101" s="1" t="s">
        <v>2320</v>
      </c>
      <c r="I101" s="1" t="s">
        <v>2321</v>
      </c>
      <c r="J101" s="1">
        <v>9949077030</v>
      </c>
      <c r="K101" s="1" t="s">
        <v>152</v>
      </c>
      <c r="L101" s="1" t="s">
        <v>2322</v>
      </c>
      <c r="M101" s="1" t="s">
        <v>86</v>
      </c>
      <c r="N101" s="1" t="s">
        <v>2323</v>
      </c>
      <c r="O101" s="1"/>
      <c r="P101" s="1" t="s">
        <v>321</v>
      </c>
      <c r="Q101" s="1" t="s">
        <v>2324</v>
      </c>
      <c r="R101" s="1" t="s">
        <v>2325</v>
      </c>
      <c r="S101" s="1">
        <v>8500236810</v>
      </c>
      <c r="T101" s="1" t="s">
        <v>2326</v>
      </c>
      <c r="U101" s="1" t="s">
        <v>2327</v>
      </c>
      <c r="V101" s="1">
        <v>9293926810</v>
      </c>
      <c r="W101" s="1" t="s">
        <v>92</v>
      </c>
      <c r="X101" s="1" t="s">
        <v>2328</v>
      </c>
      <c r="Y101" s="1" t="s">
        <v>2329</v>
      </c>
      <c r="Z101" s="1" t="s">
        <v>451</v>
      </c>
      <c r="AA101" s="1" t="s">
        <v>2328</v>
      </c>
      <c r="AB101" s="1" t="s">
        <v>2329</v>
      </c>
      <c r="AC101" s="1" t="s">
        <v>451</v>
      </c>
      <c r="AD101" s="1">
        <v>8.38</v>
      </c>
      <c r="AE101" s="1" t="s">
        <v>96</v>
      </c>
      <c r="AF101" s="1" t="s">
        <v>2330</v>
      </c>
      <c r="AG101" s="1" t="s">
        <v>651</v>
      </c>
      <c r="AH101" s="1" t="s">
        <v>227</v>
      </c>
      <c r="AI101" s="1" t="s">
        <v>744</v>
      </c>
      <c r="AJ101" s="1">
        <v>100</v>
      </c>
      <c r="AK101" s="1">
        <v>10</v>
      </c>
      <c r="AL101" s="1" t="s">
        <v>2331</v>
      </c>
      <c r="AM101" s="1" t="s">
        <v>1387</v>
      </c>
      <c r="AN101" s="1" t="s">
        <v>169</v>
      </c>
      <c r="AO101" s="1" t="s">
        <v>723</v>
      </c>
      <c r="AP101" s="1">
        <v>92.6</v>
      </c>
      <c r="AQ101" s="1">
        <v>0</v>
      </c>
      <c r="AR101" s="1"/>
      <c r="AS101" s="1"/>
      <c r="AT101" s="1"/>
      <c r="AU101" s="1"/>
      <c r="AV101" s="1"/>
      <c r="AW101" s="1"/>
      <c r="AX101" s="1" t="s">
        <v>2332</v>
      </c>
      <c r="AY101" s="1" t="s">
        <v>2333</v>
      </c>
      <c r="AZ101" s="1" t="s">
        <v>362</v>
      </c>
      <c r="BA101" s="1" t="s">
        <v>750</v>
      </c>
      <c r="BB101" s="1">
        <v>70.5</v>
      </c>
      <c r="BC101" s="1">
        <v>7.8</v>
      </c>
      <c r="BD101" s="1"/>
      <c r="BE101" s="1"/>
      <c r="BF101" s="1"/>
      <c r="BG101" s="1"/>
      <c r="BH101" s="1"/>
      <c r="BI101" s="1"/>
      <c r="BJ101" s="1" t="s">
        <v>2334</v>
      </c>
      <c r="BK101" s="1"/>
      <c r="BL101" s="1"/>
      <c r="BM101" s="1" t="s">
        <v>2335</v>
      </c>
      <c r="BN101" s="1">
        <v>39</v>
      </c>
      <c r="BO101" s="1"/>
      <c r="BP101" s="1" t="str">
        <f>HYPERLINK("https://nconnect.nicmar.ac.in/storage/profile/ProfilePhoto_P25700032_169785.jpg","Download")</f>
        <v>0</v>
      </c>
      <c r="BQ101" s="3"/>
      <c r="BR101" s="3"/>
      <c r="BS101" s="1" t="s">
        <v>113</v>
      </c>
      <c r="BT101" s="1" t="s">
        <v>114</v>
      </c>
      <c r="BU101" s="1" t="s">
        <v>115</v>
      </c>
      <c r="BV101" s="1" t="s">
        <v>116</v>
      </c>
      <c r="BW101" s="1"/>
    </row>
    <row r="102" spans="1:75">
      <c r="A102" s="1" t="s">
        <v>75</v>
      </c>
      <c r="B102" s="1" t="s">
        <v>76</v>
      </c>
      <c r="C102" s="1" t="s">
        <v>2336</v>
      </c>
      <c r="D102" s="1" t="s">
        <v>2337</v>
      </c>
      <c r="E102" s="1" t="s">
        <v>2338</v>
      </c>
      <c r="F102" s="1" t="s">
        <v>663</v>
      </c>
      <c r="G102" s="1" t="s">
        <v>2339</v>
      </c>
      <c r="H102" s="1" t="s">
        <v>2340</v>
      </c>
      <c r="I102" s="1" t="s">
        <v>2341</v>
      </c>
      <c r="J102" s="1">
        <v>7004652048</v>
      </c>
      <c r="K102" s="1" t="s">
        <v>84</v>
      </c>
      <c r="L102" s="1" t="s">
        <v>2342</v>
      </c>
      <c r="M102" s="1" t="s">
        <v>1715</v>
      </c>
      <c r="N102" s="1" t="s">
        <v>124</v>
      </c>
      <c r="O102" s="1" t="s">
        <v>2343</v>
      </c>
      <c r="P102" s="1" t="s">
        <v>155</v>
      </c>
      <c r="Q102" s="1" t="s">
        <v>2344</v>
      </c>
      <c r="R102" s="1" t="s">
        <v>2345</v>
      </c>
      <c r="S102" s="1">
        <v>9386381598</v>
      </c>
      <c r="T102" s="1" t="s">
        <v>2346</v>
      </c>
      <c r="U102" s="1" t="s">
        <v>2347</v>
      </c>
      <c r="V102" s="1">
        <v>9835041874</v>
      </c>
      <c r="W102" s="1" t="s">
        <v>92</v>
      </c>
      <c r="X102" s="1" t="s">
        <v>2348</v>
      </c>
      <c r="Y102" s="1" t="s">
        <v>1593</v>
      </c>
      <c r="Z102" s="1" t="s">
        <v>571</v>
      </c>
      <c r="AA102" s="1" t="s">
        <v>2349</v>
      </c>
      <c r="AB102" s="1" t="s">
        <v>1593</v>
      </c>
      <c r="AC102" s="1" t="s">
        <v>571</v>
      </c>
      <c r="AD102" s="1">
        <v>8.31</v>
      </c>
      <c r="AE102" s="1" t="s">
        <v>96</v>
      </c>
      <c r="AF102" s="1" t="s">
        <v>2350</v>
      </c>
      <c r="AG102" s="1" t="s">
        <v>2351</v>
      </c>
      <c r="AH102" s="1" t="s">
        <v>2352</v>
      </c>
      <c r="AI102" s="1" t="s">
        <v>875</v>
      </c>
      <c r="AJ102" s="1">
        <v>79.8</v>
      </c>
      <c r="AK102" s="1">
        <v>8.4</v>
      </c>
      <c r="AL102" s="1" t="s">
        <v>2353</v>
      </c>
      <c r="AM102" s="1" t="s">
        <v>2354</v>
      </c>
      <c r="AN102" s="1" t="s">
        <v>2355</v>
      </c>
      <c r="AO102" s="1" t="s">
        <v>2356</v>
      </c>
      <c r="AP102" s="1">
        <v>75</v>
      </c>
      <c r="AQ102" s="1"/>
      <c r="AR102" s="1"/>
      <c r="AS102" s="1"/>
      <c r="AT102" s="1"/>
      <c r="AU102" s="1"/>
      <c r="AV102" s="1"/>
      <c r="AW102" s="1"/>
      <c r="AX102" s="1" t="s">
        <v>1226</v>
      </c>
      <c r="AY102" s="1" t="s">
        <v>2357</v>
      </c>
      <c r="AZ102" s="1" t="s">
        <v>479</v>
      </c>
      <c r="BA102" s="1" t="s">
        <v>528</v>
      </c>
      <c r="BB102" s="1">
        <v>78.5</v>
      </c>
      <c r="BC102" s="1">
        <v>8.6</v>
      </c>
      <c r="BD102" s="1"/>
      <c r="BE102" s="1"/>
      <c r="BF102" s="1"/>
      <c r="BG102" s="1"/>
      <c r="BH102" s="1"/>
      <c r="BI102" s="1"/>
      <c r="BJ102" s="1" t="s">
        <v>2358</v>
      </c>
      <c r="BK102" s="1" t="s">
        <v>2359</v>
      </c>
      <c r="BL102" s="1" t="s">
        <v>583</v>
      </c>
      <c r="BM102" s="1" t="s">
        <v>2360</v>
      </c>
      <c r="BN102" s="1">
        <v>7</v>
      </c>
      <c r="BO102" s="1" t="s">
        <v>2361</v>
      </c>
      <c r="BP102" s="1" t="str">
        <f>HYPERLINK("https://nconnect.nicmar.ac.in/storage/profile/ProfilePhoto_P25700227_241753.jpg","Download")</f>
        <v>0</v>
      </c>
      <c r="BQ102" s="3"/>
      <c r="BR102" s="3"/>
      <c r="BS102" s="1" t="s">
        <v>113</v>
      </c>
      <c r="BT102" s="1" t="s">
        <v>114</v>
      </c>
      <c r="BU102" s="1" t="s">
        <v>115</v>
      </c>
      <c r="BV102" s="1" t="s">
        <v>116</v>
      </c>
      <c r="BW102" s="1"/>
    </row>
    <row r="103" spans="1:75">
      <c r="A103" s="1" t="s">
        <v>342</v>
      </c>
      <c r="B103" s="1" t="s">
        <v>76</v>
      </c>
      <c r="C103" s="1" t="s">
        <v>2362</v>
      </c>
      <c r="D103" s="1" t="s">
        <v>2363</v>
      </c>
      <c r="E103" s="1" t="s">
        <v>2364</v>
      </c>
      <c r="F103" s="1" t="s">
        <v>2365</v>
      </c>
      <c r="G103" s="1" t="s">
        <v>2366</v>
      </c>
      <c r="H103" s="1" t="s">
        <v>2367</v>
      </c>
      <c r="I103" s="1" t="s">
        <v>2368</v>
      </c>
      <c r="J103" s="1">
        <v>9175848577</v>
      </c>
      <c r="K103" s="1" t="s">
        <v>84</v>
      </c>
      <c r="L103" s="1" t="s">
        <v>2369</v>
      </c>
      <c r="M103" s="1" t="s">
        <v>86</v>
      </c>
      <c r="N103" s="1" t="s">
        <v>2370</v>
      </c>
      <c r="O103" s="1"/>
      <c r="P103" s="1" t="s">
        <v>88</v>
      </c>
      <c r="Q103" s="1" t="s">
        <v>2371</v>
      </c>
      <c r="R103" s="1" t="s">
        <v>2364</v>
      </c>
      <c r="S103" s="1">
        <v>9850432962</v>
      </c>
      <c r="T103" s="1" t="s">
        <v>871</v>
      </c>
      <c r="U103" s="1" t="s">
        <v>2372</v>
      </c>
      <c r="V103" s="1">
        <v>9860304093</v>
      </c>
      <c r="W103" s="1" t="s">
        <v>92</v>
      </c>
      <c r="X103" s="1" t="s">
        <v>2373</v>
      </c>
      <c r="Y103" s="1" t="s">
        <v>252</v>
      </c>
      <c r="Z103" s="1" t="s">
        <v>95</v>
      </c>
      <c r="AA103" s="1" t="s">
        <v>2373</v>
      </c>
      <c r="AB103" s="1" t="s">
        <v>252</v>
      </c>
      <c r="AC103" s="1" t="s">
        <v>95</v>
      </c>
      <c r="AD103" s="1">
        <v>8.79</v>
      </c>
      <c r="AE103" s="1" t="s">
        <v>96</v>
      </c>
      <c r="AF103" s="1" t="s">
        <v>2374</v>
      </c>
      <c r="AG103" s="1" t="s">
        <v>2375</v>
      </c>
      <c r="AH103" s="1" t="s">
        <v>227</v>
      </c>
      <c r="AI103" s="1" t="s">
        <v>744</v>
      </c>
      <c r="AJ103" s="1">
        <v>85</v>
      </c>
      <c r="AK103" s="1">
        <v>0</v>
      </c>
      <c r="AL103" s="1" t="s">
        <v>2376</v>
      </c>
      <c r="AM103" s="1" t="s">
        <v>2377</v>
      </c>
      <c r="AN103" s="1" t="s">
        <v>747</v>
      </c>
      <c r="AO103" s="1" t="s">
        <v>723</v>
      </c>
      <c r="AP103" s="1">
        <v>89</v>
      </c>
      <c r="AQ103" s="1">
        <v>0</v>
      </c>
      <c r="AR103" s="1"/>
      <c r="AS103" s="1"/>
      <c r="AT103" s="1"/>
      <c r="AU103" s="1"/>
      <c r="AV103" s="1"/>
      <c r="AW103" s="1"/>
      <c r="AX103" s="1" t="s">
        <v>2378</v>
      </c>
      <c r="AY103" s="1" t="s">
        <v>2379</v>
      </c>
      <c r="AZ103" s="1" t="s">
        <v>409</v>
      </c>
      <c r="BA103" s="1" t="s">
        <v>772</v>
      </c>
      <c r="BB103" s="1">
        <v>73.15</v>
      </c>
      <c r="BC103" s="1">
        <v>7.92</v>
      </c>
      <c r="BD103" s="1"/>
      <c r="BE103" s="1"/>
      <c r="BF103" s="1"/>
      <c r="BG103" s="1"/>
      <c r="BH103" s="1"/>
      <c r="BI103" s="1"/>
      <c r="BJ103" s="1" t="s">
        <v>2380</v>
      </c>
      <c r="BK103" s="1"/>
      <c r="BL103" s="1"/>
      <c r="BM103" s="1" t="s">
        <v>2381</v>
      </c>
      <c r="BN103" s="1">
        <v>94</v>
      </c>
      <c r="BO103" s="1"/>
      <c r="BP103" s="1" t="str">
        <f>HYPERLINK("https://nconnect.nicmar.ac.in/storage/profile/ProfilePhoto_P25701109_872635.jpg","Download")</f>
        <v>0</v>
      </c>
      <c r="BQ103" s="3"/>
      <c r="BR103" s="3"/>
      <c r="BS103" s="1" t="s">
        <v>113</v>
      </c>
      <c r="BT103" s="1" t="s">
        <v>114</v>
      </c>
      <c r="BU103" s="1" t="s">
        <v>115</v>
      </c>
      <c r="BV103" s="1" t="s">
        <v>116</v>
      </c>
      <c r="BW103" s="1"/>
    </row>
    <row r="104" spans="1:75">
      <c r="A104" s="1" t="s">
        <v>75</v>
      </c>
      <c r="B104" s="1" t="s">
        <v>76</v>
      </c>
      <c r="C104" s="1" t="s">
        <v>2382</v>
      </c>
      <c r="D104" s="1" t="s">
        <v>2383</v>
      </c>
      <c r="E104" s="1"/>
      <c r="F104" s="1" t="s">
        <v>2384</v>
      </c>
      <c r="G104" s="1" t="s">
        <v>2385</v>
      </c>
      <c r="H104" s="1" t="s">
        <v>2386</v>
      </c>
      <c r="I104" s="1" t="s">
        <v>2387</v>
      </c>
      <c r="J104" s="1">
        <v>9895721858</v>
      </c>
      <c r="K104" s="1" t="s">
        <v>152</v>
      </c>
      <c r="L104" s="1" t="s">
        <v>2388</v>
      </c>
      <c r="M104" s="1" t="s">
        <v>86</v>
      </c>
      <c r="N104" s="1" t="s">
        <v>2389</v>
      </c>
      <c r="O104" s="1"/>
      <c r="P104" s="1" t="s">
        <v>618</v>
      </c>
      <c r="Q104" s="1" t="s">
        <v>2390</v>
      </c>
      <c r="R104" s="1" t="s">
        <v>2391</v>
      </c>
      <c r="S104" s="1">
        <v>9895379454</v>
      </c>
      <c r="T104" s="1" t="s">
        <v>2392</v>
      </c>
      <c r="U104" s="1" t="s">
        <v>2393</v>
      </c>
      <c r="V104" s="1">
        <v>9895569453</v>
      </c>
      <c r="W104" s="1" t="s">
        <v>2392</v>
      </c>
      <c r="X104" s="1" t="s">
        <v>2394</v>
      </c>
      <c r="Y104" s="1" t="s">
        <v>1196</v>
      </c>
      <c r="Z104" s="1" t="s">
        <v>790</v>
      </c>
      <c r="AA104" s="1" t="s">
        <v>2394</v>
      </c>
      <c r="AB104" s="1" t="s">
        <v>1196</v>
      </c>
      <c r="AC104" s="1" t="s">
        <v>790</v>
      </c>
      <c r="AD104" s="1">
        <v>9.03</v>
      </c>
      <c r="AE104" s="1" t="s">
        <v>96</v>
      </c>
      <c r="AF104" s="1" t="s">
        <v>2395</v>
      </c>
      <c r="AG104" s="1" t="s">
        <v>1344</v>
      </c>
      <c r="AH104" s="1" t="s">
        <v>575</v>
      </c>
      <c r="AI104" s="1" t="s">
        <v>576</v>
      </c>
      <c r="AJ104" s="1">
        <v>95</v>
      </c>
      <c r="AK104" s="1">
        <v>10</v>
      </c>
      <c r="AL104" s="1" t="s">
        <v>2395</v>
      </c>
      <c r="AM104" s="1" t="s">
        <v>1344</v>
      </c>
      <c r="AN104" s="1" t="s">
        <v>278</v>
      </c>
      <c r="AO104" s="1" t="s">
        <v>166</v>
      </c>
      <c r="AP104" s="1">
        <v>76</v>
      </c>
      <c r="AQ104" s="1">
        <v>0</v>
      </c>
      <c r="AR104" s="1"/>
      <c r="AS104" s="1"/>
      <c r="AT104" s="1"/>
      <c r="AU104" s="1"/>
      <c r="AV104" s="1"/>
      <c r="AW104" s="1"/>
      <c r="AX104" s="1" t="s">
        <v>2396</v>
      </c>
      <c r="AY104" s="1" t="s">
        <v>2397</v>
      </c>
      <c r="AZ104" s="1" t="s">
        <v>479</v>
      </c>
      <c r="BA104" s="1" t="s">
        <v>1789</v>
      </c>
      <c r="BB104" s="1">
        <v>77.9</v>
      </c>
      <c r="BC104" s="1">
        <v>8.59</v>
      </c>
      <c r="BD104" s="1"/>
      <c r="BE104" s="1"/>
      <c r="BF104" s="1"/>
      <c r="BG104" s="1"/>
      <c r="BH104" s="1"/>
      <c r="BI104" s="1"/>
      <c r="BJ104" s="1" t="s">
        <v>2398</v>
      </c>
      <c r="BK104" s="1" t="s">
        <v>2399</v>
      </c>
      <c r="BL104" s="1" t="s">
        <v>206</v>
      </c>
      <c r="BM104" s="1" t="s">
        <v>2400</v>
      </c>
      <c r="BN104" s="1">
        <v>9</v>
      </c>
      <c r="BO104" s="1" t="s">
        <v>2401</v>
      </c>
      <c r="BP104" s="1" t="str">
        <f>HYPERLINK("https://nconnect.nicmar.ac.in/storage/profile/ProfilePhoto_P25700543_269387.jpg","Download")</f>
        <v>0</v>
      </c>
      <c r="BQ104" s="3"/>
      <c r="BR104" s="3"/>
      <c r="BS104" s="1" t="s">
        <v>113</v>
      </c>
      <c r="BT104" s="1" t="s">
        <v>114</v>
      </c>
      <c r="BU104" s="1" t="s">
        <v>115</v>
      </c>
      <c r="BV104" s="1" t="s">
        <v>116</v>
      </c>
      <c r="BW104" s="1"/>
    </row>
    <row r="105" spans="1:75">
      <c r="A105" s="1" t="s">
        <v>342</v>
      </c>
      <c r="B105" s="1" t="s">
        <v>76</v>
      </c>
      <c r="C105" s="1" t="s">
        <v>2402</v>
      </c>
      <c r="D105" s="1" t="s">
        <v>2403</v>
      </c>
      <c r="E105" s="1"/>
      <c r="F105" s="1" t="s">
        <v>1184</v>
      </c>
      <c r="G105" s="1" t="s">
        <v>2404</v>
      </c>
      <c r="H105" s="1" t="s">
        <v>2405</v>
      </c>
      <c r="I105" s="1" t="s">
        <v>2406</v>
      </c>
      <c r="J105" s="1">
        <v>8310554418</v>
      </c>
      <c r="K105" s="1" t="s">
        <v>84</v>
      </c>
      <c r="L105" s="1" t="s">
        <v>2407</v>
      </c>
      <c r="M105" s="1" t="s">
        <v>86</v>
      </c>
      <c r="N105" s="1" t="s">
        <v>2408</v>
      </c>
      <c r="O105" s="1"/>
      <c r="P105" s="1" t="s">
        <v>155</v>
      </c>
      <c r="Q105" s="1" t="s">
        <v>2409</v>
      </c>
      <c r="R105" s="1" t="s">
        <v>2410</v>
      </c>
      <c r="S105" s="1">
        <v>9740448322</v>
      </c>
      <c r="T105" s="1" t="s">
        <v>1487</v>
      </c>
      <c r="U105" s="1" t="s">
        <v>2411</v>
      </c>
      <c r="V105" s="1">
        <v>7892469730</v>
      </c>
      <c r="W105" s="1" t="s">
        <v>622</v>
      </c>
      <c r="X105" s="1" t="s">
        <v>2412</v>
      </c>
      <c r="Y105" s="1" t="s">
        <v>1593</v>
      </c>
      <c r="Z105" s="1" t="s">
        <v>571</v>
      </c>
      <c r="AA105" s="1" t="s">
        <v>2413</v>
      </c>
      <c r="AB105" s="1" t="s">
        <v>1593</v>
      </c>
      <c r="AC105" s="1" t="s">
        <v>571</v>
      </c>
      <c r="AD105" s="1">
        <v>7.53</v>
      </c>
      <c r="AE105" s="1" t="s">
        <v>96</v>
      </c>
      <c r="AF105" s="1" t="s">
        <v>2414</v>
      </c>
      <c r="AG105" s="1" t="s">
        <v>2031</v>
      </c>
      <c r="AH105" s="1" t="s">
        <v>135</v>
      </c>
      <c r="AI105" s="1" t="s">
        <v>137</v>
      </c>
      <c r="AJ105" s="1">
        <v>86.56</v>
      </c>
      <c r="AK105" s="1"/>
      <c r="AL105" s="1" t="s">
        <v>2415</v>
      </c>
      <c r="AM105" s="1" t="s">
        <v>2416</v>
      </c>
      <c r="AN105" s="1" t="s">
        <v>169</v>
      </c>
      <c r="AO105" s="1" t="s">
        <v>528</v>
      </c>
      <c r="AP105" s="1">
        <v>80.5</v>
      </c>
      <c r="AQ105" s="1"/>
      <c r="AR105" s="1"/>
      <c r="AS105" s="1"/>
      <c r="AT105" s="1"/>
      <c r="AU105" s="1"/>
      <c r="AV105" s="1"/>
      <c r="AW105" s="1"/>
      <c r="AX105" s="1" t="s">
        <v>2417</v>
      </c>
      <c r="AY105" s="1" t="s">
        <v>2418</v>
      </c>
      <c r="AZ105" s="1" t="s">
        <v>1003</v>
      </c>
      <c r="BA105" s="1" t="s">
        <v>630</v>
      </c>
      <c r="BB105" s="1">
        <v>70.9</v>
      </c>
      <c r="BC105" s="1">
        <v>7.84</v>
      </c>
      <c r="BD105" s="1"/>
      <c r="BE105" s="1"/>
      <c r="BF105" s="1"/>
      <c r="BG105" s="1"/>
      <c r="BH105" s="1"/>
      <c r="BI105" s="1"/>
      <c r="BJ105" s="1" t="s">
        <v>2419</v>
      </c>
      <c r="BK105" s="1"/>
      <c r="BL105" s="1"/>
      <c r="BM105" s="1" t="s">
        <v>2420</v>
      </c>
      <c r="BN105" s="1">
        <v>34</v>
      </c>
      <c r="BO105" s="1"/>
      <c r="BP105" s="1" t="str">
        <f>HYPERLINK("https://nconnect.nicmar.ac.in/storage/profile/ProfilePhoto_P25701059_618749.jpg","Download")</f>
        <v>0</v>
      </c>
      <c r="BQ105" s="3"/>
      <c r="BR105" s="3"/>
      <c r="BS105" s="1" t="s">
        <v>113</v>
      </c>
      <c r="BT105" s="1" t="s">
        <v>114</v>
      </c>
      <c r="BU105" s="1" t="s">
        <v>115</v>
      </c>
      <c r="BV105" s="1" t="s">
        <v>116</v>
      </c>
      <c r="BW105" s="1"/>
    </row>
    <row r="106" spans="1:75">
      <c r="A106" s="1" t="s">
        <v>75</v>
      </c>
      <c r="B106" s="1" t="s">
        <v>76</v>
      </c>
      <c r="C106" s="1" t="s">
        <v>2421</v>
      </c>
      <c r="D106" s="1" t="s">
        <v>2422</v>
      </c>
      <c r="E106" s="1"/>
      <c r="F106" s="1" t="s">
        <v>2423</v>
      </c>
      <c r="G106" s="1" t="s">
        <v>2424</v>
      </c>
      <c r="H106" s="1" t="s">
        <v>2425</v>
      </c>
      <c r="I106" s="1" t="s">
        <v>2426</v>
      </c>
      <c r="J106" s="1">
        <v>8019699355</v>
      </c>
      <c r="K106" s="1" t="s">
        <v>152</v>
      </c>
      <c r="L106" s="1" t="s">
        <v>2427</v>
      </c>
      <c r="M106" s="1" t="s">
        <v>86</v>
      </c>
      <c r="N106" s="1" t="s">
        <v>2428</v>
      </c>
      <c r="O106" s="1"/>
      <c r="P106" s="1" t="s">
        <v>155</v>
      </c>
      <c r="Q106" s="1" t="s">
        <v>2429</v>
      </c>
      <c r="R106" s="1" t="s">
        <v>2430</v>
      </c>
      <c r="S106" s="1">
        <v>8008640029</v>
      </c>
      <c r="T106" s="1" t="s">
        <v>567</v>
      </c>
      <c r="U106" s="1" t="s">
        <v>2431</v>
      </c>
      <c r="V106" s="1">
        <v>9494754174</v>
      </c>
      <c r="W106" s="1" t="s">
        <v>622</v>
      </c>
      <c r="X106" s="1" t="s">
        <v>2432</v>
      </c>
      <c r="Y106" s="1" t="s">
        <v>2433</v>
      </c>
      <c r="Z106" s="1" t="s">
        <v>451</v>
      </c>
      <c r="AA106" s="1" t="s">
        <v>2432</v>
      </c>
      <c r="AB106" s="1" t="s">
        <v>2433</v>
      </c>
      <c r="AC106" s="1" t="s">
        <v>451</v>
      </c>
      <c r="AD106" s="1">
        <v>8.74</v>
      </c>
      <c r="AE106" s="1" t="s">
        <v>96</v>
      </c>
      <c r="AF106" s="1" t="s">
        <v>2434</v>
      </c>
      <c r="AG106" s="1" t="s">
        <v>476</v>
      </c>
      <c r="AH106" s="1" t="s">
        <v>226</v>
      </c>
      <c r="AI106" s="1" t="s">
        <v>227</v>
      </c>
      <c r="AJ106" s="1">
        <v>98</v>
      </c>
      <c r="AK106" s="1">
        <v>9.8</v>
      </c>
      <c r="AL106" s="1" t="s">
        <v>2435</v>
      </c>
      <c r="AM106" s="1" t="s">
        <v>478</v>
      </c>
      <c r="AN106" s="1" t="s">
        <v>227</v>
      </c>
      <c r="AO106" s="1" t="s">
        <v>107</v>
      </c>
      <c r="AP106" s="1">
        <v>96.2</v>
      </c>
      <c r="AQ106" s="1">
        <v>9.88</v>
      </c>
      <c r="AR106" s="1"/>
      <c r="AS106" s="1"/>
      <c r="AT106" s="1"/>
      <c r="AU106" s="1"/>
      <c r="AV106" s="1"/>
      <c r="AW106" s="1"/>
      <c r="AX106" s="1" t="s">
        <v>2436</v>
      </c>
      <c r="AY106" s="1" t="s">
        <v>2437</v>
      </c>
      <c r="AZ106" s="1" t="s">
        <v>505</v>
      </c>
      <c r="BA106" s="1" t="s">
        <v>680</v>
      </c>
      <c r="BB106" s="1">
        <v>73.3</v>
      </c>
      <c r="BC106" s="1">
        <v>7.83</v>
      </c>
      <c r="BD106" s="1"/>
      <c r="BE106" s="1"/>
      <c r="BF106" s="1"/>
      <c r="BG106" s="1"/>
      <c r="BH106" s="1"/>
      <c r="BI106" s="1"/>
      <c r="BJ106" s="1" t="s">
        <v>2438</v>
      </c>
      <c r="BK106" s="1" t="s">
        <v>2439</v>
      </c>
      <c r="BL106" s="1" t="s">
        <v>461</v>
      </c>
      <c r="BM106" s="1" t="s">
        <v>2440</v>
      </c>
      <c r="BN106" s="1">
        <v>12</v>
      </c>
      <c r="BO106" s="1" t="s">
        <v>2441</v>
      </c>
      <c r="BP106" s="1" t="str">
        <f>HYPERLINK("https://nconnect.nicmar.ac.in/storage/profile/ProfilePhoto_P25700500_496237.jpg","Download")</f>
        <v>0</v>
      </c>
      <c r="BQ106" s="3"/>
      <c r="BR106" s="3"/>
      <c r="BS106" s="1" t="s">
        <v>113</v>
      </c>
      <c r="BT106" s="1" t="s">
        <v>114</v>
      </c>
      <c r="BU106" s="1" t="s">
        <v>115</v>
      </c>
      <c r="BV106" s="1" t="s">
        <v>116</v>
      </c>
      <c r="BW106" s="1"/>
    </row>
    <row r="107" spans="1:75">
      <c r="A107" s="1" t="s">
        <v>75</v>
      </c>
      <c r="B107" s="1" t="s">
        <v>76</v>
      </c>
      <c r="C107" s="1" t="s">
        <v>2442</v>
      </c>
      <c r="D107" s="1" t="s">
        <v>2443</v>
      </c>
      <c r="E107" s="1" t="s">
        <v>2444</v>
      </c>
      <c r="F107" s="1" t="s">
        <v>756</v>
      </c>
      <c r="G107" s="1" t="s">
        <v>2445</v>
      </c>
      <c r="H107" s="1" t="s">
        <v>2446</v>
      </c>
      <c r="I107" s="1" t="s">
        <v>2447</v>
      </c>
      <c r="J107" s="1">
        <v>7977681533</v>
      </c>
      <c r="K107" s="1" t="s">
        <v>152</v>
      </c>
      <c r="L107" s="1" t="s">
        <v>2448</v>
      </c>
      <c r="M107" s="1" t="s">
        <v>86</v>
      </c>
      <c r="N107" s="1" t="s">
        <v>2449</v>
      </c>
      <c r="O107" s="1"/>
      <c r="P107" s="1" t="s">
        <v>321</v>
      </c>
      <c r="Q107" s="1" t="s">
        <v>2450</v>
      </c>
      <c r="R107" s="1" t="s">
        <v>2451</v>
      </c>
      <c r="S107" s="1">
        <v>9594991665</v>
      </c>
      <c r="T107" s="1" t="s">
        <v>249</v>
      </c>
      <c r="U107" s="1" t="s">
        <v>2452</v>
      </c>
      <c r="V107" s="1">
        <v>7666209049</v>
      </c>
      <c r="W107" s="1" t="s">
        <v>92</v>
      </c>
      <c r="X107" s="1" t="s">
        <v>2453</v>
      </c>
      <c r="Y107" s="1" t="s">
        <v>381</v>
      </c>
      <c r="Z107" s="1" t="s">
        <v>95</v>
      </c>
      <c r="AA107" s="1" t="s">
        <v>2453</v>
      </c>
      <c r="AB107" s="1" t="s">
        <v>381</v>
      </c>
      <c r="AC107" s="1" t="s">
        <v>95</v>
      </c>
      <c r="AD107" s="1">
        <v>8.51</v>
      </c>
      <c r="AE107" s="1" t="s">
        <v>96</v>
      </c>
      <c r="AF107" s="1" t="s">
        <v>2454</v>
      </c>
      <c r="AG107" s="1" t="s">
        <v>98</v>
      </c>
      <c r="AH107" s="1" t="s">
        <v>257</v>
      </c>
      <c r="AI107" s="1" t="s">
        <v>744</v>
      </c>
      <c r="AJ107" s="1">
        <v>74.6</v>
      </c>
      <c r="AK107" s="1"/>
      <c r="AL107" s="1"/>
      <c r="AM107" s="1"/>
      <c r="AN107" s="1"/>
      <c r="AO107" s="1"/>
      <c r="AP107" s="1"/>
      <c r="AQ107" s="1"/>
      <c r="AR107" s="1" t="s">
        <v>333</v>
      </c>
      <c r="AS107" s="1" t="s">
        <v>2455</v>
      </c>
      <c r="AT107" s="1" t="s">
        <v>744</v>
      </c>
      <c r="AU107" s="1" t="s">
        <v>2456</v>
      </c>
      <c r="AV107" s="1">
        <v>73.63</v>
      </c>
      <c r="AW107" s="1"/>
      <c r="AX107" s="1" t="s">
        <v>105</v>
      </c>
      <c r="AY107" s="1" t="s">
        <v>2457</v>
      </c>
      <c r="AZ107" s="1" t="s">
        <v>2456</v>
      </c>
      <c r="BA107" s="1" t="s">
        <v>630</v>
      </c>
      <c r="BB107" s="1">
        <v>70.52</v>
      </c>
      <c r="BC107" s="1">
        <v>7.77</v>
      </c>
      <c r="BD107" s="1"/>
      <c r="BE107" s="1"/>
      <c r="BF107" s="1"/>
      <c r="BG107" s="1"/>
      <c r="BH107" s="1"/>
      <c r="BI107" s="1"/>
      <c r="BJ107" s="1" t="s">
        <v>2458</v>
      </c>
      <c r="BK107" s="1"/>
      <c r="BL107" s="1"/>
      <c r="BM107" s="1" t="s">
        <v>2459</v>
      </c>
      <c r="BN107" s="1">
        <v>9</v>
      </c>
      <c r="BO107" s="1"/>
      <c r="BP107" s="1" t="str">
        <f>HYPERLINK("https://nconnect.nicmar.ac.in/storage/profile/ProfilePhoto_P25700674_179648.jpg","Download")</f>
        <v>0</v>
      </c>
      <c r="BQ107" s="3"/>
      <c r="BR107" s="3"/>
      <c r="BS107" s="1" t="s">
        <v>113</v>
      </c>
      <c r="BT107" s="1" t="s">
        <v>114</v>
      </c>
      <c r="BU107" s="1" t="s">
        <v>115</v>
      </c>
      <c r="BV107" s="1" t="s">
        <v>116</v>
      </c>
      <c r="BW107" s="1"/>
    </row>
    <row r="108" spans="1:75">
      <c r="A108" s="1" t="s">
        <v>75</v>
      </c>
      <c r="B108" s="1" t="s">
        <v>76</v>
      </c>
      <c r="C108" s="1" t="s">
        <v>2460</v>
      </c>
      <c r="D108" s="1" t="s">
        <v>2461</v>
      </c>
      <c r="E108" s="1" t="s">
        <v>2462</v>
      </c>
      <c r="F108" s="1" t="s">
        <v>2463</v>
      </c>
      <c r="G108" s="1" t="s">
        <v>2464</v>
      </c>
      <c r="H108" s="1" t="s">
        <v>2465</v>
      </c>
      <c r="I108" s="1" t="s">
        <v>2466</v>
      </c>
      <c r="J108" s="1">
        <v>9284555590</v>
      </c>
      <c r="K108" s="1" t="s">
        <v>152</v>
      </c>
      <c r="L108" s="1" t="s">
        <v>2467</v>
      </c>
      <c r="M108" s="1" t="s">
        <v>86</v>
      </c>
      <c r="N108" s="1" t="s">
        <v>2468</v>
      </c>
      <c r="O108" s="1"/>
      <c r="P108" s="1" t="s">
        <v>321</v>
      </c>
      <c r="Q108" s="1" t="s">
        <v>2469</v>
      </c>
      <c r="R108" s="1" t="s">
        <v>2470</v>
      </c>
      <c r="S108" s="1">
        <v>7020000124</v>
      </c>
      <c r="T108" s="1" t="s">
        <v>127</v>
      </c>
      <c r="U108" s="1" t="s">
        <v>2471</v>
      </c>
      <c r="V108" s="1">
        <v>9422374434</v>
      </c>
      <c r="W108" s="1" t="s">
        <v>119</v>
      </c>
      <c r="X108" s="1" t="s">
        <v>2472</v>
      </c>
      <c r="Y108" s="1" t="s">
        <v>404</v>
      </c>
      <c r="Z108" s="1" t="s">
        <v>95</v>
      </c>
      <c r="AA108" s="1" t="s">
        <v>2473</v>
      </c>
      <c r="AB108" s="1" t="s">
        <v>404</v>
      </c>
      <c r="AC108" s="1" t="s">
        <v>95</v>
      </c>
      <c r="AD108" s="1">
        <v>8.28</v>
      </c>
      <c r="AE108" s="1" t="s">
        <v>96</v>
      </c>
      <c r="AF108" s="1" t="s">
        <v>2474</v>
      </c>
      <c r="AG108" s="1" t="s">
        <v>2475</v>
      </c>
      <c r="AH108" s="1" t="s">
        <v>1724</v>
      </c>
      <c r="AI108" s="1" t="s">
        <v>832</v>
      </c>
      <c r="AJ108" s="1">
        <v>65.2</v>
      </c>
      <c r="AK108" s="1"/>
      <c r="AL108" s="1" t="s">
        <v>2476</v>
      </c>
      <c r="AM108" s="1" t="s">
        <v>2475</v>
      </c>
      <c r="AN108" s="1" t="s">
        <v>1129</v>
      </c>
      <c r="AO108" s="1" t="s">
        <v>2204</v>
      </c>
      <c r="AP108" s="1">
        <v>55.85</v>
      </c>
      <c r="AQ108" s="1"/>
      <c r="AR108" s="1" t="s">
        <v>333</v>
      </c>
      <c r="AS108" s="1" t="s">
        <v>2477</v>
      </c>
      <c r="AT108" s="1" t="s">
        <v>226</v>
      </c>
      <c r="AU108" s="1" t="s">
        <v>169</v>
      </c>
      <c r="AV108" s="1">
        <v>69.82</v>
      </c>
      <c r="AW108" s="1"/>
      <c r="AX108" s="1" t="s">
        <v>2143</v>
      </c>
      <c r="AY108" s="1" t="s">
        <v>2478</v>
      </c>
      <c r="AZ108" s="1" t="s">
        <v>169</v>
      </c>
      <c r="BA108" s="1" t="s">
        <v>386</v>
      </c>
      <c r="BB108" s="1">
        <v>82.6</v>
      </c>
      <c r="BC108" s="1">
        <v>8.76</v>
      </c>
      <c r="BD108" s="1"/>
      <c r="BE108" s="1"/>
      <c r="BF108" s="1"/>
      <c r="BG108" s="1"/>
      <c r="BH108" s="1"/>
      <c r="BI108" s="1"/>
      <c r="BJ108" s="1" t="s">
        <v>432</v>
      </c>
      <c r="BK108" s="1" t="s">
        <v>2479</v>
      </c>
      <c r="BL108" s="1" t="s">
        <v>2480</v>
      </c>
      <c r="BM108" s="1" t="s">
        <v>2481</v>
      </c>
      <c r="BN108" s="1">
        <v>34</v>
      </c>
      <c r="BO108" s="1" t="s">
        <v>2482</v>
      </c>
      <c r="BP108" s="1" t="str">
        <f>HYPERLINK("https://nconnect.nicmar.ac.in/storage/profile/ProfilePhoto_P25700456_195823.jpg","Download")</f>
        <v>0</v>
      </c>
      <c r="BQ108" s="3"/>
      <c r="BR108" s="3"/>
      <c r="BS108" s="1" t="s">
        <v>113</v>
      </c>
      <c r="BT108" s="1" t="s">
        <v>114</v>
      </c>
      <c r="BU108" s="1" t="s">
        <v>115</v>
      </c>
      <c r="BV108" s="1" t="s">
        <v>116</v>
      </c>
      <c r="BW108" s="1"/>
    </row>
    <row r="109" spans="1:75">
      <c r="A109" s="1" t="s">
        <v>75</v>
      </c>
      <c r="B109" s="1" t="s">
        <v>76</v>
      </c>
      <c r="C109" s="1" t="s">
        <v>2483</v>
      </c>
      <c r="D109" s="1" t="s">
        <v>2484</v>
      </c>
      <c r="E109" s="1"/>
      <c r="F109" s="1" t="s">
        <v>708</v>
      </c>
      <c r="G109" s="1" t="s">
        <v>2485</v>
      </c>
      <c r="H109" s="1" t="s">
        <v>2486</v>
      </c>
      <c r="I109" s="1" t="s">
        <v>2487</v>
      </c>
      <c r="J109" s="1">
        <v>6397491448</v>
      </c>
      <c r="K109" s="1" t="s">
        <v>152</v>
      </c>
      <c r="L109" s="1" t="s">
        <v>2488</v>
      </c>
      <c r="M109" s="1" t="s">
        <v>86</v>
      </c>
      <c r="N109" s="1" t="s">
        <v>124</v>
      </c>
      <c r="O109" s="1" t="s">
        <v>2489</v>
      </c>
      <c r="P109" s="1" t="s">
        <v>272</v>
      </c>
      <c r="Q109" s="1" t="s">
        <v>2490</v>
      </c>
      <c r="R109" s="1" t="s">
        <v>2491</v>
      </c>
      <c r="S109" s="1">
        <v>6260257146</v>
      </c>
      <c r="T109" s="1" t="s">
        <v>1549</v>
      </c>
      <c r="U109" s="1" t="s">
        <v>2492</v>
      </c>
      <c r="V109" s="1">
        <v>8218895451</v>
      </c>
      <c r="W109" s="1" t="s">
        <v>92</v>
      </c>
      <c r="X109" s="1" t="s">
        <v>2493</v>
      </c>
      <c r="Y109" s="1" t="s">
        <v>252</v>
      </c>
      <c r="Z109" s="1" t="s">
        <v>95</v>
      </c>
      <c r="AA109" s="1" t="s">
        <v>2494</v>
      </c>
      <c r="AB109" s="1" t="s">
        <v>2495</v>
      </c>
      <c r="AC109" s="1" t="s">
        <v>1151</v>
      </c>
      <c r="AD109" s="1">
        <v>9.0</v>
      </c>
      <c r="AE109" s="1" t="s">
        <v>96</v>
      </c>
      <c r="AF109" s="1" t="s">
        <v>2496</v>
      </c>
      <c r="AG109" s="1" t="s">
        <v>2497</v>
      </c>
      <c r="AH109" s="1" t="s">
        <v>1129</v>
      </c>
      <c r="AI109" s="1" t="s">
        <v>100</v>
      </c>
      <c r="AJ109" s="1">
        <v>87.4</v>
      </c>
      <c r="AK109" s="1">
        <v>9.2</v>
      </c>
      <c r="AL109" s="1" t="s">
        <v>2496</v>
      </c>
      <c r="AM109" s="1" t="s">
        <v>2497</v>
      </c>
      <c r="AN109" s="1" t="s">
        <v>1061</v>
      </c>
      <c r="AO109" s="1" t="s">
        <v>135</v>
      </c>
      <c r="AP109" s="1">
        <v>85.2</v>
      </c>
      <c r="AQ109" s="1"/>
      <c r="AR109" s="1"/>
      <c r="AS109" s="1"/>
      <c r="AT109" s="1"/>
      <c r="AU109" s="1"/>
      <c r="AV109" s="1"/>
      <c r="AW109" s="1"/>
      <c r="AX109" s="1" t="s">
        <v>2498</v>
      </c>
      <c r="AY109" s="1" t="s">
        <v>2499</v>
      </c>
      <c r="AZ109" s="1" t="s">
        <v>360</v>
      </c>
      <c r="BA109" s="1" t="s">
        <v>680</v>
      </c>
      <c r="BB109" s="1">
        <v>94.2</v>
      </c>
      <c r="BC109" s="1">
        <v>9.42</v>
      </c>
      <c r="BD109" s="1"/>
      <c r="BE109" s="1"/>
      <c r="BF109" s="1"/>
      <c r="BG109" s="1"/>
      <c r="BH109" s="1"/>
      <c r="BI109" s="1"/>
      <c r="BJ109" s="1" t="s">
        <v>432</v>
      </c>
      <c r="BK109" s="1"/>
      <c r="BL109" s="1"/>
      <c r="BM109" s="1" t="s">
        <v>2500</v>
      </c>
      <c r="BN109" s="1">
        <v>12</v>
      </c>
      <c r="BO109" s="1"/>
      <c r="BP109" s="1" t="str">
        <f>HYPERLINK("https://nconnect.nicmar.ac.in/storage/profile/ProfilePhoto_P25700228_279168.jpg","Download")</f>
        <v>0</v>
      </c>
      <c r="BQ109" s="3"/>
      <c r="BR109" s="3"/>
      <c r="BS109" s="1" t="s">
        <v>113</v>
      </c>
      <c r="BT109" s="1" t="s">
        <v>114</v>
      </c>
      <c r="BU109" s="1" t="s">
        <v>115</v>
      </c>
      <c r="BV109" s="1" t="s">
        <v>116</v>
      </c>
      <c r="BW109" s="1"/>
    </row>
    <row r="110" spans="1:75">
      <c r="A110" s="1" t="s">
        <v>342</v>
      </c>
      <c r="B110" s="1" t="s">
        <v>76</v>
      </c>
      <c r="C110" s="1" t="s">
        <v>2501</v>
      </c>
      <c r="D110" s="1" t="s">
        <v>1332</v>
      </c>
      <c r="E110" s="1" t="s">
        <v>392</v>
      </c>
      <c r="F110" s="1" t="s">
        <v>2502</v>
      </c>
      <c r="G110" s="1" t="s">
        <v>2503</v>
      </c>
      <c r="H110" s="1" t="s">
        <v>2504</v>
      </c>
      <c r="I110" s="1" t="s">
        <v>2505</v>
      </c>
      <c r="J110" s="1">
        <v>9834614044</v>
      </c>
      <c r="K110" s="1" t="s">
        <v>152</v>
      </c>
      <c r="L110" s="1" t="s">
        <v>2506</v>
      </c>
      <c r="M110" s="1" t="s">
        <v>86</v>
      </c>
      <c r="N110" s="1" t="s">
        <v>216</v>
      </c>
      <c r="O110" s="1"/>
      <c r="P110" s="1" t="s">
        <v>155</v>
      </c>
      <c r="Q110" s="1" t="s">
        <v>2507</v>
      </c>
      <c r="R110" s="1" t="s">
        <v>392</v>
      </c>
      <c r="S110" s="1">
        <v>8308522030</v>
      </c>
      <c r="T110" s="1" t="s">
        <v>295</v>
      </c>
      <c r="U110" s="1" t="s">
        <v>2508</v>
      </c>
      <c r="V110" s="1">
        <v>8308522030</v>
      </c>
      <c r="W110" s="1" t="s">
        <v>92</v>
      </c>
      <c r="X110" s="1" t="s">
        <v>2509</v>
      </c>
      <c r="Y110" s="1"/>
      <c r="Z110" s="1" t="s">
        <v>95</v>
      </c>
      <c r="AA110" s="1" t="s">
        <v>2509</v>
      </c>
      <c r="AB110" s="1"/>
      <c r="AC110" s="1" t="s">
        <v>95</v>
      </c>
      <c r="AD110" s="1">
        <v>8.12</v>
      </c>
      <c r="AE110" s="1" t="s">
        <v>96</v>
      </c>
      <c r="AF110" s="1" t="s">
        <v>2510</v>
      </c>
      <c r="AG110" s="1" t="s">
        <v>2511</v>
      </c>
      <c r="AH110" s="1" t="s">
        <v>278</v>
      </c>
      <c r="AI110" s="1" t="s">
        <v>1061</v>
      </c>
      <c r="AJ110" s="1">
        <v>68.2</v>
      </c>
      <c r="AK110" s="1"/>
      <c r="AL110" s="1" t="s">
        <v>2512</v>
      </c>
      <c r="AM110" s="1" t="s">
        <v>2513</v>
      </c>
      <c r="AN110" s="1" t="s">
        <v>479</v>
      </c>
      <c r="AO110" s="1" t="s">
        <v>199</v>
      </c>
      <c r="AP110" s="1">
        <v>63.08</v>
      </c>
      <c r="AQ110" s="1"/>
      <c r="AR110" s="1" t="s">
        <v>407</v>
      </c>
      <c r="AS110" s="1" t="s">
        <v>2514</v>
      </c>
      <c r="AT110" s="1" t="s">
        <v>747</v>
      </c>
      <c r="AU110" s="1" t="s">
        <v>412</v>
      </c>
      <c r="AV110" s="1">
        <v>88.95</v>
      </c>
      <c r="AW110" s="1"/>
      <c r="AX110" s="1" t="s">
        <v>2515</v>
      </c>
      <c r="AY110" s="1" t="s">
        <v>2515</v>
      </c>
      <c r="AZ110" s="1" t="s">
        <v>409</v>
      </c>
      <c r="BA110" s="1" t="s">
        <v>232</v>
      </c>
      <c r="BB110" s="1">
        <v>86.7</v>
      </c>
      <c r="BC110" s="1">
        <v>9.42</v>
      </c>
      <c r="BD110" s="1"/>
      <c r="BE110" s="1"/>
      <c r="BF110" s="1"/>
      <c r="BG110" s="1"/>
      <c r="BH110" s="1"/>
      <c r="BI110" s="1"/>
      <c r="BJ110" s="1" t="s">
        <v>2516</v>
      </c>
      <c r="BK110" s="1" t="s">
        <v>2517</v>
      </c>
      <c r="BL110" s="1" t="s">
        <v>2518</v>
      </c>
      <c r="BM110" s="1" t="s">
        <v>2519</v>
      </c>
      <c r="BN110" s="1">
        <v>23</v>
      </c>
      <c r="BO110" s="1" t="s">
        <v>2520</v>
      </c>
      <c r="BP110" s="1" t="str">
        <f>HYPERLINK("https://nconnect.nicmar.ac.in/storage/profile/ProfilePhoto_P25701007_349827.jpg","Download")</f>
        <v>0</v>
      </c>
      <c r="BQ110" s="3"/>
      <c r="BR110" s="3"/>
      <c r="BS110" s="1" t="s">
        <v>113</v>
      </c>
      <c r="BT110" s="1" t="s">
        <v>114</v>
      </c>
      <c r="BU110" s="1" t="s">
        <v>115</v>
      </c>
      <c r="BV110" s="1" t="s">
        <v>116</v>
      </c>
      <c r="BW110" s="1"/>
    </row>
    <row r="111" spans="1:75">
      <c r="A111" s="1" t="s">
        <v>75</v>
      </c>
      <c r="B111" s="1" t="s">
        <v>76</v>
      </c>
      <c r="C111" s="1" t="s">
        <v>2521</v>
      </c>
      <c r="D111" s="1" t="s">
        <v>2522</v>
      </c>
      <c r="E111" s="1"/>
      <c r="F111" s="1" t="s">
        <v>777</v>
      </c>
      <c r="G111" s="1" t="s">
        <v>2523</v>
      </c>
      <c r="H111" s="1" t="s">
        <v>2524</v>
      </c>
      <c r="I111" s="1" t="s">
        <v>2525</v>
      </c>
      <c r="J111" s="1">
        <v>8301069860</v>
      </c>
      <c r="K111" s="1" t="s">
        <v>84</v>
      </c>
      <c r="L111" s="1" t="s">
        <v>2526</v>
      </c>
      <c r="M111" s="1" t="s">
        <v>86</v>
      </c>
      <c r="N111" s="1" t="s">
        <v>2527</v>
      </c>
      <c r="O111" s="1"/>
      <c r="P111" s="1" t="s">
        <v>321</v>
      </c>
      <c r="Q111" s="1" t="s">
        <v>2528</v>
      </c>
      <c r="R111" s="1" t="s">
        <v>2529</v>
      </c>
      <c r="S111" s="1">
        <v>9496149860</v>
      </c>
      <c r="T111" s="1" t="s">
        <v>2530</v>
      </c>
      <c r="U111" s="1" t="s">
        <v>2531</v>
      </c>
      <c r="V111" s="1">
        <v>9544329170</v>
      </c>
      <c r="W111" s="1" t="s">
        <v>92</v>
      </c>
      <c r="X111" s="1" t="s">
        <v>2532</v>
      </c>
      <c r="Y111" s="1" t="s">
        <v>2533</v>
      </c>
      <c r="Z111" s="1" t="s">
        <v>790</v>
      </c>
      <c r="AA111" s="1" t="s">
        <v>2532</v>
      </c>
      <c r="AB111" s="1" t="s">
        <v>2533</v>
      </c>
      <c r="AC111" s="1" t="s">
        <v>790</v>
      </c>
      <c r="AD111" s="1">
        <v>8.69</v>
      </c>
      <c r="AE111" s="1" t="s">
        <v>96</v>
      </c>
      <c r="AF111" s="1" t="s">
        <v>2534</v>
      </c>
      <c r="AG111" s="1" t="s">
        <v>301</v>
      </c>
      <c r="AH111" s="1" t="s">
        <v>278</v>
      </c>
      <c r="AI111" s="1" t="s">
        <v>1061</v>
      </c>
      <c r="AJ111" s="1">
        <v>95</v>
      </c>
      <c r="AK111" s="1">
        <v>10</v>
      </c>
      <c r="AL111" s="1" t="s">
        <v>2535</v>
      </c>
      <c r="AM111" s="1" t="s">
        <v>2536</v>
      </c>
      <c r="AN111" s="1" t="s">
        <v>227</v>
      </c>
      <c r="AO111" s="1" t="s">
        <v>744</v>
      </c>
      <c r="AP111" s="1">
        <v>90.41</v>
      </c>
      <c r="AQ111" s="1"/>
      <c r="AR111" s="1"/>
      <c r="AS111" s="1"/>
      <c r="AT111" s="1"/>
      <c r="AU111" s="1"/>
      <c r="AV111" s="1"/>
      <c r="AW111" s="1"/>
      <c r="AX111" s="1" t="s">
        <v>794</v>
      </c>
      <c r="AY111" s="1" t="s">
        <v>2537</v>
      </c>
      <c r="AZ111" s="1" t="s">
        <v>1041</v>
      </c>
      <c r="BA111" s="1" t="s">
        <v>232</v>
      </c>
      <c r="BB111" s="1">
        <v>77.2</v>
      </c>
      <c r="BC111" s="1">
        <v>7.72</v>
      </c>
      <c r="BD111" s="1"/>
      <c r="BE111" s="1"/>
      <c r="BF111" s="1"/>
      <c r="BG111" s="1"/>
      <c r="BH111" s="1"/>
      <c r="BI111" s="1"/>
      <c r="BJ111" s="1" t="s">
        <v>2538</v>
      </c>
      <c r="BK111" s="1"/>
      <c r="BL111" s="1"/>
      <c r="BM111" s="1" t="s">
        <v>2539</v>
      </c>
      <c r="BN111" s="1">
        <v>34</v>
      </c>
      <c r="BO111" s="1" t="s">
        <v>2540</v>
      </c>
      <c r="BP111" s="1" t="str">
        <f>HYPERLINK("https://nconnect.nicmar.ac.in/storage/profile/ProfilePhoto_P25700538_648517.jpg","Download")</f>
        <v>0</v>
      </c>
      <c r="BQ111" s="3"/>
      <c r="BR111" s="3"/>
      <c r="BS111" s="1" t="s">
        <v>113</v>
      </c>
      <c r="BT111" s="1" t="s">
        <v>114</v>
      </c>
      <c r="BU111" s="1" t="s">
        <v>115</v>
      </c>
      <c r="BV111" s="1" t="s">
        <v>116</v>
      </c>
      <c r="BW111" s="1"/>
    </row>
    <row r="112" spans="1:75">
      <c r="A112" s="1" t="s">
        <v>75</v>
      </c>
      <c r="B112" s="1" t="s">
        <v>76</v>
      </c>
      <c r="C112" s="1" t="s">
        <v>2541</v>
      </c>
      <c r="D112" s="1" t="s">
        <v>2542</v>
      </c>
      <c r="E112" s="1" t="s">
        <v>1116</v>
      </c>
      <c r="F112" s="1" t="s">
        <v>2543</v>
      </c>
      <c r="G112" s="1" t="s">
        <v>2544</v>
      </c>
      <c r="H112" s="1" t="s">
        <v>2545</v>
      </c>
      <c r="I112" s="1" t="s">
        <v>2546</v>
      </c>
      <c r="J112" s="1">
        <v>9158630126</v>
      </c>
      <c r="K112" s="1" t="s">
        <v>152</v>
      </c>
      <c r="L112" s="1" t="s">
        <v>2547</v>
      </c>
      <c r="M112" s="1" t="s">
        <v>86</v>
      </c>
      <c r="N112" s="1" t="s">
        <v>292</v>
      </c>
      <c r="O112" s="1"/>
      <c r="P112" s="1" t="s">
        <v>88</v>
      </c>
      <c r="Q112" s="1" t="s">
        <v>2548</v>
      </c>
      <c r="R112" s="1" t="s">
        <v>1116</v>
      </c>
      <c r="S112" s="1">
        <v>9890907602</v>
      </c>
      <c r="T112" s="1" t="s">
        <v>567</v>
      </c>
      <c r="U112" s="1" t="s">
        <v>2549</v>
      </c>
      <c r="V112" s="1">
        <v>7719900971</v>
      </c>
      <c r="W112" s="1" t="s">
        <v>92</v>
      </c>
      <c r="X112" s="1" t="s">
        <v>2550</v>
      </c>
      <c r="Y112" s="1" t="s">
        <v>2305</v>
      </c>
      <c r="Z112" s="1" t="s">
        <v>95</v>
      </c>
      <c r="AA112" s="1" t="s">
        <v>2550</v>
      </c>
      <c r="AB112" s="1" t="s">
        <v>2305</v>
      </c>
      <c r="AC112" s="1" t="s">
        <v>95</v>
      </c>
      <c r="AD112" s="1">
        <v>7.77</v>
      </c>
      <c r="AE112" s="1" t="s">
        <v>96</v>
      </c>
      <c r="AF112" s="1" t="s">
        <v>2551</v>
      </c>
      <c r="AG112" s="1" t="s">
        <v>2552</v>
      </c>
      <c r="AH112" s="1" t="s">
        <v>226</v>
      </c>
      <c r="AI112" s="1" t="s">
        <v>227</v>
      </c>
      <c r="AJ112" s="1">
        <v>90</v>
      </c>
      <c r="AK112" s="1"/>
      <c r="AL112" s="1" t="s">
        <v>2553</v>
      </c>
      <c r="AM112" s="1" t="s">
        <v>2554</v>
      </c>
      <c r="AN112" s="1" t="s">
        <v>2555</v>
      </c>
      <c r="AO112" s="1" t="s">
        <v>138</v>
      </c>
      <c r="AP112" s="1">
        <v>68.92</v>
      </c>
      <c r="AQ112" s="1"/>
      <c r="AR112" s="1"/>
      <c r="AS112" s="1"/>
      <c r="AT112" s="1"/>
      <c r="AU112" s="1"/>
      <c r="AV112" s="1"/>
      <c r="AW112" s="1"/>
      <c r="AX112" s="1" t="s">
        <v>410</v>
      </c>
      <c r="AY112" s="1" t="s">
        <v>2556</v>
      </c>
      <c r="AZ112" s="1" t="s">
        <v>505</v>
      </c>
      <c r="BA112" s="1" t="s">
        <v>232</v>
      </c>
      <c r="BB112" s="1">
        <v>70.1</v>
      </c>
      <c r="BC112" s="1">
        <v>7.76</v>
      </c>
      <c r="BD112" s="1"/>
      <c r="BE112" s="1"/>
      <c r="BF112" s="1"/>
      <c r="BG112" s="1"/>
      <c r="BH112" s="1"/>
      <c r="BI112" s="1"/>
      <c r="BJ112" s="1" t="s">
        <v>2557</v>
      </c>
      <c r="BK112" s="1" t="s">
        <v>2558</v>
      </c>
      <c r="BL112" s="1" t="s">
        <v>461</v>
      </c>
      <c r="BM112" s="1" t="s">
        <v>2559</v>
      </c>
      <c r="BN112" s="1">
        <v>15</v>
      </c>
      <c r="BO112" s="1"/>
      <c r="BP112" s="1" t="str">
        <f>HYPERLINK("https://nconnect.nicmar.ac.in/storage/profile/ProfilePhoto_P25700485_129836.jpg","Download")</f>
        <v>0</v>
      </c>
      <c r="BQ112" s="3"/>
      <c r="BR112" s="3"/>
      <c r="BS112" s="1" t="s">
        <v>113</v>
      </c>
      <c r="BT112" s="1" t="s">
        <v>114</v>
      </c>
      <c r="BU112" s="1" t="s">
        <v>115</v>
      </c>
      <c r="BV112" s="1" t="s">
        <v>116</v>
      </c>
      <c r="BW112" s="1"/>
    </row>
    <row r="113" spans="1:75">
      <c r="A113" s="1" t="s">
        <v>342</v>
      </c>
      <c r="B113" s="1" t="s">
        <v>76</v>
      </c>
      <c r="C113" s="1" t="s">
        <v>2560</v>
      </c>
      <c r="D113" s="1" t="s">
        <v>2561</v>
      </c>
      <c r="E113" s="1"/>
      <c r="F113" s="1" t="s">
        <v>2562</v>
      </c>
      <c r="G113" s="1" t="s">
        <v>2563</v>
      </c>
      <c r="H113" s="1" t="s">
        <v>2564</v>
      </c>
      <c r="I113" s="1" t="s">
        <v>2565</v>
      </c>
      <c r="J113" s="1">
        <v>7093809403</v>
      </c>
      <c r="K113" s="1" t="s">
        <v>84</v>
      </c>
      <c r="L113" s="1" t="s">
        <v>2566</v>
      </c>
      <c r="M113" s="1" t="s">
        <v>86</v>
      </c>
      <c r="N113" s="1" t="s">
        <v>2567</v>
      </c>
      <c r="O113" s="1"/>
      <c r="P113" s="1" t="s">
        <v>321</v>
      </c>
      <c r="Q113" s="1" t="s">
        <v>2568</v>
      </c>
      <c r="R113" s="1" t="s">
        <v>2569</v>
      </c>
      <c r="S113" s="1">
        <v>7659009214</v>
      </c>
      <c r="T113" s="1" t="s">
        <v>119</v>
      </c>
      <c r="U113" s="1" t="s">
        <v>2570</v>
      </c>
      <c r="V113" s="1">
        <v>7659009214</v>
      </c>
      <c r="W113" s="1" t="s">
        <v>567</v>
      </c>
      <c r="X113" s="1" t="s">
        <v>2571</v>
      </c>
      <c r="Y113" s="1" t="s">
        <v>2572</v>
      </c>
      <c r="Z113" s="1" t="s">
        <v>451</v>
      </c>
      <c r="AA113" s="1" t="s">
        <v>2571</v>
      </c>
      <c r="AB113" s="1" t="s">
        <v>2572</v>
      </c>
      <c r="AC113" s="1" t="s">
        <v>451</v>
      </c>
      <c r="AD113" s="1">
        <v>8.49</v>
      </c>
      <c r="AE113" s="1" t="s">
        <v>96</v>
      </c>
      <c r="AF113" s="1" t="s">
        <v>2573</v>
      </c>
      <c r="AG113" s="1" t="s">
        <v>2574</v>
      </c>
      <c r="AH113" s="1" t="s">
        <v>2575</v>
      </c>
      <c r="AI113" s="1" t="s">
        <v>199</v>
      </c>
      <c r="AJ113" s="1">
        <v>79</v>
      </c>
      <c r="AK113" s="1">
        <v>0</v>
      </c>
      <c r="AL113" s="1" t="s">
        <v>2576</v>
      </c>
      <c r="AM113" s="1" t="s">
        <v>2577</v>
      </c>
      <c r="AN113" s="1" t="s">
        <v>199</v>
      </c>
      <c r="AO113" s="1" t="s">
        <v>528</v>
      </c>
      <c r="AP113" s="1">
        <v>82</v>
      </c>
      <c r="AQ113" s="1">
        <v>0</v>
      </c>
      <c r="AR113" s="1"/>
      <c r="AS113" s="1"/>
      <c r="AT113" s="1"/>
      <c r="AU113" s="1"/>
      <c r="AV113" s="1"/>
      <c r="AW113" s="1"/>
      <c r="AX113" s="1" t="s">
        <v>2578</v>
      </c>
      <c r="AY113" s="1" t="s">
        <v>2579</v>
      </c>
      <c r="AZ113" s="1" t="s">
        <v>412</v>
      </c>
      <c r="BA113" s="1" t="s">
        <v>772</v>
      </c>
      <c r="BB113" s="1">
        <v>75</v>
      </c>
      <c r="BC113" s="1">
        <v>7.98</v>
      </c>
      <c r="BD113" s="1"/>
      <c r="BE113" s="1"/>
      <c r="BF113" s="1"/>
      <c r="BG113" s="1"/>
      <c r="BH113" s="1"/>
      <c r="BI113" s="1"/>
      <c r="BJ113" s="1" t="s">
        <v>2580</v>
      </c>
      <c r="BK113" s="1"/>
      <c r="BL113" s="1"/>
      <c r="BM113" s="1" t="s">
        <v>2581</v>
      </c>
      <c r="BN113" s="1">
        <v>11</v>
      </c>
      <c r="BO113" s="1" t="s">
        <v>2582</v>
      </c>
      <c r="BP113" s="1" t="str">
        <f>HYPERLINK("https://nconnect.nicmar.ac.in/storage/profile/ProfilePhoto_P25701048_947136.jpg","Download")</f>
        <v>0</v>
      </c>
      <c r="BQ113" s="3"/>
      <c r="BR113" s="3"/>
      <c r="BS113" s="1" t="s">
        <v>113</v>
      </c>
      <c r="BT113" s="1" t="s">
        <v>114</v>
      </c>
      <c r="BU113" s="1" t="s">
        <v>115</v>
      </c>
      <c r="BV113" s="1" t="s">
        <v>116</v>
      </c>
      <c r="BW113" s="1"/>
    </row>
    <row r="114" spans="1:75">
      <c r="A114" s="1" t="s">
        <v>75</v>
      </c>
      <c r="B114" s="1" t="s">
        <v>76</v>
      </c>
      <c r="C114" s="1" t="s">
        <v>2583</v>
      </c>
      <c r="D114" s="1" t="s">
        <v>2584</v>
      </c>
      <c r="E114" s="1"/>
      <c r="F114" s="1" t="s">
        <v>2585</v>
      </c>
      <c r="G114" s="1" t="s">
        <v>2586</v>
      </c>
      <c r="H114" s="1" t="s">
        <v>2587</v>
      </c>
      <c r="I114" s="1" t="s">
        <v>2588</v>
      </c>
      <c r="J114" s="1">
        <v>9346561296</v>
      </c>
      <c r="K114" s="1" t="s">
        <v>152</v>
      </c>
      <c r="L114" s="1" t="s">
        <v>2589</v>
      </c>
      <c r="M114" s="1" t="s">
        <v>86</v>
      </c>
      <c r="N114" s="1" t="s">
        <v>2590</v>
      </c>
      <c r="O114" s="1"/>
      <c r="P114" s="1" t="s">
        <v>321</v>
      </c>
      <c r="Q114" s="1" t="s">
        <v>2591</v>
      </c>
      <c r="R114" s="1" t="s">
        <v>1410</v>
      </c>
      <c r="S114" s="1">
        <v>9963721767</v>
      </c>
      <c r="T114" s="1" t="s">
        <v>567</v>
      </c>
      <c r="U114" s="1" t="s">
        <v>2592</v>
      </c>
      <c r="V114" s="1">
        <v>9963721767</v>
      </c>
      <c r="W114" s="1" t="s">
        <v>567</v>
      </c>
      <c r="X114" s="1" t="s">
        <v>2593</v>
      </c>
      <c r="Y114" s="1" t="s">
        <v>1421</v>
      </c>
      <c r="Z114" s="1" t="s">
        <v>548</v>
      </c>
      <c r="AA114" s="1" t="s">
        <v>2593</v>
      </c>
      <c r="AB114" s="1" t="s">
        <v>1421</v>
      </c>
      <c r="AC114" s="1" t="s">
        <v>548</v>
      </c>
      <c r="AD114" s="1">
        <v>9.1</v>
      </c>
      <c r="AE114" s="1" t="s">
        <v>96</v>
      </c>
      <c r="AF114" s="1" t="s">
        <v>2594</v>
      </c>
      <c r="AG114" s="1" t="s">
        <v>721</v>
      </c>
      <c r="AH114" s="1" t="s">
        <v>99</v>
      </c>
      <c r="AI114" s="1" t="s">
        <v>257</v>
      </c>
      <c r="AJ114" s="1">
        <v>98</v>
      </c>
      <c r="AK114" s="1">
        <v>9.8</v>
      </c>
      <c r="AL114" s="1" t="s">
        <v>2595</v>
      </c>
      <c r="AM114" s="1" t="s">
        <v>2595</v>
      </c>
      <c r="AN114" s="1" t="s">
        <v>229</v>
      </c>
      <c r="AO114" s="1" t="s">
        <v>360</v>
      </c>
      <c r="AP114" s="1">
        <v>89.9</v>
      </c>
      <c r="AQ114" s="1">
        <v>8.99</v>
      </c>
      <c r="AR114" s="1"/>
      <c r="AS114" s="1"/>
      <c r="AT114" s="1"/>
      <c r="AU114" s="1"/>
      <c r="AV114" s="1"/>
      <c r="AW114" s="1"/>
      <c r="AX114" s="1" t="s">
        <v>2595</v>
      </c>
      <c r="AY114" s="1" t="s">
        <v>2595</v>
      </c>
      <c r="AZ114" s="1" t="s">
        <v>107</v>
      </c>
      <c r="BA114" s="1" t="s">
        <v>680</v>
      </c>
      <c r="BB114" s="1">
        <v>82</v>
      </c>
      <c r="BC114" s="1">
        <v>8.2</v>
      </c>
      <c r="BD114" s="1"/>
      <c r="BE114" s="1"/>
      <c r="BF114" s="1"/>
      <c r="BG114" s="1"/>
      <c r="BH114" s="1"/>
      <c r="BI114" s="1"/>
      <c r="BJ114" s="1" t="s">
        <v>2596</v>
      </c>
      <c r="BK114" s="1" t="s">
        <v>2597</v>
      </c>
      <c r="BL114" s="1" t="s">
        <v>235</v>
      </c>
      <c r="BM114" s="1" t="s">
        <v>2598</v>
      </c>
      <c r="BN114" s="1">
        <v>14</v>
      </c>
      <c r="BO114" s="1" t="s">
        <v>2599</v>
      </c>
      <c r="BP114" s="1" t="str">
        <f>HYPERLINK("https://nconnect.nicmar.ac.in/storage/profile/6a8468e979da6.png","Download")</f>
        <v>0</v>
      </c>
      <c r="BQ114" s="3"/>
      <c r="BR114" s="3"/>
      <c r="BS114" s="1" t="s">
        <v>113</v>
      </c>
      <c r="BT114" s="1" t="s">
        <v>114</v>
      </c>
      <c r="BU114" s="1" t="s">
        <v>115</v>
      </c>
      <c r="BV114" s="1" t="s">
        <v>116</v>
      </c>
      <c r="BW114" s="1"/>
    </row>
    <row r="115" spans="1:75">
      <c r="A115" s="1" t="s">
        <v>75</v>
      </c>
      <c r="B115" s="1" t="s">
        <v>76</v>
      </c>
      <c r="C115" s="1" t="s">
        <v>2600</v>
      </c>
      <c r="D115" s="1" t="s">
        <v>2601</v>
      </c>
      <c r="E115" s="1"/>
      <c r="F115" s="1" t="s">
        <v>2602</v>
      </c>
      <c r="G115" s="1" t="s">
        <v>2603</v>
      </c>
      <c r="H115" s="1" t="s">
        <v>2604</v>
      </c>
      <c r="I115" s="1" t="s">
        <v>2605</v>
      </c>
      <c r="J115" s="1">
        <v>7671817459</v>
      </c>
      <c r="K115" s="1" t="s">
        <v>84</v>
      </c>
      <c r="L115" s="1" t="s">
        <v>2606</v>
      </c>
      <c r="M115" s="1" t="s">
        <v>86</v>
      </c>
      <c r="N115" s="1" t="s">
        <v>2590</v>
      </c>
      <c r="O115" s="1"/>
      <c r="P115" s="1" t="s">
        <v>155</v>
      </c>
      <c r="Q115" s="1" t="s">
        <v>2607</v>
      </c>
      <c r="R115" s="1" t="s">
        <v>2608</v>
      </c>
      <c r="S115" s="1">
        <v>9491170937</v>
      </c>
      <c r="T115" s="1" t="s">
        <v>2609</v>
      </c>
      <c r="U115" s="1" t="s">
        <v>2610</v>
      </c>
      <c r="V115" s="1">
        <v>8919283213</v>
      </c>
      <c r="W115" s="1" t="s">
        <v>2609</v>
      </c>
      <c r="X115" s="1" t="s">
        <v>2611</v>
      </c>
      <c r="Y115" s="1" t="s">
        <v>2612</v>
      </c>
      <c r="Z115" s="1" t="s">
        <v>451</v>
      </c>
      <c r="AA115" s="1" t="s">
        <v>2611</v>
      </c>
      <c r="AB115" s="1" t="s">
        <v>2612</v>
      </c>
      <c r="AC115" s="1" t="s">
        <v>451</v>
      </c>
      <c r="AD115" s="1">
        <v>8.33</v>
      </c>
      <c r="AE115" s="1" t="s">
        <v>96</v>
      </c>
      <c r="AF115" s="1" t="s">
        <v>2613</v>
      </c>
      <c r="AG115" s="1" t="s">
        <v>2614</v>
      </c>
      <c r="AH115" s="1" t="s">
        <v>226</v>
      </c>
      <c r="AI115" s="1" t="s">
        <v>335</v>
      </c>
      <c r="AJ115" s="1">
        <v>100</v>
      </c>
      <c r="AK115" s="1">
        <v>10</v>
      </c>
      <c r="AL115" s="1" t="s">
        <v>2615</v>
      </c>
      <c r="AM115" s="1" t="s">
        <v>2616</v>
      </c>
      <c r="AN115" s="1" t="s">
        <v>227</v>
      </c>
      <c r="AO115" s="1" t="s">
        <v>107</v>
      </c>
      <c r="AP115" s="1">
        <v>89.9</v>
      </c>
      <c r="AQ115" s="1">
        <v>9.38</v>
      </c>
      <c r="AR115" s="1"/>
      <c r="AS115" s="1"/>
      <c r="AT115" s="1"/>
      <c r="AU115" s="1"/>
      <c r="AV115" s="1"/>
      <c r="AW115" s="1"/>
      <c r="AX115" s="1" t="s">
        <v>2617</v>
      </c>
      <c r="AY115" s="1" t="s">
        <v>2618</v>
      </c>
      <c r="AZ115" s="1" t="s">
        <v>107</v>
      </c>
      <c r="BA115" s="1" t="s">
        <v>232</v>
      </c>
      <c r="BB115" s="1">
        <v>74.67</v>
      </c>
      <c r="BC115" s="1">
        <v>7.86</v>
      </c>
      <c r="BD115" s="1"/>
      <c r="BE115" s="1"/>
      <c r="BF115" s="1"/>
      <c r="BG115" s="1"/>
      <c r="BH115" s="1"/>
      <c r="BI115" s="1"/>
      <c r="BJ115" s="1" t="s">
        <v>2619</v>
      </c>
      <c r="BK115" s="1"/>
      <c r="BL115" s="1"/>
      <c r="BM115" s="1" t="s">
        <v>2620</v>
      </c>
      <c r="BN115" s="1">
        <v>25</v>
      </c>
      <c r="BO115" s="1" t="s">
        <v>2621</v>
      </c>
      <c r="BP115" s="1" t="str">
        <f>HYPERLINK("https://nconnect.nicmar.ac.in/storage/profile/6a8469629501f.png","Download")</f>
        <v>0</v>
      </c>
      <c r="BQ115" s="3"/>
      <c r="BR115" s="3"/>
      <c r="BS115" s="1" t="s">
        <v>113</v>
      </c>
      <c r="BT115" s="1" t="s">
        <v>114</v>
      </c>
      <c r="BU115" s="1" t="s">
        <v>115</v>
      </c>
      <c r="BV115" s="1" t="s">
        <v>116</v>
      </c>
      <c r="BW115" s="1"/>
    </row>
    <row r="116" spans="1:75">
      <c r="A116" s="1" t="s">
        <v>75</v>
      </c>
      <c r="B116" s="1" t="s">
        <v>76</v>
      </c>
      <c r="C116" s="1" t="s">
        <v>2622</v>
      </c>
      <c r="D116" s="1" t="s">
        <v>2623</v>
      </c>
      <c r="E116" s="1" t="s">
        <v>2624</v>
      </c>
      <c r="F116" s="1" t="s">
        <v>2625</v>
      </c>
      <c r="G116" s="1" t="s">
        <v>2626</v>
      </c>
      <c r="H116" s="1" t="s">
        <v>2627</v>
      </c>
      <c r="I116" s="1" t="s">
        <v>2628</v>
      </c>
      <c r="J116" s="1">
        <v>8855884281</v>
      </c>
      <c r="K116" s="1" t="s">
        <v>152</v>
      </c>
      <c r="L116" s="1" t="s">
        <v>2629</v>
      </c>
      <c r="M116" s="1" t="s">
        <v>86</v>
      </c>
      <c r="N116" s="1" t="s">
        <v>1015</v>
      </c>
      <c r="O116" s="1"/>
      <c r="P116" s="1" t="s">
        <v>88</v>
      </c>
      <c r="Q116" s="1" t="s">
        <v>2630</v>
      </c>
      <c r="R116" s="1" t="s">
        <v>2624</v>
      </c>
      <c r="S116" s="1">
        <v>8668505500</v>
      </c>
      <c r="T116" s="1" t="s">
        <v>1215</v>
      </c>
      <c r="U116" s="1" t="s">
        <v>2631</v>
      </c>
      <c r="V116" s="1">
        <v>9284724442</v>
      </c>
      <c r="W116" s="1" t="s">
        <v>218</v>
      </c>
      <c r="X116" s="1" t="s">
        <v>2632</v>
      </c>
      <c r="Y116" s="1" t="s">
        <v>222</v>
      </c>
      <c r="Z116" s="1" t="s">
        <v>95</v>
      </c>
      <c r="AA116" s="1" t="s">
        <v>2632</v>
      </c>
      <c r="AB116" s="1" t="s">
        <v>222</v>
      </c>
      <c r="AC116" s="1" t="s">
        <v>95</v>
      </c>
      <c r="AD116" s="1">
        <v>8.08</v>
      </c>
      <c r="AE116" s="1" t="s">
        <v>96</v>
      </c>
      <c r="AF116" s="1" t="s">
        <v>2633</v>
      </c>
      <c r="AG116" s="1" t="s">
        <v>2634</v>
      </c>
      <c r="AH116" s="1" t="s">
        <v>195</v>
      </c>
      <c r="AI116" s="1" t="s">
        <v>1061</v>
      </c>
      <c r="AJ116" s="1">
        <v>81</v>
      </c>
      <c r="AK116" s="1"/>
      <c r="AL116" s="1" t="s">
        <v>2635</v>
      </c>
      <c r="AM116" s="1" t="s">
        <v>2634</v>
      </c>
      <c r="AN116" s="1" t="s">
        <v>335</v>
      </c>
      <c r="AO116" s="1" t="s">
        <v>1811</v>
      </c>
      <c r="AP116" s="1">
        <v>63.54</v>
      </c>
      <c r="AQ116" s="1"/>
      <c r="AR116" s="1"/>
      <c r="AS116" s="1"/>
      <c r="AT116" s="1"/>
      <c r="AU116" s="1"/>
      <c r="AV116" s="1"/>
      <c r="AW116" s="1"/>
      <c r="AX116" s="1" t="s">
        <v>2636</v>
      </c>
      <c r="AY116" s="1" t="s">
        <v>2637</v>
      </c>
      <c r="AZ116" s="1" t="s">
        <v>202</v>
      </c>
      <c r="BA116" s="1" t="s">
        <v>108</v>
      </c>
      <c r="BB116" s="1">
        <v>70.5</v>
      </c>
      <c r="BC116" s="1">
        <v>7.8</v>
      </c>
      <c r="BD116" s="1"/>
      <c r="BE116" s="1"/>
      <c r="BF116" s="1"/>
      <c r="BG116" s="1"/>
      <c r="BH116" s="1"/>
      <c r="BI116" s="1"/>
      <c r="BJ116" s="1" t="s">
        <v>143</v>
      </c>
      <c r="BK116" s="1"/>
      <c r="BL116" s="1"/>
      <c r="BM116" s="1" t="s">
        <v>2638</v>
      </c>
      <c r="BN116" s="1">
        <v>38</v>
      </c>
      <c r="BO116" s="1" t="s">
        <v>2639</v>
      </c>
      <c r="BP116" s="1" t="str">
        <f>HYPERLINK("https://nconnect.nicmar.ac.in/storage/profile/ProfilePhoto_P25700541_148765.jpg","Download")</f>
        <v>0</v>
      </c>
      <c r="BQ116" s="3"/>
      <c r="BR116" s="3"/>
      <c r="BS116" s="1" t="s">
        <v>113</v>
      </c>
      <c r="BT116" s="1" t="s">
        <v>114</v>
      </c>
      <c r="BU116" s="1" t="s">
        <v>115</v>
      </c>
      <c r="BV116" s="1" t="s">
        <v>116</v>
      </c>
      <c r="BW116" s="1"/>
    </row>
    <row r="117" spans="1:75">
      <c r="A117" s="1" t="s">
        <v>75</v>
      </c>
      <c r="B117" s="1" t="s">
        <v>76</v>
      </c>
      <c r="C117" s="1" t="s">
        <v>2640</v>
      </c>
      <c r="D117" s="1" t="s">
        <v>2641</v>
      </c>
      <c r="E117" s="1" t="s">
        <v>2642</v>
      </c>
      <c r="F117" s="1" t="s">
        <v>2643</v>
      </c>
      <c r="G117" s="1" t="s">
        <v>2644</v>
      </c>
      <c r="H117" s="1" t="s">
        <v>2645</v>
      </c>
      <c r="I117" s="1" t="s">
        <v>2646</v>
      </c>
      <c r="J117" s="1">
        <v>9284329038</v>
      </c>
      <c r="K117" s="1" t="s">
        <v>152</v>
      </c>
      <c r="L117" s="1" t="s">
        <v>2647</v>
      </c>
      <c r="M117" s="1" t="s">
        <v>86</v>
      </c>
      <c r="N117" s="1" t="s">
        <v>216</v>
      </c>
      <c r="O117" s="1"/>
      <c r="P117" s="1" t="s">
        <v>321</v>
      </c>
      <c r="Q117" s="1" t="s">
        <v>2648</v>
      </c>
      <c r="R117" s="1" t="s">
        <v>2642</v>
      </c>
      <c r="S117" s="1">
        <v>9823243636</v>
      </c>
      <c r="T117" s="1" t="s">
        <v>2649</v>
      </c>
      <c r="U117" s="1" t="s">
        <v>2650</v>
      </c>
      <c r="V117" s="1">
        <v>9823244536</v>
      </c>
      <c r="W117" s="1" t="s">
        <v>622</v>
      </c>
      <c r="X117" s="1" t="s">
        <v>2651</v>
      </c>
      <c r="Y117" s="1" t="s">
        <v>94</v>
      </c>
      <c r="Z117" s="1" t="s">
        <v>95</v>
      </c>
      <c r="AA117" s="1" t="s">
        <v>2651</v>
      </c>
      <c r="AB117" s="1" t="s">
        <v>94</v>
      </c>
      <c r="AC117" s="1" t="s">
        <v>95</v>
      </c>
      <c r="AD117" s="1">
        <v>8.67</v>
      </c>
      <c r="AE117" s="1" t="s">
        <v>96</v>
      </c>
      <c r="AF117" s="1" t="s">
        <v>2652</v>
      </c>
      <c r="AG117" s="1" t="s">
        <v>301</v>
      </c>
      <c r="AH117" s="1" t="s">
        <v>2653</v>
      </c>
      <c r="AI117" s="1" t="s">
        <v>744</v>
      </c>
      <c r="AJ117" s="1">
        <v>84.8</v>
      </c>
      <c r="AK117" s="1">
        <v>0</v>
      </c>
      <c r="AL117" s="1" t="s">
        <v>2654</v>
      </c>
      <c r="AM117" s="1" t="s">
        <v>2655</v>
      </c>
      <c r="AN117" s="1" t="s">
        <v>202</v>
      </c>
      <c r="AO117" s="1" t="s">
        <v>409</v>
      </c>
      <c r="AP117" s="1">
        <v>87.17</v>
      </c>
      <c r="AQ117" s="1">
        <v>0</v>
      </c>
      <c r="AR117" s="1"/>
      <c r="AS117" s="1"/>
      <c r="AT117" s="1"/>
      <c r="AU117" s="1"/>
      <c r="AV117" s="1"/>
      <c r="AW117" s="1"/>
      <c r="AX117" s="1" t="s">
        <v>200</v>
      </c>
      <c r="AY117" s="1" t="s">
        <v>2656</v>
      </c>
      <c r="AZ117" s="1" t="s">
        <v>1003</v>
      </c>
      <c r="BA117" s="1" t="s">
        <v>772</v>
      </c>
      <c r="BB117" s="1">
        <v>74.45</v>
      </c>
      <c r="BC117" s="1">
        <v>8.44</v>
      </c>
      <c r="BD117" s="1"/>
      <c r="BE117" s="1"/>
      <c r="BF117" s="1"/>
      <c r="BG117" s="1"/>
      <c r="BH117" s="1"/>
      <c r="BI117" s="1"/>
      <c r="BJ117" s="1" t="s">
        <v>2657</v>
      </c>
      <c r="BK117" s="1"/>
      <c r="BL117" s="1"/>
      <c r="BM117" s="1" t="s">
        <v>2658</v>
      </c>
      <c r="BN117" s="1">
        <v>13</v>
      </c>
      <c r="BO117" s="1" t="s">
        <v>2659</v>
      </c>
      <c r="BP117" s="1" t="str">
        <f>HYPERLINK("https://nconnect.nicmar.ac.in/storage/profile/ProfilePhoto_P25700492_715349.jpg","Download")</f>
        <v>0</v>
      </c>
      <c r="BQ117" s="3"/>
      <c r="BR117" s="3"/>
      <c r="BS117" s="1" t="s">
        <v>113</v>
      </c>
      <c r="BT117" s="1" t="s">
        <v>114</v>
      </c>
      <c r="BU117" s="1" t="s">
        <v>115</v>
      </c>
      <c r="BV117" s="1" t="s">
        <v>116</v>
      </c>
      <c r="BW117" s="1"/>
    </row>
    <row r="118" spans="1:75">
      <c r="A118" s="1" t="s">
        <v>75</v>
      </c>
      <c r="B118" s="1" t="s">
        <v>76</v>
      </c>
      <c r="C118" s="1" t="s">
        <v>2660</v>
      </c>
      <c r="D118" s="1" t="s">
        <v>2661</v>
      </c>
      <c r="E118" s="1"/>
      <c r="F118" s="1" t="s">
        <v>2662</v>
      </c>
      <c r="G118" s="1" t="s">
        <v>2663</v>
      </c>
      <c r="H118" s="1" t="s">
        <v>2664</v>
      </c>
      <c r="I118" s="1" t="s">
        <v>2665</v>
      </c>
      <c r="J118" s="1">
        <v>6264916607</v>
      </c>
      <c r="K118" s="1" t="s">
        <v>84</v>
      </c>
      <c r="L118" s="1" t="s">
        <v>2666</v>
      </c>
      <c r="M118" s="1" t="s">
        <v>86</v>
      </c>
      <c r="N118" s="1" t="s">
        <v>2667</v>
      </c>
      <c r="O118" s="1"/>
      <c r="P118" s="1" t="s">
        <v>618</v>
      </c>
      <c r="Q118" s="1" t="s">
        <v>2668</v>
      </c>
      <c r="R118" s="1" t="s">
        <v>2669</v>
      </c>
      <c r="S118" s="1">
        <v>8889944211</v>
      </c>
      <c r="T118" s="1" t="s">
        <v>249</v>
      </c>
      <c r="U118" s="1" t="s">
        <v>2670</v>
      </c>
      <c r="V118" s="1">
        <v>9826056277</v>
      </c>
      <c r="W118" s="1" t="s">
        <v>249</v>
      </c>
      <c r="X118" s="1" t="s">
        <v>2671</v>
      </c>
      <c r="Y118" s="1" t="s">
        <v>2672</v>
      </c>
      <c r="Z118" s="1" t="s">
        <v>1245</v>
      </c>
      <c r="AA118" s="1" t="s">
        <v>2671</v>
      </c>
      <c r="AB118" s="1" t="s">
        <v>2672</v>
      </c>
      <c r="AC118" s="1" t="s">
        <v>1245</v>
      </c>
      <c r="AD118" s="1">
        <v>7.82</v>
      </c>
      <c r="AE118" s="1" t="s">
        <v>96</v>
      </c>
      <c r="AF118" s="1" t="s">
        <v>2673</v>
      </c>
      <c r="AG118" s="1" t="s">
        <v>2674</v>
      </c>
      <c r="AH118" s="1" t="s">
        <v>135</v>
      </c>
      <c r="AI118" s="1" t="s">
        <v>199</v>
      </c>
      <c r="AJ118" s="1">
        <v>82</v>
      </c>
      <c r="AK118" s="1"/>
      <c r="AL118" s="1" t="s">
        <v>2675</v>
      </c>
      <c r="AM118" s="1" t="s">
        <v>2674</v>
      </c>
      <c r="AN118" s="1" t="s">
        <v>360</v>
      </c>
      <c r="AO118" s="1" t="s">
        <v>528</v>
      </c>
      <c r="AP118" s="1">
        <v>84.4</v>
      </c>
      <c r="AQ118" s="1"/>
      <c r="AR118" s="1"/>
      <c r="AS118" s="1"/>
      <c r="AT118" s="1"/>
      <c r="AU118" s="1"/>
      <c r="AV118" s="1"/>
      <c r="AW118" s="1"/>
      <c r="AX118" s="1" t="s">
        <v>2676</v>
      </c>
      <c r="AY118" s="1" t="s">
        <v>2677</v>
      </c>
      <c r="AZ118" s="1" t="s">
        <v>528</v>
      </c>
      <c r="BA118" s="1" t="s">
        <v>750</v>
      </c>
      <c r="BB118" s="1">
        <v>87.4</v>
      </c>
      <c r="BC118" s="1">
        <v>8.74</v>
      </c>
      <c r="BD118" s="1"/>
      <c r="BE118" s="1"/>
      <c r="BF118" s="1"/>
      <c r="BG118" s="1"/>
      <c r="BH118" s="1"/>
      <c r="BI118" s="1"/>
      <c r="BJ118" s="1" t="s">
        <v>2678</v>
      </c>
      <c r="BK118" s="1"/>
      <c r="BL118" s="1"/>
      <c r="BM118" s="1" t="s">
        <v>2679</v>
      </c>
      <c r="BN118" s="1">
        <v>19</v>
      </c>
      <c r="BO118" s="1"/>
      <c r="BP118" s="1" t="str">
        <f>HYPERLINK("https://nconnect.nicmar.ac.in/storage/profile/ProfilePhoto_P25700270_194253.jpg","Download")</f>
        <v>0</v>
      </c>
      <c r="BQ118" s="3"/>
      <c r="BR118" s="3"/>
      <c r="BS118" s="1" t="s">
        <v>113</v>
      </c>
      <c r="BT118" s="1" t="s">
        <v>114</v>
      </c>
      <c r="BU118" s="1" t="s">
        <v>115</v>
      </c>
      <c r="BV118" s="1" t="s">
        <v>116</v>
      </c>
      <c r="BW118" s="1"/>
    </row>
    <row r="119" spans="1:75">
      <c r="A119" s="1" t="s">
        <v>342</v>
      </c>
      <c r="B119" s="1" t="s">
        <v>76</v>
      </c>
      <c r="C119" s="1" t="s">
        <v>2680</v>
      </c>
      <c r="D119" s="1" t="s">
        <v>1332</v>
      </c>
      <c r="E119" s="1" t="s">
        <v>2681</v>
      </c>
      <c r="F119" s="1" t="s">
        <v>2682</v>
      </c>
      <c r="G119" s="1" t="s">
        <v>2683</v>
      </c>
      <c r="H119" s="1" t="s">
        <v>2684</v>
      </c>
      <c r="I119" s="1" t="s">
        <v>2685</v>
      </c>
      <c r="J119" s="1">
        <v>9730973919</v>
      </c>
      <c r="K119" s="1" t="s">
        <v>152</v>
      </c>
      <c r="L119" s="1" t="s">
        <v>2686</v>
      </c>
      <c r="M119" s="1" t="s">
        <v>86</v>
      </c>
      <c r="N119" s="1" t="s">
        <v>2687</v>
      </c>
      <c r="O119" s="1"/>
      <c r="P119" s="1" t="s">
        <v>88</v>
      </c>
      <c r="Q119" s="1" t="s">
        <v>2688</v>
      </c>
      <c r="R119" s="1" t="s">
        <v>2681</v>
      </c>
      <c r="S119" s="1">
        <v>9096805125</v>
      </c>
      <c r="T119" s="1" t="s">
        <v>2689</v>
      </c>
      <c r="U119" s="1" t="s">
        <v>2690</v>
      </c>
      <c r="V119" s="1">
        <v>8788885048</v>
      </c>
      <c r="W119" s="1" t="s">
        <v>92</v>
      </c>
      <c r="X119" s="1" t="s">
        <v>2691</v>
      </c>
      <c r="Y119" s="1" t="s">
        <v>2692</v>
      </c>
      <c r="Z119" s="1" t="s">
        <v>95</v>
      </c>
      <c r="AA119" s="1" t="s">
        <v>2691</v>
      </c>
      <c r="AB119" s="1" t="s">
        <v>2692</v>
      </c>
      <c r="AC119" s="1" t="s">
        <v>95</v>
      </c>
      <c r="AD119" s="1">
        <v>8.26</v>
      </c>
      <c r="AE119" s="1" t="s">
        <v>96</v>
      </c>
      <c r="AF119" s="1" t="s">
        <v>2693</v>
      </c>
      <c r="AG119" s="1" t="s">
        <v>2694</v>
      </c>
      <c r="AH119" s="1" t="s">
        <v>99</v>
      </c>
      <c r="AI119" s="1" t="s">
        <v>100</v>
      </c>
      <c r="AJ119" s="1">
        <v>83.6</v>
      </c>
      <c r="AK119" s="1"/>
      <c r="AL119" s="1" t="s">
        <v>2695</v>
      </c>
      <c r="AM119" s="1" t="s">
        <v>2694</v>
      </c>
      <c r="AN119" s="1" t="s">
        <v>226</v>
      </c>
      <c r="AO119" s="1" t="s">
        <v>135</v>
      </c>
      <c r="AP119" s="1">
        <v>65.08</v>
      </c>
      <c r="AQ119" s="1"/>
      <c r="AR119" s="1"/>
      <c r="AS119" s="1"/>
      <c r="AT119" s="1"/>
      <c r="AU119" s="1"/>
      <c r="AV119" s="1"/>
      <c r="AW119" s="1"/>
      <c r="AX119" s="1" t="s">
        <v>2696</v>
      </c>
      <c r="AY119" s="1" t="s">
        <v>2697</v>
      </c>
      <c r="AZ119" s="1" t="s">
        <v>306</v>
      </c>
      <c r="BA119" s="1" t="s">
        <v>431</v>
      </c>
      <c r="BB119" s="1">
        <v>89.58</v>
      </c>
      <c r="BC119" s="1">
        <v>9.43</v>
      </c>
      <c r="BD119" s="1"/>
      <c r="BE119" s="1"/>
      <c r="BF119" s="1"/>
      <c r="BG119" s="1"/>
      <c r="BH119" s="1"/>
      <c r="BI119" s="1"/>
      <c r="BJ119" s="1" t="s">
        <v>2698</v>
      </c>
      <c r="BK119" s="1"/>
      <c r="BL119" s="1"/>
      <c r="BM119" s="1" t="s">
        <v>2699</v>
      </c>
      <c r="BN119" s="1">
        <v>21</v>
      </c>
      <c r="BO119" s="1" t="s">
        <v>2700</v>
      </c>
      <c r="BP119" s="1" t="str">
        <f>HYPERLINK("https://nconnect.nicmar.ac.in/storage/profile/ProfilePhoto_P25701094_546218.jpg","Download")</f>
        <v>0</v>
      </c>
      <c r="BQ119" s="3"/>
      <c r="BR119" s="3"/>
      <c r="BS119" s="1" t="s">
        <v>113</v>
      </c>
      <c r="BT119" s="1" t="s">
        <v>114</v>
      </c>
      <c r="BU119" s="1" t="s">
        <v>115</v>
      </c>
      <c r="BV119" s="1" t="s">
        <v>116</v>
      </c>
      <c r="BW119" s="1"/>
    </row>
    <row r="120" spans="1:75">
      <c r="A120" s="1" t="s">
        <v>75</v>
      </c>
      <c r="B120" s="1" t="s">
        <v>76</v>
      </c>
      <c r="C120" s="1" t="s">
        <v>2701</v>
      </c>
      <c r="D120" s="1" t="s">
        <v>2702</v>
      </c>
      <c r="E120" s="1" t="s">
        <v>2703</v>
      </c>
      <c r="F120" s="1" t="s">
        <v>861</v>
      </c>
      <c r="G120" s="1" t="s">
        <v>2704</v>
      </c>
      <c r="H120" s="1" t="s">
        <v>2705</v>
      </c>
      <c r="I120" s="1" t="s">
        <v>2706</v>
      </c>
      <c r="J120" s="1">
        <v>8788178630</v>
      </c>
      <c r="K120" s="1" t="s">
        <v>84</v>
      </c>
      <c r="L120" s="1" t="s">
        <v>2707</v>
      </c>
      <c r="M120" s="1" t="s">
        <v>86</v>
      </c>
      <c r="N120" s="1" t="s">
        <v>2708</v>
      </c>
      <c r="O120" s="1"/>
      <c r="P120" s="1" t="s">
        <v>155</v>
      </c>
      <c r="Q120" s="1" t="s">
        <v>2709</v>
      </c>
      <c r="R120" s="1" t="s">
        <v>2710</v>
      </c>
      <c r="S120" s="1">
        <v>9422375756</v>
      </c>
      <c r="T120" s="1" t="s">
        <v>1487</v>
      </c>
      <c r="U120" s="1" t="s">
        <v>2711</v>
      </c>
      <c r="V120" s="1">
        <v>9405429316</v>
      </c>
      <c r="W120" s="1" t="s">
        <v>92</v>
      </c>
      <c r="X120" s="1" t="s">
        <v>2712</v>
      </c>
      <c r="Y120" s="1" t="s">
        <v>252</v>
      </c>
      <c r="Z120" s="1" t="s">
        <v>95</v>
      </c>
      <c r="AA120" s="1" t="s">
        <v>2712</v>
      </c>
      <c r="AB120" s="1" t="s">
        <v>252</v>
      </c>
      <c r="AC120" s="1" t="s">
        <v>95</v>
      </c>
      <c r="AD120" s="1">
        <v>8.54</v>
      </c>
      <c r="AE120" s="1" t="s">
        <v>96</v>
      </c>
      <c r="AF120" s="1" t="s">
        <v>2713</v>
      </c>
      <c r="AG120" s="1" t="s">
        <v>2714</v>
      </c>
      <c r="AH120" s="1" t="s">
        <v>278</v>
      </c>
      <c r="AI120" s="1" t="s">
        <v>226</v>
      </c>
      <c r="AJ120" s="1">
        <v>88</v>
      </c>
      <c r="AK120" s="1"/>
      <c r="AL120" s="1" t="s">
        <v>2715</v>
      </c>
      <c r="AM120" s="1" t="s">
        <v>98</v>
      </c>
      <c r="AN120" s="1" t="s">
        <v>227</v>
      </c>
      <c r="AO120" s="1" t="s">
        <v>1811</v>
      </c>
      <c r="AP120" s="1">
        <v>61.54</v>
      </c>
      <c r="AQ120" s="1"/>
      <c r="AR120" s="1"/>
      <c r="AS120" s="1"/>
      <c r="AT120" s="1"/>
      <c r="AU120" s="1"/>
      <c r="AV120" s="1"/>
      <c r="AW120" s="1"/>
      <c r="AX120" s="1" t="s">
        <v>410</v>
      </c>
      <c r="AY120" s="1" t="s">
        <v>2716</v>
      </c>
      <c r="AZ120" s="1" t="s">
        <v>202</v>
      </c>
      <c r="BA120" s="1" t="s">
        <v>108</v>
      </c>
      <c r="BB120" s="1">
        <v>86.26</v>
      </c>
      <c r="BC120" s="1"/>
      <c r="BD120" s="1"/>
      <c r="BE120" s="1"/>
      <c r="BF120" s="1"/>
      <c r="BG120" s="1"/>
      <c r="BH120" s="1"/>
      <c r="BI120" s="1"/>
      <c r="BJ120" s="1" t="s">
        <v>2717</v>
      </c>
      <c r="BK120" s="1" t="s">
        <v>2718</v>
      </c>
      <c r="BL120" s="1" t="s">
        <v>1518</v>
      </c>
      <c r="BM120" s="1" t="s">
        <v>2719</v>
      </c>
      <c r="BN120" s="1">
        <v>13</v>
      </c>
      <c r="BO120" s="1"/>
      <c r="BP120" s="1" t="str">
        <f>HYPERLINK("https://nconnect.nicmar.ac.in/storage/profile/ProfilePhoto_P25700230_398462.jpg","Download")</f>
        <v>0</v>
      </c>
      <c r="BQ120" s="3"/>
      <c r="BR120" s="3"/>
      <c r="BS120" s="1" t="s">
        <v>113</v>
      </c>
      <c r="BT120" s="1" t="s">
        <v>114</v>
      </c>
      <c r="BU120" s="1" t="s">
        <v>115</v>
      </c>
      <c r="BV120" s="1" t="s">
        <v>116</v>
      </c>
      <c r="BW120" s="1"/>
    </row>
    <row r="121" spans="1:75">
      <c r="A121" s="1" t="s">
        <v>75</v>
      </c>
      <c r="B121" s="1" t="s">
        <v>76</v>
      </c>
      <c r="C121" s="1" t="s">
        <v>2720</v>
      </c>
      <c r="D121" s="1" t="s">
        <v>2444</v>
      </c>
      <c r="E121" s="1"/>
      <c r="F121" s="1" t="s">
        <v>2721</v>
      </c>
      <c r="G121" s="1" t="s">
        <v>2722</v>
      </c>
      <c r="H121" s="1" t="s">
        <v>2723</v>
      </c>
      <c r="I121" s="1" t="s">
        <v>2724</v>
      </c>
      <c r="J121" s="1">
        <v>7980380083</v>
      </c>
      <c r="K121" s="1" t="s">
        <v>152</v>
      </c>
      <c r="L121" s="1" t="s">
        <v>2725</v>
      </c>
      <c r="M121" s="1" t="s">
        <v>86</v>
      </c>
      <c r="N121" s="1" t="s">
        <v>2726</v>
      </c>
      <c r="O121" s="1"/>
      <c r="P121" s="1" t="s">
        <v>88</v>
      </c>
      <c r="Q121" s="1" t="s">
        <v>2727</v>
      </c>
      <c r="R121" s="1" t="s">
        <v>2728</v>
      </c>
      <c r="S121" s="1">
        <v>9831075337</v>
      </c>
      <c r="T121" s="1" t="s">
        <v>670</v>
      </c>
      <c r="U121" s="1" t="s">
        <v>2729</v>
      </c>
      <c r="V121" s="1">
        <v>9831735275</v>
      </c>
      <c r="W121" s="1" t="s">
        <v>220</v>
      </c>
      <c r="X121" s="1" t="s">
        <v>2730</v>
      </c>
      <c r="Y121" s="1" t="s">
        <v>2731</v>
      </c>
      <c r="Z121" s="1" t="s">
        <v>1220</v>
      </c>
      <c r="AA121" s="1" t="s">
        <v>2730</v>
      </c>
      <c r="AB121" s="1" t="s">
        <v>2731</v>
      </c>
      <c r="AC121" s="1" t="s">
        <v>1220</v>
      </c>
      <c r="AD121" s="1">
        <v>8.85</v>
      </c>
      <c r="AE121" s="1" t="s">
        <v>96</v>
      </c>
      <c r="AF121" s="1" t="s">
        <v>2732</v>
      </c>
      <c r="AG121" s="1" t="s">
        <v>2733</v>
      </c>
      <c r="AH121" s="1" t="s">
        <v>576</v>
      </c>
      <c r="AI121" s="1" t="s">
        <v>100</v>
      </c>
      <c r="AJ121" s="1">
        <v>77.9</v>
      </c>
      <c r="AK121" s="1">
        <v>8.2</v>
      </c>
      <c r="AL121" s="1" t="s">
        <v>2732</v>
      </c>
      <c r="AM121" s="1" t="s">
        <v>2733</v>
      </c>
      <c r="AN121" s="1" t="s">
        <v>135</v>
      </c>
      <c r="AO121" s="1" t="s">
        <v>199</v>
      </c>
      <c r="AP121" s="1">
        <v>63.67</v>
      </c>
      <c r="AQ121" s="1"/>
      <c r="AR121" s="1"/>
      <c r="AS121" s="1"/>
      <c r="AT121" s="1"/>
      <c r="AU121" s="1"/>
      <c r="AV121" s="1"/>
      <c r="AW121" s="1"/>
      <c r="AX121" s="1" t="s">
        <v>1226</v>
      </c>
      <c r="AY121" s="1" t="s">
        <v>2734</v>
      </c>
      <c r="AZ121" s="1" t="s">
        <v>202</v>
      </c>
      <c r="BA121" s="1" t="s">
        <v>1088</v>
      </c>
      <c r="BB121" s="1">
        <v>73.9</v>
      </c>
      <c r="BC121" s="1">
        <v>8.14</v>
      </c>
      <c r="BD121" s="1"/>
      <c r="BE121" s="1"/>
      <c r="BF121" s="1"/>
      <c r="BG121" s="1"/>
      <c r="BH121" s="1"/>
      <c r="BI121" s="1"/>
      <c r="BJ121" s="1" t="s">
        <v>2735</v>
      </c>
      <c r="BK121" s="1" t="s">
        <v>2736</v>
      </c>
      <c r="BL121" s="1" t="s">
        <v>1230</v>
      </c>
      <c r="BM121" s="1" t="s">
        <v>2737</v>
      </c>
      <c r="BN121" s="1">
        <v>14</v>
      </c>
      <c r="BO121" s="1" t="s">
        <v>2738</v>
      </c>
      <c r="BP121" s="1" t="str">
        <f>HYPERLINK("https://nconnect.nicmar.ac.in/storage/profile/ProfilePhoto_P25700288_156498.jpg","Download")</f>
        <v>0</v>
      </c>
      <c r="BQ121" s="3"/>
      <c r="BR121" s="3"/>
      <c r="BS121" s="1" t="s">
        <v>113</v>
      </c>
      <c r="BT121" s="1" t="s">
        <v>114</v>
      </c>
      <c r="BU121" s="1" t="s">
        <v>115</v>
      </c>
      <c r="BV121" s="1" t="s">
        <v>116</v>
      </c>
      <c r="BW121" s="1"/>
    </row>
    <row r="122" spans="1:75">
      <c r="A122" s="1" t="s">
        <v>75</v>
      </c>
      <c r="B122" s="1" t="s">
        <v>76</v>
      </c>
      <c r="C122" s="1" t="s">
        <v>2739</v>
      </c>
      <c r="D122" s="1" t="s">
        <v>2443</v>
      </c>
      <c r="E122" s="1"/>
      <c r="F122" s="1" t="s">
        <v>2740</v>
      </c>
      <c r="G122" s="1" t="s">
        <v>2741</v>
      </c>
      <c r="H122" s="1" t="s">
        <v>2742</v>
      </c>
      <c r="I122" s="1" t="s">
        <v>2743</v>
      </c>
      <c r="J122" s="1">
        <v>6360667579</v>
      </c>
      <c r="K122" s="1" t="s">
        <v>152</v>
      </c>
      <c r="L122" s="1" t="s">
        <v>2744</v>
      </c>
      <c r="M122" s="1" t="s">
        <v>86</v>
      </c>
      <c r="N122" s="1" t="s">
        <v>2745</v>
      </c>
      <c r="O122" s="1"/>
      <c r="P122" s="1" t="s">
        <v>155</v>
      </c>
      <c r="Q122" s="1" t="s">
        <v>2746</v>
      </c>
      <c r="R122" s="1" t="s">
        <v>2747</v>
      </c>
      <c r="S122" s="1">
        <v>9620030680</v>
      </c>
      <c r="T122" s="1" t="s">
        <v>127</v>
      </c>
      <c r="U122" s="1" t="s">
        <v>2748</v>
      </c>
      <c r="V122" s="1">
        <v>8497016301</v>
      </c>
      <c r="W122" s="1" t="s">
        <v>220</v>
      </c>
      <c r="X122" s="1" t="s">
        <v>2749</v>
      </c>
      <c r="Y122" s="1" t="s">
        <v>2750</v>
      </c>
      <c r="Z122" s="1" t="s">
        <v>571</v>
      </c>
      <c r="AA122" s="1" t="s">
        <v>2749</v>
      </c>
      <c r="AB122" s="1" t="s">
        <v>2750</v>
      </c>
      <c r="AC122" s="1" t="s">
        <v>571</v>
      </c>
      <c r="AD122" s="1">
        <v>8.97</v>
      </c>
      <c r="AE122" s="1" t="s">
        <v>96</v>
      </c>
      <c r="AF122" s="1" t="s">
        <v>2751</v>
      </c>
      <c r="AG122" s="1" t="s">
        <v>2752</v>
      </c>
      <c r="AH122" s="1" t="s">
        <v>575</v>
      </c>
      <c r="AI122" s="1" t="s">
        <v>576</v>
      </c>
      <c r="AJ122" s="1">
        <v>80.16</v>
      </c>
      <c r="AK122" s="1">
        <v>0</v>
      </c>
      <c r="AL122" s="1" t="s">
        <v>2753</v>
      </c>
      <c r="AM122" s="1" t="s">
        <v>2754</v>
      </c>
      <c r="AN122" s="1" t="s">
        <v>278</v>
      </c>
      <c r="AO122" s="1" t="s">
        <v>166</v>
      </c>
      <c r="AP122" s="1">
        <v>84.66</v>
      </c>
      <c r="AQ122" s="1">
        <v>0</v>
      </c>
      <c r="AR122" s="1"/>
      <c r="AS122" s="1"/>
      <c r="AT122" s="1"/>
      <c r="AU122" s="1"/>
      <c r="AV122" s="1"/>
      <c r="AW122" s="1"/>
      <c r="AX122" s="1" t="s">
        <v>579</v>
      </c>
      <c r="AY122" s="1" t="s">
        <v>2755</v>
      </c>
      <c r="AZ122" s="1" t="s">
        <v>503</v>
      </c>
      <c r="BA122" s="1" t="s">
        <v>409</v>
      </c>
      <c r="BB122" s="1">
        <v>72.3</v>
      </c>
      <c r="BC122" s="1">
        <v>7.98</v>
      </c>
      <c r="BD122" s="1"/>
      <c r="BE122" s="1"/>
      <c r="BF122" s="1"/>
      <c r="BG122" s="1"/>
      <c r="BH122" s="1"/>
      <c r="BI122" s="1"/>
      <c r="BJ122" s="1" t="s">
        <v>2756</v>
      </c>
      <c r="BK122" s="1" t="s">
        <v>2757</v>
      </c>
      <c r="BL122" s="1" t="s">
        <v>206</v>
      </c>
      <c r="BM122" s="1" t="s">
        <v>2758</v>
      </c>
      <c r="BN122" s="1">
        <v>8</v>
      </c>
      <c r="BO122" s="1"/>
      <c r="BP122" s="1" t="str">
        <f>HYPERLINK("https://nconnect.nicmar.ac.in/storage/profile/ProfilePhoto_P25700412_865394.jpg","Download")</f>
        <v>0</v>
      </c>
      <c r="BQ122" s="3"/>
      <c r="BR122" s="3"/>
      <c r="BS122" s="1" t="s">
        <v>113</v>
      </c>
      <c r="BT122" s="1" t="s">
        <v>114</v>
      </c>
      <c r="BU122" s="1" t="s">
        <v>115</v>
      </c>
      <c r="BV122" s="1" t="s">
        <v>116</v>
      </c>
      <c r="BW122" s="1"/>
    </row>
    <row r="123" spans="1:75">
      <c r="A123" s="1" t="s">
        <v>75</v>
      </c>
      <c r="B123" s="1" t="s">
        <v>76</v>
      </c>
      <c r="C123" s="1" t="s">
        <v>2759</v>
      </c>
      <c r="D123" s="1" t="s">
        <v>2760</v>
      </c>
      <c r="E123" s="1"/>
      <c r="F123" s="1" t="s">
        <v>2761</v>
      </c>
      <c r="G123" s="1" t="s">
        <v>2762</v>
      </c>
      <c r="H123" s="1" t="s">
        <v>2763</v>
      </c>
      <c r="I123" s="1" t="s">
        <v>2764</v>
      </c>
      <c r="J123" s="1">
        <v>8103077636</v>
      </c>
      <c r="K123" s="1" t="s">
        <v>152</v>
      </c>
      <c r="L123" s="1" t="s">
        <v>2765</v>
      </c>
      <c r="M123" s="1" t="s">
        <v>86</v>
      </c>
      <c r="N123" s="1" t="s">
        <v>2766</v>
      </c>
      <c r="O123" s="1"/>
      <c r="P123" s="1" t="s">
        <v>88</v>
      </c>
      <c r="Q123" s="1" t="s">
        <v>2767</v>
      </c>
      <c r="R123" s="1" t="s">
        <v>2768</v>
      </c>
      <c r="S123" s="1">
        <v>9589709900</v>
      </c>
      <c r="T123" s="1" t="s">
        <v>567</v>
      </c>
      <c r="U123" s="1" t="s">
        <v>2769</v>
      </c>
      <c r="V123" s="1">
        <v>7000239907</v>
      </c>
      <c r="W123" s="1" t="s">
        <v>2770</v>
      </c>
      <c r="X123" s="1" t="s">
        <v>2771</v>
      </c>
      <c r="Y123" s="1" t="s">
        <v>2772</v>
      </c>
      <c r="Z123" s="1" t="s">
        <v>1245</v>
      </c>
      <c r="AA123" s="1" t="s">
        <v>2771</v>
      </c>
      <c r="AB123" s="1" t="s">
        <v>2772</v>
      </c>
      <c r="AC123" s="1" t="s">
        <v>1245</v>
      </c>
      <c r="AD123" s="1">
        <v>7.79</v>
      </c>
      <c r="AE123" s="1" t="s">
        <v>96</v>
      </c>
      <c r="AF123" s="1" t="s">
        <v>2773</v>
      </c>
      <c r="AG123" s="1" t="s">
        <v>1493</v>
      </c>
      <c r="AH123" s="1" t="s">
        <v>100</v>
      </c>
      <c r="AI123" s="1" t="s">
        <v>1061</v>
      </c>
      <c r="AJ123" s="1">
        <v>84.83</v>
      </c>
      <c r="AK123" s="1"/>
      <c r="AL123" s="1" t="s">
        <v>2774</v>
      </c>
      <c r="AM123" s="1" t="s">
        <v>1493</v>
      </c>
      <c r="AN123" s="1" t="s">
        <v>135</v>
      </c>
      <c r="AO123" s="1" t="s">
        <v>744</v>
      </c>
      <c r="AP123" s="1">
        <v>74.8</v>
      </c>
      <c r="AQ123" s="1"/>
      <c r="AR123" s="1"/>
      <c r="AS123" s="1"/>
      <c r="AT123" s="1"/>
      <c r="AU123" s="1"/>
      <c r="AV123" s="1"/>
      <c r="AW123" s="1"/>
      <c r="AX123" s="1" t="s">
        <v>2775</v>
      </c>
      <c r="AY123" s="1" t="s">
        <v>2776</v>
      </c>
      <c r="AZ123" s="1" t="s">
        <v>199</v>
      </c>
      <c r="BA123" s="1" t="s">
        <v>203</v>
      </c>
      <c r="BB123" s="1">
        <v>82.4</v>
      </c>
      <c r="BC123" s="1">
        <v>8.24</v>
      </c>
      <c r="BD123" s="1"/>
      <c r="BE123" s="1"/>
      <c r="BF123" s="1"/>
      <c r="BG123" s="1"/>
      <c r="BH123" s="1"/>
      <c r="BI123" s="1"/>
      <c r="BJ123" s="1" t="s">
        <v>2777</v>
      </c>
      <c r="BK123" s="1" t="s">
        <v>2778</v>
      </c>
      <c r="BL123" s="1" t="s">
        <v>2779</v>
      </c>
      <c r="BM123" s="1" t="s">
        <v>2780</v>
      </c>
      <c r="BN123" s="1">
        <v>8</v>
      </c>
      <c r="BO123" s="1" t="s">
        <v>145</v>
      </c>
      <c r="BP123" s="1" t="str">
        <f>HYPERLINK("https://nconnect.nicmar.ac.in/storage/profile/ProfilePhoto_P25700614_342179.jpg","Download")</f>
        <v>0</v>
      </c>
      <c r="BQ123" s="3"/>
      <c r="BR123" s="3"/>
      <c r="BS123" s="1" t="s">
        <v>113</v>
      </c>
      <c r="BT123" s="1" t="s">
        <v>114</v>
      </c>
      <c r="BU123" s="1" t="s">
        <v>115</v>
      </c>
      <c r="BV123" s="1" t="s">
        <v>116</v>
      </c>
      <c r="BW123" s="1"/>
    </row>
    <row r="124" spans="1:75">
      <c r="A124" s="1" t="s">
        <v>342</v>
      </c>
      <c r="B124" s="1" t="s">
        <v>76</v>
      </c>
      <c r="C124" s="1" t="s">
        <v>2781</v>
      </c>
      <c r="D124" s="1" t="s">
        <v>2782</v>
      </c>
      <c r="E124" s="1" t="s">
        <v>2783</v>
      </c>
      <c r="F124" s="1" t="s">
        <v>2784</v>
      </c>
      <c r="G124" s="1" t="s">
        <v>2785</v>
      </c>
      <c r="H124" s="1" t="s">
        <v>2786</v>
      </c>
      <c r="I124" s="1" t="s">
        <v>2787</v>
      </c>
      <c r="J124" s="1">
        <v>9022348931</v>
      </c>
      <c r="K124" s="1" t="s">
        <v>152</v>
      </c>
      <c r="L124" s="1" t="s">
        <v>2788</v>
      </c>
      <c r="M124" s="1" t="s">
        <v>86</v>
      </c>
      <c r="N124" s="1" t="s">
        <v>246</v>
      </c>
      <c r="O124" s="1" t="s">
        <v>2789</v>
      </c>
      <c r="P124" s="1" t="s">
        <v>321</v>
      </c>
      <c r="Q124" s="1" t="s">
        <v>2790</v>
      </c>
      <c r="R124" s="1" t="s">
        <v>2791</v>
      </c>
      <c r="S124" s="1">
        <v>7977074221</v>
      </c>
      <c r="T124" s="1" t="s">
        <v>127</v>
      </c>
      <c r="U124" s="1" t="s">
        <v>2792</v>
      </c>
      <c r="V124" s="1">
        <v>7666060307</v>
      </c>
      <c r="W124" s="1" t="s">
        <v>622</v>
      </c>
      <c r="X124" s="1" t="s">
        <v>2793</v>
      </c>
      <c r="Y124" s="1" t="s">
        <v>252</v>
      </c>
      <c r="Z124" s="1" t="s">
        <v>95</v>
      </c>
      <c r="AA124" s="1" t="s">
        <v>2793</v>
      </c>
      <c r="AB124" s="1" t="s">
        <v>252</v>
      </c>
      <c r="AC124" s="1" t="s">
        <v>95</v>
      </c>
      <c r="AD124" s="1">
        <v>8.98</v>
      </c>
      <c r="AE124" s="1" t="s">
        <v>96</v>
      </c>
      <c r="AF124" s="1" t="s">
        <v>2794</v>
      </c>
      <c r="AG124" s="1" t="s">
        <v>2795</v>
      </c>
      <c r="AH124" s="1" t="s">
        <v>135</v>
      </c>
      <c r="AI124" s="1" t="s">
        <v>199</v>
      </c>
      <c r="AJ124" s="1">
        <v>75</v>
      </c>
      <c r="AK124" s="1">
        <v>0</v>
      </c>
      <c r="AL124" s="1" t="s">
        <v>2796</v>
      </c>
      <c r="AM124" s="1" t="s">
        <v>98</v>
      </c>
      <c r="AN124" s="1" t="s">
        <v>360</v>
      </c>
      <c r="AO124" s="1" t="s">
        <v>1852</v>
      </c>
      <c r="AP124" s="1">
        <v>83.83</v>
      </c>
      <c r="AQ124" s="1">
        <v>0</v>
      </c>
      <c r="AR124" s="1"/>
      <c r="AS124" s="1"/>
      <c r="AT124" s="1"/>
      <c r="AU124" s="1"/>
      <c r="AV124" s="1"/>
      <c r="AW124" s="1"/>
      <c r="AX124" s="1" t="s">
        <v>410</v>
      </c>
      <c r="AY124" s="1" t="s">
        <v>2797</v>
      </c>
      <c r="AZ124" s="1" t="s">
        <v>1003</v>
      </c>
      <c r="BA124" s="1" t="s">
        <v>630</v>
      </c>
      <c r="BB124" s="1">
        <v>71</v>
      </c>
      <c r="BC124" s="1">
        <v>7.85</v>
      </c>
      <c r="BD124" s="1"/>
      <c r="BE124" s="1"/>
      <c r="BF124" s="1"/>
      <c r="BG124" s="1"/>
      <c r="BH124" s="1"/>
      <c r="BI124" s="1"/>
      <c r="BJ124" s="1" t="s">
        <v>2798</v>
      </c>
      <c r="BK124" s="1"/>
      <c r="BL124" s="1"/>
      <c r="BM124" s="1" t="s">
        <v>2799</v>
      </c>
      <c r="BN124" s="1">
        <v>17</v>
      </c>
      <c r="BO124" s="1" t="s">
        <v>2800</v>
      </c>
      <c r="BP124" s="1" t="str">
        <f>HYPERLINK("https://nconnect.nicmar.ac.in/storage/profile/ProfilePhoto_P25701003_852167.jpg","Download")</f>
        <v>0</v>
      </c>
      <c r="BQ124" s="3"/>
      <c r="BR124" s="3"/>
      <c r="BS124" s="1" t="s">
        <v>113</v>
      </c>
      <c r="BT124" s="1" t="s">
        <v>114</v>
      </c>
      <c r="BU124" s="1" t="s">
        <v>115</v>
      </c>
      <c r="BV124" s="1" t="s">
        <v>116</v>
      </c>
      <c r="BW124" s="1"/>
    </row>
    <row r="125" spans="1:75">
      <c r="A125" s="1" t="s">
        <v>75</v>
      </c>
      <c r="B125" s="1" t="s">
        <v>76</v>
      </c>
      <c r="C125" s="1" t="s">
        <v>2801</v>
      </c>
      <c r="D125" s="1" t="s">
        <v>2802</v>
      </c>
      <c r="E125" s="1"/>
      <c r="F125" s="1" t="s">
        <v>2803</v>
      </c>
      <c r="G125" s="1" t="s">
        <v>2804</v>
      </c>
      <c r="H125" s="1" t="s">
        <v>2805</v>
      </c>
      <c r="I125" s="1" t="s">
        <v>2806</v>
      </c>
      <c r="J125" s="1">
        <v>9746445008</v>
      </c>
      <c r="K125" s="1" t="s">
        <v>152</v>
      </c>
      <c r="L125" s="1" t="s">
        <v>2807</v>
      </c>
      <c r="M125" s="1" t="s">
        <v>86</v>
      </c>
      <c r="N125" s="1" t="s">
        <v>2808</v>
      </c>
      <c r="O125" s="1"/>
      <c r="P125" s="1" t="s">
        <v>321</v>
      </c>
      <c r="Q125" s="1" t="s">
        <v>2809</v>
      </c>
      <c r="R125" s="1" t="s">
        <v>2810</v>
      </c>
      <c r="S125" s="1">
        <v>9744517376</v>
      </c>
      <c r="T125" s="1" t="s">
        <v>127</v>
      </c>
      <c r="U125" s="1" t="s">
        <v>2811</v>
      </c>
      <c r="V125" s="1">
        <v>9744517376</v>
      </c>
      <c r="W125" s="1" t="s">
        <v>92</v>
      </c>
      <c r="X125" s="1" t="s">
        <v>2812</v>
      </c>
      <c r="Y125" s="1" t="s">
        <v>2813</v>
      </c>
      <c r="Z125" s="1" t="s">
        <v>790</v>
      </c>
      <c r="AA125" s="1" t="s">
        <v>2812</v>
      </c>
      <c r="AB125" s="1" t="s">
        <v>2813</v>
      </c>
      <c r="AC125" s="1" t="s">
        <v>790</v>
      </c>
      <c r="AD125" s="1">
        <v>8.26</v>
      </c>
      <c r="AE125" s="1" t="s">
        <v>96</v>
      </c>
      <c r="AF125" s="1" t="s">
        <v>2814</v>
      </c>
      <c r="AG125" s="1" t="s">
        <v>2815</v>
      </c>
      <c r="AH125" s="1" t="s">
        <v>278</v>
      </c>
      <c r="AI125" s="1" t="s">
        <v>226</v>
      </c>
      <c r="AJ125" s="1">
        <v>91.2</v>
      </c>
      <c r="AK125" s="1">
        <v>9.6</v>
      </c>
      <c r="AL125" s="1" t="s">
        <v>2814</v>
      </c>
      <c r="AM125" s="1" t="s">
        <v>2815</v>
      </c>
      <c r="AN125" s="1" t="s">
        <v>135</v>
      </c>
      <c r="AO125" s="1" t="s">
        <v>199</v>
      </c>
      <c r="AP125" s="1">
        <v>77.6</v>
      </c>
      <c r="AQ125" s="1">
        <v>8.17</v>
      </c>
      <c r="AR125" s="1"/>
      <c r="AS125" s="1"/>
      <c r="AT125" s="1"/>
      <c r="AU125" s="1"/>
      <c r="AV125" s="1"/>
      <c r="AW125" s="1"/>
      <c r="AX125" s="1" t="s">
        <v>2816</v>
      </c>
      <c r="AY125" s="1" t="s">
        <v>2817</v>
      </c>
      <c r="AZ125" s="1" t="s">
        <v>360</v>
      </c>
      <c r="BA125" s="1" t="s">
        <v>680</v>
      </c>
      <c r="BB125" s="1">
        <v>71.3</v>
      </c>
      <c r="BC125" s="1">
        <v>7.13</v>
      </c>
      <c r="BD125" s="1"/>
      <c r="BE125" s="1"/>
      <c r="BF125" s="1"/>
      <c r="BG125" s="1"/>
      <c r="BH125" s="1"/>
      <c r="BI125" s="1"/>
      <c r="BJ125" s="1" t="s">
        <v>816</v>
      </c>
      <c r="BK125" s="1"/>
      <c r="BL125" s="1"/>
      <c r="BM125" s="1" t="s">
        <v>2818</v>
      </c>
      <c r="BN125" s="1">
        <v>8</v>
      </c>
      <c r="BO125" s="1" t="s">
        <v>145</v>
      </c>
      <c r="BP125" s="1" t="str">
        <f>HYPERLINK("https://nconnect.nicmar.ac.in/storage/profile/ProfilePhoto_P25700045_159487.jpg","Download")</f>
        <v>0</v>
      </c>
      <c r="BQ125" s="3"/>
      <c r="BR125" s="3"/>
      <c r="BS125" s="1" t="s">
        <v>113</v>
      </c>
      <c r="BT125" s="1" t="s">
        <v>114</v>
      </c>
      <c r="BU125" s="1" t="s">
        <v>115</v>
      </c>
      <c r="BV125" s="1" t="s">
        <v>116</v>
      </c>
      <c r="BW125" s="1"/>
    </row>
    <row r="126" spans="1:75">
      <c r="A126" s="1" t="s">
        <v>342</v>
      </c>
      <c r="B126" s="1" t="s">
        <v>76</v>
      </c>
      <c r="C126" s="1" t="s">
        <v>2819</v>
      </c>
      <c r="D126" s="1" t="s">
        <v>2820</v>
      </c>
      <c r="E126" s="1"/>
      <c r="F126" s="1" t="s">
        <v>2821</v>
      </c>
      <c r="G126" s="1" t="s">
        <v>2822</v>
      </c>
      <c r="H126" s="1" t="s">
        <v>2823</v>
      </c>
      <c r="I126" s="1" t="s">
        <v>2824</v>
      </c>
      <c r="J126" s="1">
        <v>7207535559</v>
      </c>
      <c r="K126" s="1" t="s">
        <v>84</v>
      </c>
      <c r="L126" s="1" t="s">
        <v>2825</v>
      </c>
      <c r="M126" s="1" t="s">
        <v>86</v>
      </c>
      <c r="N126" s="1" t="s">
        <v>2826</v>
      </c>
      <c r="O126" s="1" t="s">
        <v>2827</v>
      </c>
      <c r="P126" s="1" t="s">
        <v>618</v>
      </c>
      <c r="Q126" s="1" t="s">
        <v>2828</v>
      </c>
      <c r="R126" s="1" t="s">
        <v>2829</v>
      </c>
      <c r="S126" s="1">
        <v>7702615999</v>
      </c>
      <c r="T126" s="1" t="s">
        <v>567</v>
      </c>
      <c r="U126" s="1" t="s">
        <v>2830</v>
      </c>
      <c r="V126" s="1">
        <v>9030888805</v>
      </c>
      <c r="W126" s="1" t="s">
        <v>92</v>
      </c>
      <c r="X126" s="1" t="s">
        <v>2831</v>
      </c>
      <c r="Y126" s="1" t="s">
        <v>2329</v>
      </c>
      <c r="Z126" s="1" t="s">
        <v>451</v>
      </c>
      <c r="AA126" s="1" t="s">
        <v>2831</v>
      </c>
      <c r="AB126" s="1" t="s">
        <v>2329</v>
      </c>
      <c r="AC126" s="1" t="s">
        <v>451</v>
      </c>
      <c r="AD126" s="1">
        <v>8.16</v>
      </c>
      <c r="AE126" s="1" t="s">
        <v>96</v>
      </c>
      <c r="AF126" s="1" t="s">
        <v>2832</v>
      </c>
      <c r="AG126" s="1" t="s">
        <v>2833</v>
      </c>
      <c r="AH126" s="1" t="s">
        <v>226</v>
      </c>
      <c r="AI126" s="1" t="s">
        <v>257</v>
      </c>
      <c r="AJ126" s="1">
        <v>92</v>
      </c>
      <c r="AK126" s="1">
        <v>9.2</v>
      </c>
      <c r="AL126" s="1" t="s">
        <v>2834</v>
      </c>
      <c r="AM126" s="1" t="s">
        <v>2833</v>
      </c>
      <c r="AN126" s="1" t="s">
        <v>169</v>
      </c>
      <c r="AO126" s="1" t="s">
        <v>104</v>
      </c>
      <c r="AP126" s="1">
        <v>71.6</v>
      </c>
      <c r="AQ126" s="1">
        <v>7.69</v>
      </c>
      <c r="AR126" s="1"/>
      <c r="AS126" s="1"/>
      <c r="AT126" s="1"/>
      <c r="AU126" s="1"/>
      <c r="AV126" s="1"/>
      <c r="AW126" s="1"/>
      <c r="AX126" s="1" t="s">
        <v>2835</v>
      </c>
      <c r="AY126" s="1" t="s">
        <v>2835</v>
      </c>
      <c r="AZ126" s="1" t="s">
        <v>138</v>
      </c>
      <c r="BA126" s="1" t="s">
        <v>656</v>
      </c>
      <c r="BB126" s="1">
        <v>77.9</v>
      </c>
      <c r="BC126" s="1">
        <v>8.54</v>
      </c>
      <c r="BD126" s="1"/>
      <c r="BE126" s="1"/>
      <c r="BF126" s="1"/>
      <c r="BG126" s="1"/>
      <c r="BH126" s="1"/>
      <c r="BI126" s="1"/>
      <c r="BJ126" s="1" t="s">
        <v>2836</v>
      </c>
      <c r="BK126" s="1"/>
      <c r="BL126" s="1"/>
      <c r="BM126" s="1" t="s">
        <v>2837</v>
      </c>
      <c r="BN126" s="1">
        <v>15</v>
      </c>
      <c r="BO126" s="1" t="s">
        <v>2838</v>
      </c>
      <c r="BP126" s="1" t="str">
        <f>HYPERLINK("https://nconnect.nicmar.ac.in/storage/profile/ProfilePhoto_P25701149_837291.jpg","Download")</f>
        <v>0</v>
      </c>
      <c r="BQ126" s="3"/>
      <c r="BR126" s="3"/>
      <c r="BS126" s="1" t="s">
        <v>113</v>
      </c>
      <c r="BT126" s="1" t="s">
        <v>114</v>
      </c>
      <c r="BU126" s="1" t="s">
        <v>115</v>
      </c>
      <c r="BV126" s="1" t="s">
        <v>116</v>
      </c>
      <c r="BW126" s="1"/>
    </row>
    <row r="127" spans="1:75">
      <c r="A127" s="1" t="s">
        <v>75</v>
      </c>
      <c r="B127" s="1" t="s">
        <v>76</v>
      </c>
      <c r="C127" s="1" t="s">
        <v>2839</v>
      </c>
      <c r="D127" s="1" t="s">
        <v>2840</v>
      </c>
      <c r="E127" s="1" t="s">
        <v>2841</v>
      </c>
      <c r="F127" s="1" t="s">
        <v>537</v>
      </c>
      <c r="G127" s="1" t="s">
        <v>2842</v>
      </c>
      <c r="H127" s="1" t="s">
        <v>2843</v>
      </c>
      <c r="I127" s="1" t="s">
        <v>2844</v>
      </c>
      <c r="J127" s="1">
        <v>9985961499</v>
      </c>
      <c r="K127" s="1" t="s">
        <v>152</v>
      </c>
      <c r="L127" s="1" t="s">
        <v>2845</v>
      </c>
      <c r="M127" s="1" t="s">
        <v>86</v>
      </c>
      <c r="N127" s="1" t="s">
        <v>2846</v>
      </c>
      <c r="O127" s="1"/>
      <c r="P127" s="1" t="s">
        <v>88</v>
      </c>
      <c r="Q127" s="1" t="s">
        <v>2847</v>
      </c>
      <c r="R127" s="1" t="s">
        <v>2848</v>
      </c>
      <c r="S127" s="1">
        <v>9581649999</v>
      </c>
      <c r="T127" s="1" t="s">
        <v>1487</v>
      </c>
      <c r="U127" s="1" t="s">
        <v>2849</v>
      </c>
      <c r="V127" s="1">
        <v>9490761499</v>
      </c>
      <c r="W127" s="1" t="s">
        <v>2850</v>
      </c>
      <c r="X127" s="1" t="s">
        <v>2851</v>
      </c>
      <c r="Y127" s="1" t="s">
        <v>2612</v>
      </c>
      <c r="Z127" s="1" t="s">
        <v>451</v>
      </c>
      <c r="AA127" s="1" t="s">
        <v>2851</v>
      </c>
      <c r="AB127" s="1" t="s">
        <v>2612</v>
      </c>
      <c r="AC127" s="1" t="s">
        <v>451</v>
      </c>
      <c r="AD127" s="1">
        <v>8.31</v>
      </c>
      <c r="AE127" s="1" t="s">
        <v>96</v>
      </c>
      <c r="AF127" s="1" t="s">
        <v>2852</v>
      </c>
      <c r="AG127" s="1" t="s">
        <v>2853</v>
      </c>
      <c r="AH127" s="1" t="s">
        <v>227</v>
      </c>
      <c r="AI127" s="1" t="s">
        <v>137</v>
      </c>
      <c r="AJ127" s="1">
        <v>95</v>
      </c>
      <c r="AK127" s="1">
        <v>9.5</v>
      </c>
      <c r="AL127" s="1" t="s">
        <v>2854</v>
      </c>
      <c r="AM127" s="1" t="s">
        <v>2853</v>
      </c>
      <c r="AN127" s="1" t="s">
        <v>169</v>
      </c>
      <c r="AO127" s="1" t="s">
        <v>1852</v>
      </c>
      <c r="AP127" s="1">
        <v>94.8</v>
      </c>
      <c r="AQ127" s="1"/>
      <c r="AR127" s="1"/>
      <c r="AS127" s="1"/>
      <c r="AT127" s="1"/>
      <c r="AU127" s="1"/>
      <c r="AV127" s="1"/>
      <c r="AW127" s="1"/>
      <c r="AX127" s="1" t="s">
        <v>2855</v>
      </c>
      <c r="AY127" s="1" t="s">
        <v>2856</v>
      </c>
      <c r="AZ127" s="1" t="s">
        <v>1003</v>
      </c>
      <c r="BA127" s="1" t="s">
        <v>750</v>
      </c>
      <c r="BB127" s="1">
        <v>74.4</v>
      </c>
      <c r="BC127" s="1">
        <v>7.44</v>
      </c>
      <c r="BD127" s="1"/>
      <c r="BE127" s="1"/>
      <c r="BF127" s="1"/>
      <c r="BG127" s="1"/>
      <c r="BH127" s="1"/>
      <c r="BI127" s="1"/>
      <c r="BJ127" s="1" t="s">
        <v>2857</v>
      </c>
      <c r="BK127" s="1"/>
      <c r="BL127" s="1"/>
      <c r="BM127" s="1" t="s">
        <v>2858</v>
      </c>
      <c r="BN127" s="1">
        <v>12</v>
      </c>
      <c r="BO127" s="1"/>
      <c r="BP127" s="1" t="str">
        <f>HYPERLINK("https://nconnect.nicmar.ac.in/storage/profile/ProfilePhoto_P25700211_374165.jpg","Download")</f>
        <v>0</v>
      </c>
      <c r="BQ127" s="3"/>
      <c r="BR127" s="3"/>
      <c r="BS127" s="1" t="s">
        <v>113</v>
      </c>
      <c r="BT127" s="1" t="s">
        <v>114</v>
      </c>
      <c r="BU127" s="1" t="s">
        <v>115</v>
      </c>
      <c r="BV127" s="1" t="s">
        <v>116</v>
      </c>
      <c r="BW127" s="1"/>
    </row>
    <row r="128" spans="1:75">
      <c r="A128" s="1" t="s">
        <v>75</v>
      </c>
      <c r="B128" s="1" t="s">
        <v>76</v>
      </c>
      <c r="C128" s="1" t="s">
        <v>2859</v>
      </c>
      <c r="D128" s="1" t="s">
        <v>2860</v>
      </c>
      <c r="E128" s="1" t="s">
        <v>2861</v>
      </c>
      <c r="F128" s="1" t="s">
        <v>2862</v>
      </c>
      <c r="G128" s="1" t="s">
        <v>2863</v>
      </c>
      <c r="H128" s="1" t="s">
        <v>2864</v>
      </c>
      <c r="I128" s="1" t="s">
        <v>2865</v>
      </c>
      <c r="J128" s="1">
        <v>8866685393</v>
      </c>
      <c r="K128" s="1" t="s">
        <v>152</v>
      </c>
      <c r="L128" s="1" t="s">
        <v>2866</v>
      </c>
      <c r="M128" s="1" t="s">
        <v>86</v>
      </c>
      <c r="N128" s="1" t="s">
        <v>2867</v>
      </c>
      <c r="O128" s="1"/>
      <c r="P128" s="1" t="s">
        <v>88</v>
      </c>
      <c r="Q128" s="1" t="s">
        <v>2868</v>
      </c>
      <c r="R128" s="1" t="s">
        <v>2869</v>
      </c>
      <c r="S128" s="1">
        <v>9879360698</v>
      </c>
      <c r="T128" s="1" t="s">
        <v>2870</v>
      </c>
      <c r="U128" s="1" t="s">
        <v>2871</v>
      </c>
      <c r="V128" s="1">
        <v>7874786501</v>
      </c>
      <c r="W128" s="1" t="s">
        <v>218</v>
      </c>
      <c r="X128" s="1" t="s">
        <v>2872</v>
      </c>
      <c r="Y128" s="1" t="s">
        <v>1660</v>
      </c>
      <c r="Z128" s="1" t="s">
        <v>1661</v>
      </c>
      <c r="AA128" s="1" t="s">
        <v>2872</v>
      </c>
      <c r="AB128" s="1" t="s">
        <v>1660</v>
      </c>
      <c r="AC128" s="1" t="s">
        <v>1661</v>
      </c>
      <c r="AD128" s="1">
        <v>9.03</v>
      </c>
      <c r="AE128" s="1" t="s">
        <v>96</v>
      </c>
      <c r="AF128" s="1" t="s">
        <v>2873</v>
      </c>
      <c r="AG128" s="1" t="s">
        <v>2874</v>
      </c>
      <c r="AH128" s="1" t="s">
        <v>575</v>
      </c>
      <c r="AI128" s="1" t="s">
        <v>1129</v>
      </c>
      <c r="AJ128" s="1">
        <v>71.5</v>
      </c>
      <c r="AK128" s="1">
        <v>0</v>
      </c>
      <c r="AL128" s="1" t="s">
        <v>2873</v>
      </c>
      <c r="AM128" s="1" t="s">
        <v>2874</v>
      </c>
      <c r="AN128" s="1" t="s">
        <v>278</v>
      </c>
      <c r="AO128" s="1" t="s">
        <v>1061</v>
      </c>
      <c r="AP128" s="1">
        <v>64</v>
      </c>
      <c r="AQ128" s="1">
        <v>0</v>
      </c>
      <c r="AR128" s="1"/>
      <c r="AS128" s="1"/>
      <c r="AT128" s="1"/>
      <c r="AU128" s="1"/>
      <c r="AV128" s="1"/>
      <c r="AW128" s="1"/>
      <c r="AX128" s="1" t="s">
        <v>2875</v>
      </c>
      <c r="AY128" s="1" t="s">
        <v>2876</v>
      </c>
      <c r="AZ128" s="1" t="s">
        <v>479</v>
      </c>
      <c r="BA128" s="1" t="s">
        <v>362</v>
      </c>
      <c r="BB128" s="1">
        <v>77.8</v>
      </c>
      <c r="BC128" s="1">
        <v>8.28</v>
      </c>
      <c r="BD128" s="1"/>
      <c r="BE128" s="1"/>
      <c r="BF128" s="1"/>
      <c r="BG128" s="1"/>
      <c r="BH128" s="1"/>
      <c r="BI128" s="1"/>
      <c r="BJ128" s="1" t="s">
        <v>2877</v>
      </c>
      <c r="BK128" s="1" t="s">
        <v>2878</v>
      </c>
      <c r="BL128" s="1" t="s">
        <v>2879</v>
      </c>
      <c r="BM128" s="1" t="s">
        <v>2880</v>
      </c>
      <c r="BN128" s="1">
        <v>9</v>
      </c>
      <c r="BO128" s="1" t="s">
        <v>2881</v>
      </c>
      <c r="BP128" s="1" t="str">
        <f>HYPERLINK("https://nconnect.nicmar.ac.in/storage/profile/6a6247e7c603e.png","Download")</f>
        <v>0</v>
      </c>
      <c r="BQ128" s="3"/>
      <c r="BR128" s="3"/>
      <c r="BS128" s="1" t="s">
        <v>113</v>
      </c>
      <c r="BT128" s="1" t="s">
        <v>114</v>
      </c>
      <c r="BU128" s="1" t="s">
        <v>115</v>
      </c>
      <c r="BV128" s="1" t="s">
        <v>116</v>
      </c>
      <c r="BW128" s="1"/>
    </row>
    <row r="129" spans="1:75">
      <c r="A129" s="1" t="s">
        <v>75</v>
      </c>
      <c r="B129" s="1" t="s">
        <v>76</v>
      </c>
      <c r="C129" s="1" t="s">
        <v>2882</v>
      </c>
      <c r="D129" s="1" t="s">
        <v>2883</v>
      </c>
      <c r="E129" s="1"/>
      <c r="F129" s="1" t="s">
        <v>663</v>
      </c>
      <c r="G129" s="1" t="s">
        <v>2884</v>
      </c>
      <c r="H129" s="1" t="s">
        <v>2885</v>
      </c>
      <c r="I129" s="1" t="s">
        <v>2886</v>
      </c>
      <c r="J129" s="1">
        <v>8578865315</v>
      </c>
      <c r="K129" s="1" t="s">
        <v>152</v>
      </c>
      <c r="L129" s="1" t="s">
        <v>375</v>
      </c>
      <c r="M129" s="1" t="s">
        <v>86</v>
      </c>
      <c r="N129" s="1" t="s">
        <v>154</v>
      </c>
      <c r="O129" s="1"/>
      <c r="P129" s="1" t="s">
        <v>321</v>
      </c>
      <c r="Q129" s="1" t="s">
        <v>2887</v>
      </c>
      <c r="R129" s="1" t="s">
        <v>2888</v>
      </c>
      <c r="S129" s="1">
        <v>9835925814</v>
      </c>
      <c r="T129" s="1" t="s">
        <v>218</v>
      </c>
      <c r="U129" s="1" t="s">
        <v>2889</v>
      </c>
      <c r="V129" s="1">
        <v>9798313891</v>
      </c>
      <c r="W129" s="1" t="s">
        <v>218</v>
      </c>
      <c r="X129" s="1" t="s">
        <v>2890</v>
      </c>
      <c r="Y129" s="1" t="s">
        <v>252</v>
      </c>
      <c r="Z129" s="1" t="s">
        <v>95</v>
      </c>
      <c r="AA129" s="1" t="s">
        <v>2891</v>
      </c>
      <c r="AB129" s="1" t="s">
        <v>2892</v>
      </c>
      <c r="AC129" s="1" t="s">
        <v>2893</v>
      </c>
      <c r="AD129" s="1">
        <v>8.26</v>
      </c>
      <c r="AE129" s="1" t="s">
        <v>96</v>
      </c>
      <c r="AF129" s="1" t="s">
        <v>2894</v>
      </c>
      <c r="AG129" s="1" t="s">
        <v>1344</v>
      </c>
      <c r="AH129" s="1" t="s">
        <v>576</v>
      </c>
      <c r="AI129" s="1" t="s">
        <v>100</v>
      </c>
      <c r="AJ129" s="1">
        <v>64.6</v>
      </c>
      <c r="AK129" s="1">
        <v>6.8</v>
      </c>
      <c r="AL129" s="1" t="s">
        <v>2895</v>
      </c>
      <c r="AM129" s="1" t="s">
        <v>2896</v>
      </c>
      <c r="AN129" s="1" t="s">
        <v>226</v>
      </c>
      <c r="AO129" s="1" t="s">
        <v>169</v>
      </c>
      <c r="AP129" s="1">
        <v>64.8</v>
      </c>
      <c r="AQ129" s="1"/>
      <c r="AR129" s="1"/>
      <c r="AS129" s="1"/>
      <c r="AT129" s="1"/>
      <c r="AU129" s="1"/>
      <c r="AV129" s="1"/>
      <c r="AW129" s="1"/>
      <c r="AX129" s="1" t="s">
        <v>2897</v>
      </c>
      <c r="AY129" s="1" t="s">
        <v>2898</v>
      </c>
      <c r="AZ129" s="1" t="s">
        <v>169</v>
      </c>
      <c r="BA129" s="1" t="s">
        <v>1088</v>
      </c>
      <c r="BB129" s="1">
        <v>73.7</v>
      </c>
      <c r="BC129" s="1">
        <v>7.87</v>
      </c>
      <c r="BD129" s="1"/>
      <c r="BE129" s="1"/>
      <c r="BF129" s="1"/>
      <c r="BG129" s="1"/>
      <c r="BH129" s="1"/>
      <c r="BI129" s="1"/>
      <c r="BJ129" s="1" t="s">
        <v>2899</v>
      </c>
      <c r="BK129" s="1" t="s">
        <v>2900</v>
      </c>
      <c r="BL129" s="1" t="s">
        <v>206</v>
      </c>
      <c r="BM129" s="1" t="s">
        <v>2901</v>
      </c>
      <c r="BN129" s="1">
        <v>12</v>
      </c>
      <c r="BO129" s="1"/>
      <c r="BP129" s="1" t="str">
        <f>HYPERLINK("https://nconnect.nicmar.ac.in/storage/profile/ProfilePhoto_P25700506_716935.jpg","Download")</f>
        <v>0</v>
      </c>
      <c r="BQ129" s="3"/>
      <c r="BR129" s="3"/>
      <c r="BS129" s="1" t="s">
        <v>113</v>
      </c>
      <c r="BT129" s="1" t="s">
        <v>114</v>
      </c>
      <c r="BU129" s="1" t="s">
        <v>115</v>
      </c>
      <c r="BV129" s="1" t="s">
        <v>116</v>
      </c>
      <c r="BW129" s="1"/>
    </row>
    <row r="130" spans="1:75">
      <c r="A130" s="1" t="s">
        <v>75</v>
      </c>
      <c r="B130" s="1" t="s">
        <v>76</v>
      </c>
      <c r="C130" s="1" t="s">
        <v>2902</v>
      </c>
      <c r="D130" s="1" t="s">
        <v>2903</v>
      </c>
      <c r="E130" s="1"/>
      <c r="F130" s="1" t="s">
        <v>2904</v>
      </c>
      <c r="G130" s="1" t="s">
        <v>2905</v>
      </c>
      <c r="H130" s="1" t="s">
        <v>2906</v>
      </c>
      <c r="I130" s="1" t="s">
        <v>2907</v>
      </c>
      <c r="J130" s="1">
        <v>7620468815</v>
      </c>
      <c r="K130" s="1" t="s">
        <v>84</v>
      </c>
      <c r="L130" s="1" t="s">
        <v>2908</v>
      </c>
      <c r="M130" s="1" t="s">
        <v>86</v>
      </c>
      <c r="N130" s="1" t="s">
        <v>2909</v>
      </c>
      <c r="O130" s="1"/>
      <c r="P130" s="1" t="s">
        <v>321</v>
      </c>
      <c r="Q130" s="1" t="s">
        <v>2910</v>
      </c>
      <c r="R130" s="1" t="s">
        <v>2911</v>
      </c>
      <c r="S130" s="1">
        <v>7083909199</v>
      </c>
      <c r="T130" s="1" t="s">
        <v>2912</v>
      </c>
      <c r="U130" s="1" t="s">
        <v>2913</v>
      </c>
      <c r="V130" s="1">
        <v>9987646993</v>
      </c>
      <c r="W130" s="1" t="s">
        <v>92</v>
      </c>
      <c r="X130" s="1" t="s">
        <v>2914</v>
      </c>
      <c r="Y130" s="1" t="s">
        <v>252</v>
      </c>
      <c r="Z130" s="1" t="s">
        <v>95</v>
      </c>
      <c r="AA130" s="1" t="s">
        <v>2914</v>
      </c>
      <c r="AB130" s="1" t="s">
        <v>252</v>
      </c>
      <c r="AC130" s="1" t="s">
        <v>95</v>
      </c>
      <c r="AD130" s="1">
        <v>9.33</v>
      </c>
      <c r="AE130" s="1" t="s">
        <v>96</v>
      </c>
      <c r="AF130" s="1" t="s">
        <v>2915</v>
      </c>
      <c r="AG130" s="1" t="s">
        <v>1344</v>
      </c>
      <c r="AH130" s="1" t="s">
        <v>1248</v>
      </c>
      <c r="AI130" s="1" t="s">
        <v>100</v>
      </c>
      <c r="AJ130" s="1">
        <v>93.1</v>
      </c>
      <c r="AK130" s="1">
        <v>9.8</v>
      </c>
      <c r="AL130" s="1" t="s">
        <v>2916</v>
      </c>
      <c r="AM130" s="1" t="s">
        <v>301</v>
      </c>
      <c r="AN130" s="1" t="s">
        <v>134</v>
      </c>
      <c r="AO130" s="1" t="s">
        <v>135</v>
      </c>
      <c r="AP130" s="1">
        <v>84.4</v>
      </c>
      <c r="AQ130" s="1"/>
      <c r="AR130" s="1"/>
      <c r="AS130" s="1"/>
      <c r="AT130" s="1"/>
      <c r="AU130" s="1"/>
      <c r="AV130" s="1"/>
      <c r="AW130" s="1"/>
      <c r="AX130" s="1" t="s">
        <v>410</v>
      </c>
      <c r="AY130" s="1" t="s">
        <v>2917</v>
      </c>
      <c r="AZ130" s="1" t="s">
        <v>306</v>
      </c>
      <c r="BA130" s="1" t="s">
        <v>307</v>
      </c>
      <c r="BB130" s="1">
        <v>83.42</v>
      </c>
      <c r="BC130" s="1">
        <v>9.48</v>
      </c>
      <c r="BD130" s="1"/>
      <c r="BE130" s="1"/>
      <c r="BF130" s="1"/>
      <c r="BG130" s="1"/>
      <c r="BH130" s="1"/>
      <c r="BI130" s="1"/>
      <c r="BJ130" s="1" t="s">
        <v>2918</v>
      </c>
      <c r="BK130" s="1" t="s">
        <v>2919</v>
      </c>
      <c r="BL130" s="1" t="s">
        <v>879</v>
      </c>
      <c r="BM130" s="1" t="s">
        <v>2920</v>
      </c>
      <c r="BN130" s="1">
        <v>29</v>
      </c>
      <c r="BO130" s="1" t="s">
        <v>2921</v>
      </c>
      <c r="BP130" s="1" t="str">
        <f>HYPERLINK("https://nconnect.nicmar.ac.in/storage/profile/ProfilePhoto_P25700411_579146.jpg","Download")</f>
        <v>0</v>
      </c>
      <c r="BQ130" s="3"/>
      <c r="BR130" s="3"/>
      <c r="BS130" s="1" t="s">
        <v>113</v>
      </c>
      <c r="BT130" s="1" t="s">
        <v>114</v>
      </c>
      <c r="BU130" s="1" t="s">
        <v>115</v>
      </c>
      <c r="BV130" s="1" t="s">
        <v>116</v>
      </c>
      <c r="BW130" s="1"/>
    </row>
    <row r="131" spans="1:75">
      <c r="A131" s="1" t="s">
        <v>75</v>
      </c>
      <c r="B131" s="1" t="s">
        <v>76</v>
      </c>
      <c r="C131" s="1" t="s">
        <v>2922</v>
      </c>
      <c r="D131" s="1" t="s">
        <v>2923</v>
      </c>
      <c r="E131" s="1"/>
      <c r="F131" s="1" t="s">
        <v>2924</v>
      </c>
      <c r="G131" s="1" t="s">
        <v>2925</v>
      </c>
      <c r="H131" s="1" t="s">
        <v>2926</v>
      </c>
      <c r="I131" s="1" t="s">
        <v>2927</v>
      </c>
      <c r="J131" s="1">
        <v>9207941390</v>
      </c>
      <c r="K131" s="1" t="s">
        <v>152</v>
      </c>
      <c r="L131" s="1" t="s">
        <v>2928</v>
      </c>
      <c r="M131" s="1" t="s">
        <v>86</v>
      </c>
      <c r="N131" s="1" t="s">
        <v>2929</v>
      </c>
      <c r="O131" s="1" t="s">
        <v>2930</v>
      </c>
      <c r="P131" s="1" t="s">
        <v>1913</v>
      </c>
      <c r="Q131" s="1" t="s">
        <v>2931</v>
      </c>
      <c r="R131" s="1" t="s">
        <v>2932</v>
      </c>
      <c r="S131" s="1">
        <v>9633556651</v>
      </c>
      <c r="T131" s="1" t="s">
        <v>2933</v>
      </c>
      <c r="U131" s="1" t="s">
        <v>2934</v>
      </c>
      <c r="V131" s="1">
        <v>8113069053</v>
      </c>
      <c r="W131" s="1" t="s">
        <v>92</v>
      </c>
      <c r="X131" s="1" t="s">
        <v>2935</v>
      </c>
      <c r="Y131" s="1" t="s">
        <v>1196</v>
      </c>
      <c r="Z131" s="1" t="s">
        <v>790</v>
      </c>
      <c r="AA131" s="1" t="s">
        <v>2935</v>
      </c>
      <c r="AB131" s="1" t="s">
        <v>1196</v>
      </c>
      <c r="AC131" s="1" t="s">
        <v>790</v>
      </c>
      <c r="AD131" s="1">
        <v>8.64</v>
      </c>
      <c r="AE131" s="1" t="s">
        <v>96</v>
      </c>
      <c r="AF131" s="1" t="s">
        <v>2936</v>
      </c>
      <c r="AG131" s="1" t="s">
        <v>1344</v>
      </c>
      <c r="AH131" s="1" t="s">
        <v>1248</v>
      </c>
      <c r="AI131" s="1" t="s">
        <v>100</v>
      </c>
      <c r="AJ131" s="1">
        <v>91.2</v>
      </c>
      <c r="AK131" s="1">
        <v>9.6</v>
      </c>
      <c r="AL131" s="1" t="s">
        <v>2936</v>
      </c>
      <c r="AM131" s="1" t="s">
        <v>1344</v>
      </c>
      <c r="AN131" s="1" t="s">
        <v>166</v>
      </c>
      <c r="AO131" s="1" t="s">
        <v>135</v>
      </c>
      <c r="AP131" s="1">
        <v>86.8</v>
      </c>
      <c r="AQ131" s="1"/>
      <c r="AR131" s="1"/>
      <c r="AS131" s="1"/>
      <c r="AT131" s="1"/>
      <c r="AU131" s="1"/>
      <c r="AV131" s="1"/>
      <c r="AW131" s="1"/>
      <c r="AX131" s="1" t="s">
        <v>794</v>
      </c>
      <c r="AY131" s="1" t="s">
        <v>2937</v>
      </c>
      <c r="AZ131" s="1" t="s">
        <v>229</v>
      </c>
      <c r="BA131" s="1" t="s">
        <v>386</v>
      </c>
      <c r="BB131" s="1">
        <v>70.15</v>
      </c>
      <c r="BC131" s="1">
        <v>7.39</v>
      </c>
      <c r="BD131" s="1"/>
      <c r="BE131" s="1"/>
      <c r="BF131" s="1"/>
      <c r="BG131" s="1"/>
      <c r="BH131" s="1"/>
      <c r="BI131" s="1"/>
      <c r="BJ131" s="1" t="s">
        <v>2938</v>
      </c>
      <c r="BK131" s="1" t="s">
        <v>2939</v>
      </c>
      <c r="BL131" s="1" t="s">
        <v>310</v>
      </c>
      <c r="BM131" s="1" t="s">
        <v>2940</v>
      </c>
      <c r="BN131" s="1">
        <v>8</v>
      </c>
      <c r="BO131" s="1" t="s">
        <v>2941</v>
      </c>
      <c r="BP131" s="1" t="str">
        <f>HYPERLINK("https://nconnect.nicmar.ac.in/storage/profile/ProfilePhoto_P25700563_865279.jpg","Download")</f>
        <v>0</v>
      </c>
      <c r="BQ131" s="3"/>
      <c r="BR131" s="3"/>
      <c r="BS131" s="1" t="s">
        <v>113</v>
      </c>
      <c r="BT131" s="1" t="s">
        <v>114</v>
      </c>
      <c r="BU131" s="1" t="s">
        <v>115</v>
      </c>
      <c r="BV131" s="1" t="s">
        <v>116</v>
      </c>
      <c r="BW131" s="1"/>
    </row>
    <row r="132" spans="1:75">
      <c r="A132" s="1" t="s">
        <v>75</v>
      </c>
      <c r="B132" s="1" t="s">
        <v>76</v>
      </c>
      <c r="C132" s="1" t="s">
        <v>2942</v>
      </c>
      <c r="D132" s="1" t="s">
        <v>2943</v>
      </c>
      <c r="E132" s="1" t="s">
        <v>2944</v>
      </c>
      <c r="F132" s="1" t="s">
        <v>2945</v>
      </c>
      <c r="G132" s="1" t="s">
        <v>2946</v>
      </c>
      <c r="H132" s="1" t="s">
        <v>2947</v>
      </c>
      <c r="I132" s="1" t="s">
        <v>2948</v>
      </c>
      <c r="J132" s="1">
        <v>8605723457</v>
      </c>
      <c r="K132" s="1" t="s">
        <v>152</v>
      </c>
      <c r="L132" s="1" t="s">
        <v>2949</v>
      </c>
      <c r="M132" s="1" t="s">
        <v>86</v>
      </c>
      <c r="N132" s="1" t="s">
        <v>216</v>
      </c>
      <c r="O132" s="1"/>
      <c r="P132" s="1" t="s">
        <v>155</v>
      </c>
      <c r="Q132" s="1" t="s">
        <v>2950</v>
      </c>
      <c r="R132" s="1" t="s">
        <v>2944</v>
      </c>
      <c r="S132" s="1">
        <v>8605723457</v>
      </c>
      <c r="T132" s="1" t="s">
        <v>96</v>
      </c>
      <c r="U132" s="1" t="s">
        <v>2951</v>
      </c>
      <c r="V132" s="1">
        <v>8862021135</v>
      </c>
      <c r="W132" s="1" t="s">
        <v>1982</v>
      </c>
      <c r="X132" s="1" t="s">
        <v>2952</v>
      </c>
      <c r="Y132" s="1" t="s">
        <v>252</v>
      </c>
      <c r="Z132" s="1" t="s">
        <v>95</v>
      </c>
      <c r="AA132" s="1" t="s">
        <v>2952</v>
      </c>
      <c r="AB132" s="1" t="s">
        <v>252</v>
      </c>
      <c r="AC132" s="1" t="s">
        <v>95</v>
      </c>
      <c r="AD132" s="1">
        <v>8.36</v>
      </c>
      <c r="AE132" s="1" t="s">
        <v>96</v>
      </c>
      <c r="AF132" s="1" t="s">
        <v>2953</v>
      </c>
      <c r="AG132" s="1" t="s">
        <v>98</v>
      </c>
      <c r="AH132" s="1" t="s">
        <v>99</v>
      </c>
      <c r="AI132" s="1" t="s">
        <v>278</v>
      </c>
      <c r="AJ132" s="1">
        <v>86.4</v>
      </c>
      <c r="AK132" s="1">
        <v>0</v>
      </c>
      <c r="AL132" s="1"/>
      <c r="AM132" s="1"/>
      <c r="AN132" s="1"/>
      <c r="AO132" s="1"/>
      <c r="AP132" s="1"/>
      <c r="AQ132" s="1"/>
      <c r="AR132" s="1" t="s">
        <v>333</v>
      </c>
      <c r="AS132" s="1" t="s">
        <v>2954</v>
      </c>
      <c r="AT132" s="1" t="s">
        <v>278</v>
      </c>
      <c r="AU132" s="1" t="s">
        <v>169</v>
      </c>
      <c r="AV132" s="1">
        <v>84.3</v>
      </c>
      <c r="AW132" s="1">
        <v>0</v>
      </c>
      <c r="AX132" s="1" t="s">
        <v>410</v>
      </c>
      <c r="AY132" s="1" t="s">
        <v>2955</v>
      </c>
      <c r="AZ132" s="1" t="s">
        <v>169</v>
      </c>
      <c r="BA132" s="1" t="s">
        <v>386</v>
      </c>
      <c r="BB132" s="1">
        <v>84.68</v>
      </c>
      <c r="BC132" s="1">
        <v>9.14</v>
      </c>
      <c r="BD132" s="1"/>
      <c r="BE132" s="1"/>
      <c r="BF132" s="1"/>
      <c r="BG132" s="1"/>
      <c r="BH132" s="1"/>
      <c r="BI132" s="1"/>
      <c r="BJ132" s="1" t="s">
        <v>2956</v>
      </c>
      <c r="BK132" s="1" t="s">
        <v>2957</v>
      </c>
      <c r="BL132" s="1" t="s">
        <v>461</v>
      </c>
      <c r="BM132" s="1" t="s">
        <v>2958</v>
      </c>
      <c r="BN132" s="1">
        <v>39</v>
      </c>
      <c r="BO132" s="1" t="s">
        <v>2959</v>
      </c>
      <c r="BP132" s="1" t="str">
        <f>HYPERLINK("https://nconnect.nicmar.ac.in/storage/profile/ProfilePhoto_P25700307_873512.jpg","Download")</f>
        <v>0</v>
      </c>
      <c r="BQ132" s="3"/>
      <c r="BR132" s="3"/>
      <c r="BS132" s="1" t="s">
        <v>113</v>
      </c>
      <c r="BT132" s="1" t="s">
        <v>114</v>
      </c>
      <c r="BU132" s="1" t="s">
        <v>115</v>
      </c>
      <c r="BV132" s="1" t="s">
        <v>116</v>
      </c>
      <c r="BW132" s="1"/>
    </row>
    <row r="133" spans="1:75">
      <c r="A133" s="1" t="s">
        <v>75</v>
      </c>
      <c r="B133" s="1" t="s">
        <v>76</v>
      </c>
      <c r="C133" s="1" t="s">
        <v>2960</v>
      </c>
      <c r="D133" s="1" t="s">
        <v>2961</v>
      </c>
      <c r="E133" s="1" t="s">
        <v>2962</v>
      </c>
      <c r="F133" s="1" t="s">
        <v>2963</v>
      </c>
      <c r="G133" s="1" t="s">
        <v>2964</v>
      </c>
      <c r="H133" s="1" t="s">
        <v>2965</v>
      </c>
      <c r="I133" s="1" t="s">
        <v>2966</v>
      </c>
      <c r="J133" s="1">
        <v>9403022763</v>
      </c>
      <c r="K133" s="1" t="s">
        <v>152</v>
      </c>
      <c r="L133" s="1" t="s">
        <v>2967</v>
      </c>
      <c r="M133" s="1" t="s">
        <v>86</v>
      </c>
      <c r="N133" s="1" t="s">
        <v>216</v>
      </c>
      <c r="O133" s="1"/>
      <c r="P133" s="1" t="s">
        <v>88</v>
      </c>
      <c r="Q133" s="1" t="s">
        <v>2968</v>
      </c>
      <c r="R133" s="1" t="s">
        <v>2969</v>
      </c>
      <c r="S133" s="1">
        <v>9403022763</v>
      </c>
      <c r="T133" s="1" t="s">
        <v>2970</v>
      </c>
      <c r="U133" s="1" t="s">
        <v>2971</v>
      </c>
      <c r="V133" s="1">
        <v>9834483234</v>
      </c>
      <c r="W133" s="1" t="s">
        <v>92</v>
      </c>
      <c r="X133" s="1" t="s">
        <v>2972</v>
      </c>
      <c r="Y133" s="1" t="s">
        <v>252</v>
      </c>
      <c r="Z133" s="1" t="s">
        <v>95</v>
      </c>
      <c r="AA133" s="1" t="s">
        <v>2972</v>
      </c>
      <c r="AB133" s="1" t="s">
        <v>252</v>
      </c>
      <c r="AC133" s="1" t="s">
        <v>95</v>
      </c>
      <c r="AD133" s="1">
        <v>8.36</v>
      </c>
      <c r="AE133" s="1" t="s">
        <v>96</v>
      </c>
      <c r="AF133" s="1" t="s">
        <v>2973</v>
      </c>
      <c r="AG133" s="1" t="s">
        <v>2974</v>
      </c>
      <c r="AH133" s="1" t="s">
        <v>2285</v>
      </c>
      <c r="AI133" s="1" t="s">
        <v>257</v>
      </c>
      <c r="AJ133" s="1">
        <v>91.83</v>
      </c>
      <c r="AK133" s="1"/>
      <c r="AL133" s="1" t="s">
        <v>2975</v>
      </c>
      <c r="AM133" s="1" t="s">
        <v>2976</v>
      </c>
      <c r="AN133" s="1" t="s">
        <v>227</v>
      </c>
      <c r="AO133" s="1" t="s">
        <v>1041</v>
      </c>
      <c r="AP133" s="1">
        <v>82.15</v>
      </c>
      <c r="AQ133" s="1"/>
      <c r="AR133" s="1"/>
      <c r="AS133" s="1"/>
      <c r="AT133" s="1"/>
      <c r="AU133" s="1"/>
      <c r="AV133" s="1"/>
      <c r="AW133" s="1"/>
      <c r="AX133" s="1" t="s">
        <v>2977</v>
      </c>
      <c r="AY133" s="1" t="s">
        <v>2978</v>
      </c>
      <c r="AZ133" s="1" t="s">
        <v>505</v>
      </c>
      <c r="BA133" s="1" t="s">
        <v>796</v>
      </c>
      <c r="BB133" s="1">
        <v>72.5</v>
      </c>
      <c r="BC133" s="1">
        <v>8</v>
      </c>
      <c r="BD133" s="1"/>
      <c r="BE133" s="1"/>
      <c r="BF133" s="1"/>
      <c r="BG133" s="1"/>
      <c r="BH133" s="1"/>
      <c r="BI133" s="1"/>
      <c r="BJ133" s="1" t="s">
        <v>2979</v>
      </c>
      <c r="BK133" s="1"/>
      <c r="BL133" s="1"/>
      <c r="BM133" s="1" t="s">
        <v>2980</v>
      </c>
      <c r="BN133" s="1">
        <v>40</v>
      </c>
      <c r="BO133" s="1" t="s">
        <v>2777</v>
      </c>
      <c r="BP133" s="1" t="str">
        <f>HYPERLINK("https://nconnect.nicmar.ac.in/storage/profile/ProfilePhoto_P25700505_843196.jpg","Download")</f>
        <v>0</v>
      </c>
      <c r="BQ133" s="3"/>
      <c r="BR133" s="3"/>
      <c r="BS133" s="1" t="s">
        <v>113</v>
      </c>
      <c r="BT133" s="1" t="s">
        <v>114</v>
      </c>
      <c r="BU133" s="1" t="s">
        <v>115</v>
      </c>
      <c r="BV133" s="1" t="s">
        <v>116</v>
      </c>
      <c r="BW133" s="1"/>
    </row>
    <row r="134" spans="1:75">
      <c r="A134" s="1" t="s">
        <v>75</v>
      </c>
      <c r="B134" s="1" t="s">
        <v>76</v>
      </c>
      <c r="C134" s="1" t="s">
        <v>2981</v>
      </c>
      <c r="D134" s="1" t="s">
        <v>2982</v>
      </c>
      <c r="E134" s="1" t="s">
        <v>2983</v>
      </c>
      <c r="F134" s="1" t="s">
        <v>2984</v>
      </c>
      <c r="G134" s="1" t="s">
        <v>2985</v>
      </c>
      <c r="H134" s="1" t="s">
        <v>2986</v>
      </c>
      <c r="I134" s="1" t="s">
        <v>2987</v>
      </c>
      <c r="J134" s="1">
        <v>8600242149</v>
      </c>
      <c r="K134" s="1" t="s">
        <v>152</v>
      </c>
      <c r="L134" s="1" t="s">
        <v>2988</v>
      </c>
      <c r="M134" s="1" t="s">
        <v>86</v>
      </c>
      <c r="N134" s="1" t="s">
        <v>1800</v>
      </c>
      <c r="O134" s="1"/>
      <c r="P134" s="1" t="s">
        <v>88</v>
      </c>
      <c r="Q134" s="1" t="s">
        <v>2989</v>
      </c>
      <c r="R134" s="1" t="s">
        <v>2990</v>
      </c>
      <c r="S134" s="1">
        <v>7559482572</v>
      </c>
      <c r="T134" s="1" t="s">
        <v>295</v>
      </c>
      <c r="U134" s="1" t="s">
        <v>2991</v>
      </c>
      <c r="V134" s="1">
        <v>7030806048</v>
      </c>
      <c r="W134" s="1" t="s">
        <v>92</v>
      </c>
      <c r="X134" s="1" t="s">
        <v>2992</v>
      </c>
      <c r="Y134" s="1" t="s">
        <v>94</v>
      </c>
      <c r="Z134" s="1" t="s">
        <v>95</v>
      </c>
      <c r="AA134" s="1" t="s">
        <v>2992</v>
      </c>
      <c r="AB134" s="1" t="s">
        <v>94</v>
      </c>
      <c r="AC134" s="1" t="s">
        <v>95</v>
      </c>
      <c r="AD134" s="1">
        <v>8.15</v>
      </c>
      <c r="AE134" s="1" t="s">
        <v>96</v>
      </c>
      <c r="AF134" s="1" t="s">
        <v>2993</v>
      </c>
      <c r="AG134" s="1" t="s">
        <v>1809</v>
      </c>
      <c r="AH134" s="1" t="s">
        <v>479</v>
      </c>
      <c r="AI134" s="1" t="s">
        <v>135</v>
      </c>
      <c r="AJ134" s="1">
        <v>85.8</v>
      </c>
      <c r="AK134" s="1"/>
      <c r="AL134" s="1" t="s">
        <v>2994</v>
      </c>
      <c r="AM134" s="1" t="s">
        <v>1809</v>
      </c>
      <c r="AN134" s="1" t="s">
        <v>229</v>
      </c>
      <c r="AO134" s="1" t="s">
        <v>138</v>
      </c>
      <c r="AP134" s="1">
        <v>76.15</v>
      </c>
      <c r="AQ134" s="1"/>
      <c r="AR134" s="1"/>
      <c r="AS134" s="1"/>
      <c r="AT134" s="1"/>
      <c r="AU134" s="1"/>
      <c r="AV134" s="1"/>
      <c r="AW134" s="1"/>
      <c r="AX134" s="1" t="s">
        <v>105</v>
      </c>
      <c r="AY134" s="1" t="s">
        <v>2995</v>
      </c>
      <c r="AZ134" s="1" t="s">
        <v>1041</v>
      </c>
      <c r="BA134" s="1" t="s">
        <v>680</v>
      </c>
      <c r="BB134" s="1">
        <v>70.31</v>
      </c>
      <c r="BC134" s="1">
        <v>7.84</v>
      </c>
      <c r="BD134" s="1"/>
      <c r="BE134" s="1"/>
      <c r="BF134" s="1"/>
      <c r="BG134" s="1"/>
      <c r="BH134" s="1"/>
      <c r="BI134" s="1"/>
      <c r="BJ134" s="1" t="s">
        <v>2996</v>
      </c>
      <c r="BK134" s="1" t="s">
        <v>2997</v>
      </c>
      <c r="BL134" s="1" t="s">
        <v>2998</v>
      </c>
      <c r="BM134" s="1" t="s">
        <v>2999</v>
      </c>
      <c r="BN134" s="1">
        <v>13</v>
      </c>
      <c r="BO134" s="1"/>
      <c r="BP134" s="1" t="str">
        <f>HYPERLINK("https://nconnect.nicmar.ac.in/storage/profile/ProfilePhoto_P25700257_416537.jpg","Download")</f>
        <v>0</v>
      </c>
      <c r="BQ134" s="3"/>
      <c r="BR134" s="3"/>
      <c r="BS134" s="1" t="s">
        <v>113</v>
      </c>
      <c r="BT134" s="1" t="s">
        <v>114</v>
      </c>
      <c r="BU134" s="1" t="s">
        <v>115</v>
      </c>
      <c r="BV134" s="1" t="s">
        <v>116</v>
      </c>
      <c r="BW134" s="1"/>
    </row>
    <row r="135" spans="1:75">
      <c r="A135" s="1" t="s">
        <v>75</v>
      </c>
      <c r="B135" s="1" t="s">
        <v>76</v>
      </c>
      <c r="C135" s="1" t="s">
        <v>3000</v>
      </c>
      <c r="D135" s="1" t="s">
        <v>3001</v>
      </c>
      <c r="E135" s="1" t="s">
        <v>3002</v>
      </c>
      <c r="F135" s="1" t="s">
        <v>756</v>
      </c>
      <c r="G135" s="1" t="s">
        <v>3003</v>
      </c>
      <c r="H135" s="1" t="s">
        <v>3004</v>
      </c>
      <c r="I135" s="1" t="s">
        <v>3005</v>
      </c>
      <c r="J135" s="1">
        <v>9356706658</v>
      </c>
      <c r="K135" s="1" t="s">
        <v>84</v>
      </c>
      <c r="L135" s="1" t="s">
        <v>3006</v>
      </c>
      <c r="M135" s="1" t="s">
        <v>86</v>
      </c>
      <c r="N135" s="1" t="s">
        <v>216</v>
      </c>
      <c r="O135" s="1"/>
      <c r="P135" s="1" t="s">
        <v>88</v>
      </c>
      <c r="Q135" s="1" t="s">
        <v>3007</v>
      </c>
      <c r="R135" s="1" t="s">
        <v>3008</v>
      </c>
      <c r="S135" s="1">
        <v>9822306522</v>
      </c>
      <c r="T135" s="1" t="s">
        <v>567</v>
      </c>
      <c r="U135" s="1" t="s">
        <v>3009</v>
      </c>
      <c r="V135" s="1">
        <v>9028232927</v>
      </c>
      <c r="W135" s="1" t="s">
        <v>448</v>
      </c>
      <c r="X135" s="1" t="s">
        <v>3010</v>
      </c>
      <c r="Y135" s="1" t="s">
        <v>3011</v>
      </c>
      <c r="Z135" s="1" t="s">
        <v>95</v>
      </c>
      <c r="AA135" s="1" t="s">
        <v>3010</v>
      </c>
      <c r="AB135" s="1" t="s">
        <v>3011</v>
      </c>
      <c r="AC135" s="1" t="s">
        <v>95</v>
      </c>
      <c r="AD135" s="1">
        <v>8.13</v>
      </c>
      <c r="AE135" s="1" t="s">
        <v>96</v>
      </c>
      <c r="AF135" s="1" t="s">
        <v>3012</v>
      </c>
      <c r="AG135" s="1" t="s">
        <v>3013</v>
      </c>
      <c r="AH135" s="1" t="s">
        <v>278</v>
      </c>
      <c r="AI135" s="1" t="s">
        <v>169</v>
      </c>
      <c r="AJ135" s="1">
        <v>82.8</v>
      </c>
      <c r="AK135" s="1"/>
      <c r="AL135" s="1" t="s">
        <v>3014</v>
      </c>
      <c r="AM135" s="1" t="s">
        <v>3015</v>
      </c>
      <c r="AN135" s="1" t="s">
        <v>747</v>
      </c>
      <c r="AO135" s="1" t="s">
        <v>528</v>
      </c>
      <c r="AP135" s="1">
        <v>90.33</v>
      </c>
      <c r="AQ135" s="1"/>
      <c r="AR135" s="1"/>
      <c r="AS135" s="1"/>
      <c r="AT135" s="1"/>
      <c r="AU135" s="1"/>
      <c r="AV135" s="1"/>
      <c r="AW135" s="1"/>
      <c r="AX135" s="1" t="s">
        <v>410</v>
      </c>
      <c r="AY135" s="1" t="s">
        <v>3016</v>
      </c>
      <c r="AZ135" s="1" t="s">
        <v>1003</v>
      </c>
      <c r="BA135" s="1" t="s">
        <v>531</v>
      </c>
      <c r="BB135" s="1">
        <v>71.4</v>
      </c>
      <c r="BC135" s="1">
        <v>7.86</v>
      </c>
      <c r="BD135" s="1"/>
      <c r="BE135" s="1"/>
      <c r="BF135" s="1"/>
      <c r="BG135" s="1"/>
      <c r="BH135" s="1"/>
      <c r="BI135" s="1"/>
      <c r="BJ135" s="1" t="s">
        <v>3017</v>
      </c>
      <c r="BK135" s="1"/>
      <c r="BL135" s="1"/>
      <c r="BM135" s="1" t="s">
        <v>3018</v>
      </c>
      <c r="BN135" s="1">
        <v>32</v>
      </c>
      <c r="BO135" s="1"/>
      <c r="BP135" s="1" t="str">
        <f>HYPERLINK("https://nconnect.nicmar.ac.in/storage/profile/ProfilePhoto_P25700578_347951.jpg","Download")</f>
        <v>0</v>
      </c>
      <c r="BQ135" s="3"/>
      <c r="BR135" s="3"/>
      <c r="BS135" s="1" t="s">
        <v>113</v>
      </c>
      <c r="BT135" s="1" t="s">
        <v>114</v>
      </c>
      <c r="BU135" s="1" t="s">
        <v>115</v>
      </c>
      <c r="BV135" s="1" t="s">
        <v>116</v>
      </c>
      <c r="BW135" s="1"/>
    </row>
    <row r="136" spans="1:75">
      <c r="A136" s="1" t="s">
        <v>75</v>
      </c>
      <c r="B136" s="1" t="s">
        <v>76</v>
      </c>
      <c r="C136" s="1" t="s">
        <v>3019</v>
      </c>
      <c r="D136" s="1" t="s">
        <v>1332</v>
      </c>
      <c r="E136" s="1" t="s">
        <v>3020</v>
      </c>
      <c r="F136" s="1" t="s">
        <v>3021</v>
      </c>
      <c r="G136" s="1" t="s">
        <v>3022</v>
      </c>
      <c r="H136" s="1" t="s">
        <v>3023</v>
      </c>
      <c r="I136" s="1" t="s">
        <v>3024</v>
      </c>
      <c r="J136" s="1">
        <v>8050258662</v>
      </c>
      <c r="K136" s="1" t="s">
        <v>152</v>
      </c>
      <c r="L136" s="1" t="s">
        <v>2988</v>
      </c>
      <c r="M136" s="1" t="s">
        <v>86</v>
      </c>
      <c r="N136" s="1" t="s">
        <v>3025</v>
      </c>
      <c r="O136" s="1"/>
      <c r="P136" s="1" t="s">
        <v>88</v>
      </c>
      <c r="Q136" s="1" t="s">
        <v>3026</v>
      </c>
      <c r="R136" s="1" t="s">
        <v>3027</v>
      </c>
      <c r="S136" s="1">
        <v>7498779095</v>
      </c>
      <c r="T136" s="1" t="s">
        <v>119</v>
      </c>
      <c r="U136" s="1" t="s">
        <v>3028</v>
      </c>
      <c r="V136" s="1">
        <v>8867711442</v>
      </c>
      <c r="W136" s="1" t="s">
        <v>92</v>
      </c>
      <c r="X136" s="1" t="s">
        <v>3029</v>
      </c>
      <c r="Y136" s="1" t="s">
        <v>3030</v>
      </c>
      <c r="Z136" s="1" t="s">
        <v>571</v>
      </c>
      <c r="AA136" s="1" t="s">
        <v>3031</v>
      </c>
      <c r="AB136" s="1" t="s">
        <v>3030</v>
      </c>
      <c r="AC136" s="1" t="s">
        <v>571</v>
      </c>
      <c r="AD136" s="1">
        <v>8.31</v>
      </c>
      <c r="AE136" s="1" t="s">
        <v>96</v>
      </c>
      <c r="AF136" s="1" t="s">
        <v>3032</v>
      </c>
      <c r="AG136" s="1" t="s">
        <v>3033</v>
      </c>
      <c r="AH136" s="1" t="s">
        <v>226</v>
      </c>
      <c r="AI136" s="1" t="s">
        <v>257</v>
      </c>
      <c r="AJ136" s="1">
        <v>80.6</v>
      </c>
      <c r="AK136" s="1"/>
      <c r="AL136" s="1" t="s">
        <v>3034</v>
      </c>
      <c r="AM136" s="1" t="s">
        <v>3033</v>
      </c>
      <c r="AN136" s="1" t="s">
        <v>229</v>
      </c>
      <c r="AO136" s="1" t="s">
        <v>259</v>
      </c>
      <c r="AP136" s="1">
        <v>69.23</v>
      </c>
      <c r="AQ136" s="1"/>
      <c r="AR136" s="1"/>
      <c r="AS136" s="1"/>
      <c r="AT136" s="1"/>
      <c r="AU136" s="1"/>
      <c r="AV136" s="1"/>
      <c r="AW136" s="1"/>
      <c r="AX136" s="1" t="s">
        <v>3035</v>
      </c>
      <c r="AY136" s="1" t="s">
        <v>3036</v>
      </c>
      <c r="AZ136" s="1" t="s">
        <v>2053</v>
      </c>
      <c r="BA136" s="1" t="s">
        <v>680</v>
      </c>
      <c r="BB136" s="1">
        <v>86.5</v>
      </c>
      <c r="BC136" s="1">
        <v>9.4</v>
      </c>
      <c r="BD136" s="1"/>
      <c r="BE136" s="1"/>
      <c r="BF136" s="1"/>
      <c r="BG136" s="1"/>
      <c r="BH136" s="1"/>
      <c r="BI136" s="1"/>
      <c r="BJ136" s="1" t="s">
        <v>3037</v>
      </c>
      <c r="BK136" s="1"/>
      <c r="BL136" s="1"/>
      <c r="BM136" s="1" t="s">
        <v>3038</v>
      </c>
      <c r="BN136" s="1">
        <v>17</v>
      </c>
      <c r="BO136" s="1" t="s">
        <v>3039</v>
      </c>
      <c r="BP136" s="1" t="str">
        <f>HYPERLINK("https://nconnect.nicmar.ac.in/storage/profile/ProfilePhoto_P25700622_639152.jpg","Download")</f>
        <v>0</v>
      </c>
      <c r="BQ136" s="3"/>
      <c r="BR136" s="3"/>
      <c r="BS136" s="1" t="s">
        <v>113</v>
      </c>
      <c r="BT136" s="1" t="s">
        <v>114</v>
      </c>
      <c r="BU136" s="1" t="s">
        <v>115</v>
      </c>
      <c r="BV136" s="1" t="s">
        <v>116</v>
      </c>
      <c r="BW136" s="1"/>
    </row>
    <row r="137" spans="1:75">
      <c r="A137" s="1" t="s">
        <v>75</v>
      </c>
      <c r="B137" s="1" t="s">
        <v>76</v>
      </c>
      <c r="C137" s="1" t="s">
        <v>3040</v>
      </c>
      <c r="D137" s="1" t="s">
        <v>3041</v>
      </c>
      <c r="E137" s="1" t="s">
        <v>3042</v>
      </c>
      <c r="F137" s="1" t="s">
        <v>3043</v>
      </c>
      <c r="G137" s="1" t="s">
        <v>3044</v>
      </c>
      <c r="H137" s="1" t="s">
        <v>3045</v>
      </c>
      <c r="I137" s="1" t="s">
        <v>3046</v>
      </c>
      <c r="J137" s="1">
        <v>8766820151</v>
      </c>
      <c r="K137" s="1" t="s">
        <v>84</v>
      </c>
      <c r="L137" s="1" t="s">
        <v>3047</v>
      </c>
      <c r="M137" s="1" t="s">
        <v>86</v>
      </c>
      <c r="N137" s="1" t="s">
        <v>246</v>
      </c>
      <c r="O137" s="1"/>
      <c r="P137" s="1" t="s">
        <v>88</v>
      </c>
      <c r="Q137" s="1" t="s">
        <v>3048</v>
      </c>
      <c r="R137" s="1" t="s">
        <v>3049</v>
      </c>
      <c r="S137" s="1">
        <v>9423461680</v>
      </c>
      <c r="T137" s="1" t="s">
        <v>3050</v>
      </c>
      <c r="U137" s="1" t="s">
        <v>3051</v>
      </c>
      <c r="V137" s="1">
        <v>9423783625</v>
      </c>
      <c r="W137" s="1" t="s">
        <v>220</v>
      </c>
      <c r="X137" s="1" t="s">
        <v>3052</v>
      </c>
      <c r="Y137" s="1" t="s">
        <v>3053</v>
      </c>
      <c r="Z137" s="1" t="s">
        <v>95</v>
      </c>
      <c r="AA137" s="1" t="s">
        <v>3052</v>
      </c>
      <c r="AB137" s="1" t="s">
        <v>3053</v>
      </c>
      <c r="AC137" s="1" t="s">
        <v>95</v>
      </c>
      <c r="AD137" s="1">
        <v>8.31</v>
      </c>
      <c r="AE137" s="1" t="s">
        <v>96</v>
      </c>
      <c r="AF137" s="1" t="s">
        <v>3054</v>
      </c>
      <c r="AG137" s="1" t="s">
        <v>3055</v>
      </c>
      <c r="AH137" s="1" t="s">
        <v>134</v>
      </c>
      <c r="AI137" s="1" t="s">
        <v>135</v>
      </c>
      <c r="AJ137" s="1">
        <v>81.6</v>
      </c>
      <c r="AK137" s="1"/>
      <c r="AL137" s="1"/>
      <c r="AM137" s="1"/>
      <c r="AN137" s="1"/>
      <c r="AO137" s="1"/>
      <c r="AP137" s="1"/>
      <c r="AQ137" s="1"/>
      <c r="AR137" s="1" t="s">
        <v>407</v>
      </c>
      <c r="AS137" s="1" t="s">
        <v>3056</v>
      </c>
      <c r="AT137" s="1" t="s">
        <v>229</v>
      </c>
      <c r="AU137" s="1" t="s">
        <v>409</v>
      </c>
      <c r="AV137" s="1">
        <v>93.05</v>
      </c>
      <c r="AW137" s="1"/>
      <c r="AX137" s="1" t="s">
        <v>3057</v>
      </c>
      <c r="AY137" s="1" t="s">
        <v>3057</v>
      </c>
      <c r="AZ137" s="1" t="s">
        <v>528</v>
      </c>
      <c r="BA137" s="1" t="s">
        <v>232</v>
      </c>
      <c r="BB137" s="1">
        <v>80.2</v>
      </c>
      <c r="BC137" s="1">
        <v>8.77</v>
      </c>
      <c r="BD137" s="1"/>
      <c r="BE137" s="1"/>
      <c r="BF137" s="1"/>
      <c r="BG137" s="1"/>
      <c r="BH137" s="1"/>
      <c r="BI137" s="1"/>
      <c r="BJ137" s="1" t="s">
        <v>3058</v>
      </c>
      <c r="BK137" s="1"/>
      <c r="BL137" s="1"/>
      <c r="BM137" s="1" t="s">
        <v>3059</v>
      </c>
      <c r="BN137" s="1">
        <v>51</v>
      </c>
      <c r="BO137" s="1" t="s">
        <v>3060</v>
      </c>
      <c r="BP137" s="1" t="str">
        <f>HYPERLINK("https://nconnect.nicmar.ac.in/storage/profile/ProfilePhoto_P25700051_624359.jpg","Download")</f>
        <v>0</v>
      </c>
      <c r="BQ137" s="3"/>
      <c r="BR137" s="3"/>
      <c r="BS137" s="1" t="s">
        <v>113</v>
      </c>
      <c r="BT137" s="1" t="s">
        <v>114</v>
      </c>
      <c r="BU137" s="1" t="s">
        <v>115</v>
      </c>
      <c r="BV137" s="1" t="s">
        <v>116</v>
      </c>
      <c r="BW137" s="1"/>
    </row>
    <row r="138" spans="1:75">
      <c r="A138" s="1" t="s">
        <v>75</v>
      </c>
      <c r="B138" s="1" t="s">
        <v>76</v>
      </c>
      <c r="C138" s="1" t="s">
        <v>3061</v>
      </c>
      <c r="D138" s="1" t="s">
        <v>3062</v>
      </c>
      <c r="E138" s="1"/>
      <c r="F138" s="1" t="s">
        <v>3063</v>
      </c>
      <c r="G138" s="1" t="s">
        <v>3064</v>
      </c>
      <c r="H138" s="1" t="s">
        <v>3065</v>
      </c>
      <c r="I138" s="1" t="s">
        <v>3066</v>
      </c>
      <c r="J138" s="1">
        <v>8077106036</v>
      </c>
      <c r="K138" s="1" t="s">
        <v>152</v>
      </c>
      <c r="L138" s="1" t="s">
        <v>3067</v>
      </c>
      <c r="M138" s="1" t="s">
        <v>86</v>
      </c>
      <c r="N138" s="1" t="s">
        <v>124</v>
      </c>
      <c r="O138" s="1"/>
      <c r="P138" s="1" t="s">
        <v>155</v>
      </c>
      <c r="Q138" s="1" t="s">
        <v>3068</v>
      </c>
      <c r="R138" s="1" t="s">
        <v>3069</v>
      </c>
      <c r="S138" s="1">
        <v>7992311874</v>
      </c>
      <c r="T138" s="1" t="s">
        <v>249</v>
      </c>
      <c r="U138" s="1" t="s">
        <v>3070</v>
      </c>
      <c r="V138" s="1">
        <v>8279848766</v>
      </c>
      <c r="W138" s="1" t="s">
        <v>249</v>
      </c>
      <c r="X138" s="1" t="s">
        <v>3071</v>
      </c>
      <c r="Y138" s="1" t="s">
        <v>3072</v>
      </c>
      <c r="Z138" s="1" t="s">
        <v>1151</v>
      </c>
      <c r="AA138" s="1" t="s">
        <v>3071</v>
      </c>
      <c r="AB138" s="1" t="s">
        <v>3072</v>
      </c>
      <c r="AC138" s="1" t="s">
        <v>1151</v>
      </c>
      <c r="AD138" s="1">
        <v>9.28</v>
      </c>
      <c r="AE138" s="1" t="s">
        <v>96</v>
      </c>
      <c r="AF138" s="1" t="s">
        <v>3073</v>
      </c>
      <c r="AG138" s="1" t="s">
        <v>3074</v>
      </c>
      <c r="AH138" s="1" t="s">
        <v>576</v>
      </c>
      <c r="AI138" s="1" t="s">
        <v>100</v>
      </c>
      <c r="AJ138" s="1">
        <v>95</v>
      </c>
      <c r="AK138" s="1">
        <v>10</v>
      </c>
      <c r="AL138" s="1" t="s">
        <v>3075</v>
      </c>
      <c r="AM138" s="1" t="s">
        <v>301</v>
      </c>
      <c r="AN138" s="1" t="s">
        <v>226</v>
      </c>
      <c r="AO138" s="1" t="s">
        <v>135</v>
      </c>
      <c r="AP138" s="1">
        <v>87.02</v>
      </c>
      <c r="AQ138" s="1"/>
      <c r="AR138" s="1"/>
      <c r="AS138" s="1"/>
      <c r="AT138" s="1"/>
      <c r="AU138" s="1"/>
      <c r="AV138" s="1"/>
      <c r="AW138" s="1"/>
      <c r="AX138" s="1" t="s">
        <v>814</v>
      </c>
      <c r="AY138" s="1" t="s">
        <v>814</v>
      </c>
      <c r="AZ138" s="1" t="s">
        <v>229</v>
      </c>
      <c r="BA138" s="1" t="s">
        <v>458</v>
      </c>
      <c r="BB138" s="1">
        <v>90.09</v>
      </c>
      <c r="BC138" s="1">
        <v>9.09</v>
      </c>
      <c r="BD138" s="1"/>
      <c r="BE138" s="1"/>
      <c r="BF138" s="1"/>
      <c r="BG138" s="1"/>
      <c r="BH138" s="1"/>
      <c r="BI138" s="1"/>
      <c r="BJ138" s="1" t="s">
        <v>3076</v>
      </c>
      <c r="BK138" s="1" t="s">
        <v>3077</v>
      </c>
      <c r="BL138" s="1" t="s">
        <v>1518</v>
      </c>
      <c r="BM138" s="1" t="s">
        <v>3078</v>
      </c>
      <c r="BN138" s="1">
        <v>28</v>
      </c>
      <c r="BO138" s="1"/>
      <c r="BP138" s="1" t="str">
        <f>HYPERLINK("https://nconnect.nicmar.ac.in/storage/profile/ProfilePhoto_P25700372_298156.jpg","Download")</f>
        <v>0</v>
      </c>
      <c r="BQ138" s="3"/>
      <c r="BR138" s="3"/>
      <c r="BS138" s="1" t="s">
        <v>113</v>
      </c>
      <c r="BT138" s="1" t="s">
        <v>114</v>
      </c>
      <c r="BU138" s="1" t="s">
        <v>115</v>
      </c>
      <c r="BV138" s="1" t="s">
        <v>116</v>
      </c>
      <c r="BW138" s="1"/>
    </row>
    <row r="139" spans="1:75">
      <c r="A139" s="1" t="s">
        <v>75</v>
      </c>
      <c r="B139" s="1" t="s">
        <v>76</v>
      </c>
      <c r="C139" s="1" t="s">
        <v>3079</v>
      </c>
      <c r="D139" s="1" t="s">
        <v>2982</v>
      </c>
      <c r="E139" s="1" t="s">
        <v>922</v>
      </c>
      <c r="F139" s="1" t="s">
        <v>3080</v>
      </c>
      <c r="G139" s="1" t="s">
        <v>3081</v>
      </c>
      <c r="H139" s="1" t="s">
        <v>3082</v>
      </c>
      <c r="I139" s="1" t="s">
        <v>3083</v>
      </c>
      <c r="J139" s="1">
        <v>9511248747</v>
      </c>
      <c r="K139" s="1" t="s">
        <v>152</v>
      </c>
      <c r="L139" s="1" t="s">
        <v>3084</v>
      </c>
      <c r="M139" s="1" t="s">
        <v>86</v>
      </c>
      <c r="N139" s="1" t="s">
        <v>3085</v>
      </c>
      <c r="O139" s="1"/>
      <c r="P139" s="1" t="s">
        <v>155</v>
      </c>
      <c r="Q139" s="1" t="s">
        <v>3086</v>
      </c>
      <c r="R139" s="1" t="s">
        <v>922</v>
      </c>
      <c r="S139" s="1">
        <v>9284050917</v>
      </c>
      <c r="T139" s="1" t="s">
        <v>567</v>
      </c>
      <c r="U139" s="1" t="s">
        <v>3087</v>
      </c>
      <c r="V139" s="1">
        <v>9665580920</v>
      </c>
      <c r="W139" s="1" t="s">
        <v>92</v>
      </c>
      <c r="X139" s="1" t="s">
        <v>3088</v>
      </c>
      <c r="Y139" s="1" t="s">
        <v>252</v>
      </c>
      <c r="Z139" s="1" t="s">
        <v>95</v>
      </c>
      <c r="AA139" s="1" t="s">
        <v>3089</v>
      </c>
      <c r="AB139" s="1" t="s">
        <v>3090</v>
      </c>
      <c r="AC139" s="1" t="s">
        <v>95</v>
      </c>
      <c r="AD139" s="1">
        <v>8.51</v>
      </c>
      <c r="AE139" s="1" t="s">
        <v>96</v>
      </c>
      <c r="AF139" s="1" t="s">
        <v>3091</v>
      </c>
      <c r="AG139" s="1" t="s">
        <v>853</v>
      </c>
      <c r="AH139" s="1" t="s">
        <v>278</v>
      </c>
      <c r="AI139" s="1" t="s">
        <v>1061</v>
      </c>
      <c r="AJ139" s="1">
        <v>89.2</v>
      </c>
      <c r="AK139" s="1"/>
      <c r="AL139" s="1"/>
      <c r="AM139" s="1"/>
      <c r="AN139" s="1"/>
      <c r="AO139" s="1"/>
      <c r="AP139" s="1"/>
      <c r="AQ139" s="1"/>
      <c r="AR139" s="1" t="s">
        <v>407</v>
      </c>
      <c r="AS139" s="1" t="s">
        <v>3092</v>
      </c>
      <c r="AT139" s="1" t="s">
        <v>503</v>
      </c>
      <c r="AU139" s="1" t="s">
        <v>172</v>
      </c>
      <c r="AV139" s="1">
        <v>91.32</v>
      </c>
      <c r="AW139" s="1"/>
      <c r="AX139" s="1" t="s">
        <v>410</v>
      </c>
      <c r="AY139" s="1" t="s">
        <v>3093</v>
      </c>
      <c r="AZ139" s="1" t="s">
        <v>505</v>
      </c>
      <c r="BA139" s="1" t="s">
        <v>108</v>
      </c>
      <c r="BB139" s="1">
        <v>74.36</v>
      </c>
      <c r="BC139" s="1">
        <v>8.28</v>
      </c>
      <c r="BD139" s="1"/>
      <c r="BE139" s="1"/>
      <c r="BF139" s="1"/>
      <c r="BG139" s="1"/>
      <c r="BH139" s="1"/>
      <c r="BI139" s="1"/>
      <c r="BJ139" s="1" t="s">
        <v>3094</v>
      </c>
      <c r="BK139" s="1"/>
      <c r="BL139" s="1"/>
      <c r="BM139" s="1" t="s">
        <v>3095</v>
      </c>
      <c r="BN139" s="1">
        <v>30</v>
      </c>
      <c r="BO139" s="1" t="s">
        <v>3096</v>
      </c>
      <c r="BP139" s="1" t="str">
        <f>HYPERLINK("https://nconnect.nicmar.ac.in/storage/profile/ProfilePhoto_P25700369_745329.jpg","Download")</f>
        <v>0</v>
      </c>
      <c r="BQ139" s="3"/>
      <c r="BR139" s="3"/>
      <c r="BS139" s="1" t="s">
        <v>113</v>
      </c>
      <c r="BT139" s="1" t="s">
        <v>114</v>
      </c>
      <c r="BU139" s="1" t="s">
        <v>115</v>
      </c>
      <c r="BV139" s="1" t="s">
        <v>116</v>
      </c>
      <c r="BW139" s="1"/>
    </row>
    <row r="140" spans="1:75">
      <c r="A140" s="1" t="s">
        <v>75</v>
      </c>
      <c r="B140" s="1" t="s">
        <v>76</v>
      </c>
      <c r="C140" s="1" t="s">
        <v>3097</v>
      </c>
      <c r="D140" s="1" t="s">
        <v>3098</v>
      </c>
      <c r="E140" s="1"/>
      <c r="F140" s="1" t="s">
        <v>3099</v>
      </c>
      <c r="G140" s="1" t="s">
        <v>3100</v>
      </c>
      <c r="H140" s="1" t="s">
        <v>3101</v>
      </c>
      <c r="I140" s="1" t="s">
        <v>3102</v>
      </c>
      <c r="J140" s="1">
        <v>9354817468</v>
      </c>
      <c r="K140" s="1" t="s">
        <v>84</v>
      </c>
      <c r="L140" s="1" t="s">
        <v>3103</v>
      </c>
      <c r="M140" s="1" t="s">
        <v>86</v>
      </c>
      <c r="N140" s="1" t="s">
        <v>3104</v>
      </c>
      <c r="O140" s="1"/>
      <c r="P140" s="1" t="s">
        <v>618</v>
      </c>
      <c r="Q140" s="1" t="s">
        <v>3105</v>
      </c>
      <c r="R140" s="1" t="s">
        <v>3106</v>
      </c>
      <c r="S140" s="1">
        <v>9718078233</v>
      </c>
      <c r="T140" s="1" t="s">
        <v>912</v>
      </c>
      <c r="U140" s="1" t="s">
        <v>3107</v>
      </c>
      <c r="V140" s="1">
        <v>7982767566</v>
      </c>
      <c r="W140" s="1" t="s">
        <v>448</v>
      </c>
      <c r="X140" s="1" t="s">
        <v>3108</v>
      </c>
      <c r="Y140" s="1" t="s">
        <v>3109</v>
      </c>
      <c r="Z140" s="1" t="s">
        <v>3110</v>
      </c>
      <c r="AA140" s="1" t="s">
        <v>3108</v>
      </c>
      <c r="AB140" s="1" t="s">
        <v>3109</v>
      </c>
      <c r="AC140" s="1" t="s">
        <v>3110</v>
      </c>
      <c r="AD140" s="1">
        <v>9.31</v>
      </c>
      <c r="AE140" s="1" t="s">
        <v>96</v>
      </c>
      <c r="AF140" s="1" t="s">
        <v>3111</v>
      </c>
      <c r="AG140" s="1" t="s">
        <v>301</v>
      </c>
      <c r="AH140" s="1" t="s">
        <v>1514</v>
      </c>
      <c r="AI140" s="1" t="s">
        <v>226</v>
      </c>
      <c r="AJ140" s="1">
        <v>95</v>
      </c>
      <c r="AK140" s="1">
        <v>10</v>
      </c>
      <c r="AL140" s="1" t="s">
        <v>3111</v>
      </c>
      <c r="AM140" s="1" t="s">
        <v>301</v>
      </c>
      <c r="AN140" s="1" t="s">
        <v>335</v>
      </c>
      <c r="AO140" s="1" t="s">
        <v>199</v>
      </c>
      <c r="AP140" s="1">
        <v>81.5</v>
      </c>
      <c r="AQ140" s="1"/>
      <c r="AR140" s="1"/>
      <c r="AS140" s="1"/>
      <c r="AT140" s="1"/>
      <c r="AU140" s="1"/>
      <c r="AV140" s="1"/>
      <c r="AW140" s="1"/>
      <c r="AX140" s="1" t="s">
        <v>3112</v>
      </c>
      <c r="AY140" s="1" t="s">
        <v>3113</v>
      </c>
      <c r="AZ140" s="1" t="s">
        <v>202</v>
      </c>
      <c r="BA140" s="1" t="s">
        <v>856</v>
      </c>
      <c r="BB140" s="1">
        <v>70.01</v>
      </c>
      <c r="BC140" s="1">
        <v>7.37</v>
      </c>
      <c r="BD140" s="1"/>
      <c r="BE140" s="1"/>
      <c r="BF140" s="1"/>
      <c r="BG140" s="1"/>
      <c r="BH140" s="1"/>
      <c r="BI140" s="1"/>
      <c r="BJ140" s="1" t="s">
        <v>3114</v>
      </c>
      <c r="BK140" s="1"/>
      <c r="BL140" s="1"/>
      <c r="BM140" s="1" t="s">
        <v>3115</v>
      </c>
      <c r="BN140" s="1">
        <v>50</v>
      </c>
      <c r="BO140" s="1" t="s">
        <v>3116</v>
      </c>
      <c r="BP140" s="1" t="str">
        <f>HYPERLINK("https://nconnect.nicmar.ac.in/storage/profile/ProfilePhoto_P25700374_374629.jpg","Download")</f>
        <v>0</v>
      </c>
      <c r="BQ140" s="3"/>
      <c r="BR140" s="3"/>
      <c r="BS140" s="1" t="s">
        <v>113</v>
      </c>
      <c r="BT140" s="1" t="s">
        <v>114</v>
      </c>
      <c r="BU140" s="1" t="s">
        <v>115</v>
      </c>
      <c r="BV140" s="1" t="s">
        <v>116</v>
      </c>
      <c r="BW140" s="1"/>
    </row>
    <row r="141" spans="1:75">
      <c r="A141" s="1" t="s">
        <v>75</v>
      </c>
      <c r="B141" s="1" t="s">
        <v>76</v>
      </c>
      <c r="C141" s="1" t="s">
        <v>3117</v>
      </c>
      <c r="D141" s="1" t="s">
        <v>3118</v>
      </c>
      <c r="E141" s="1" t="s">
        <v>3119</v>
      </c>
      <c r="F141" s="1" t="s">
        <v>3120</v>
      </c>
      <c r="G141" s="1" t="s">
        <v>3121</v>
      </c>
      <c r="H141" s="1" t="s">
        <v>3122</v>
      </c>
      <c r="I141" s="1" t="s">
        <v>3123</v>
      </c>
      <c r="J141" s="1">
        <v>9545927573</v>
      </c>
      <c r="K141" s="1" t="s">
        <v>84</v>
      </c>
      <c r="L141" s="1" t="s">
        <v>3124</v>
      </c>
      <c r="M141" s="1" t="s">
        <v>86</v>
      </c>
      <c r="N141" s="1" t="s">
        <v>246</v>
      </c>
      <c r="O141" s="1"/>
      <c r="P141" s="1" t="s">
        <v>88</v>
      </c>
      <c r="Q141" s="1" t="s">
        <v>3125</v>
      </c>
      <c r="R141" s="1" t="s">
        <v>3126</v>
      </c>
      <c r="S141" s="1">
        <v>9579424990</v>
      </c>
      <c r="T141" s="1" t="s">
        <v>127</v>
      </c>
      <c r="U141" s="1" t="s">
        <v>3127</v>
      </c>
      <c r="V141" s="1">
        <v>9673653672</v>
      </c>
      <c r="W141" s="1" t="s">
        <v>3128</v>
      </c>
      <c r="X141" s="1" t="s">
        <v>3129</v>
      </c>
      <c r="Y141" s="1" t="s">
        <v>252</v>
      </c>
      <c r="Z141" s="1" t="s">
        <v>95</v>
      </c>
      <c r="AA141" s="1" t="s">
        <v>3129</v>
      </c>
      <c r="AB141" s="1" t="s">
        <v>252</v>
      </c>
      <c r="AC141" s="1" t="s">
        <v>95</v>
      </c>
      <c r="AD141" s="1">
        <v>8.59</v>
      </c>
      <c r="AE141" s="1" t="s">
        <v>96</v>
      </c>
      <c r="AF141" s="1" t="s">
        <v>3130</v>
      </c>
      <c r="AG141" s="1" t="s">
        <v>3131</v>
      </c>
      <c r="AH141" s="1" t="s">
        <v>278</v>
      </c>
      <c r="AI141" s="1" t="s">
        <v>1061</v>
      </c>
      <c r="AJ141" s="1">
        <v>86.6</v>
      </c>
      <c r="AK141" s="1"/>
      <c r="AL141" s="1"/>
      <c r="AM141" s="1"/>
      <c r="AN141" s="1"/>
      <c r="AO141" s="1"/>
      <c r="AP141" s="1"/>
      <c r="AQ141" s="1"/>
      <c r="AR141" s="1" t="s">
        <v>333</v>
      </c>
      <c r="AS141" s="1" t="s">
        <v>3132</v>
      </c>
      <c r="AT141" s="1" t="s">
        <v>503</v>
      </c>
      <c r="AU141" s="1" t="s">
        <v>360</v>
      </c>
      <c r="AV141" s="1">
        <v>84.38</v>
      </c>
      <c r="AW141" s="1">
        <v>8.9</v>
      </c>
      <c r="AX141" s="1" t="s">
        <v>410</v>
      </c>
      <c r="AY141" s="1" t="s">
        <v>3133</v>
      </c>
      <c r="AZ141" s="1" t="s">
        <v>505</v>
      </c>
      <c r="BA141" s="1" t="s">
        <v>203</v>
      </c>
      <c r="BB141" s="1">
        <v>73.07</v>
      </c>
      <c r="BC141" s="1">
        <v>8.21</v>
      </c>
      <c r="BD141" s="1"/>
      <c r="BE141" s="1"/>
      <c r="BF141" s="1"/>
      <c r="BG141" s="1"/>
      <c r="BH141" s="1"/>
      <c r="BI141" s="1"/>
      <c r="BJ141" s="1" t="s">
        <v>3134</v>
      </c>
      <c r="BK141" s="1" t="s">
        <v>3135</v>
      </c>
      <c r="BL141" s="1" t="s">
        <v>310</v>
      </c>
      <c r="BM141" s="1" t="s">
        <v>3136</v>
      </c>
      <c r="BN141" s="1">
        <v>12</v>
      </c>
      <c r="BO141" s="1"/>
      <c r="BP141" s="1" t="str">
        <f>HYPERLINK("https://nconnect.nicmar.ac.in/storage/profile/ProfilePhoto_P25700046_792813.jpg","Download")</f>
        <v>0</v>
      </c>
      <c r="BQ141" s="3"/>
      <c r="BR141" s="3"/>
      <c r="BS141" s="1" t="s">
        <v>113</v>
      </c>
      <c r="BT141" s="1" t="s">
        <v>114</v>
      </c>
      <c r="BU141" s="1" t="s">
        <v>115</v>
      </c>
      <c r="BV141" s="1" t="s">
        <v>116</v>
      </c>
      <c r="BW141" s="1"/>
    </row>
    <row r="142" spans="1:75">
      <c r="A142" s="1" t="s">
        <v>75</v>
      </c>
      <c r="B142" s="1" t="s">
        <v>76</v>
      </c>
      <c r="C142" s="1" t="s">
        <v>3137</v>
      </c>
      <c r="D142" s="1" t="s">
        <v>439</v>
      </c>
      <c r="E142" s="1"/>
      <c r="F142" s="1" t="s">
        <v>3138</v>
      </c>
      <c r="G142" s="1" t="s">
        <v>3139</v>
      </c>
      <c r="H142" s="1" t="s">
        <v>3140</v>
      </c>
      <c r="I142" s="1" t="s">
        <v>3141</v>
      </c>
      <c r="J142" s="1">
        <v>7095686464</v>
      </c>
      <c r="K142" s="1" t="s">
        <v>152</v>
      </c>
      <c r="L142" s="1" t="s">
        <v>3142</v>
      </c>
      <c r="M142" s="1" t="s">
        <v>86</v>
      </c>
      <c r="N142" s="1" t="s">
        <v>3143</v>
      </c>
      <c r="O142" s="1"/>
      <c r="P142" s="1" t="s">
        <v>321</v>
      </c>
      <c r="Q142" s="1" t="s">
        <v>3144</v>
      </c>
      <c r="R142" s="1" t="s">
        <v>3145</v>
      </c>
      <c r="S142" s="1">
        <v>9440917196</v>
      </c>
      <c r="T142" s="1" t="s">
        <v>3146</v>
      </c>
      <c r="U142" s="1" t="s">
        <v>3147</v>
      </c>
      <c r="V142" s="1">
        <v>9492335142</v>
      </c>
      <c r="W142" s="1" t="s">
        <v>622</v>
      </c>
      <c r="X142" s="1" t="s">
        <v>3148</v>
      </c>
      <c r="Y142" s="1" t="s">
        <v>2433</v>
      </c>
      <c r="Z142" s="1" t="s">
        <v>451</v>
      </c>
      <c r="AA142" s="1" t="s">
        <v>3148</v>
      </c>
      <c r="AB142" s="1" t="s">
        <v>2433</v>
      </c>
      <c r="AC142" s="1" t="s">
        <v>451</v>
      </c>
      <c r="AD142" s="1">
        <v>9.59</v>
      </c>
      <c r="AE142" s="1" t="s">
        <v>96</v>
      </c>
      <c r="AF142" s="1" t="s">
        <v>3149</v>
      </c>
      <c r="AG142" s="1" t="s">
        <v>3150</v>
      </c>
      <c r="AH142" s="1" t="s">
        <v>1129</v>
      </c>
      <c r="AI142" s="1" t="s">
        <v>134</v>
      </c>
      <c r="AJ142" s="1">
        <v>95</v>
      </c>
      <c r="AK142" s="1">
        <v>10</v>
      </c>
      <c r="AL142" s="1" t="s">
        <v>3151</v>
      </c>
      <c r="AM142" s="1" t="s">
        <v>3152</v>
      </c>
      <c r="AN142" s="1" t="s">
        <v>226</v>
      </c>
      <c r="AO142" s="1" t="s">
        <v>199</v>
      </c>
      <c r="AP142" s="1">
        <v>93.2</v>
      </c>
      <c r="AQ142" s="1">
        <v>9.32</v>
      </c>
      <c r="AR142" s="1"/>
      <c r="AS142" s="1"/>
      <c r="AT142" s="1"/>
      <c r="AU142" s="1"/>
      <c r="AV142" s="1"/>
      <c r="AW142" s="1"/>
      <c r="AX142" s="1" t="s">
        <v>3151</v>
      </c>
      <c r="AY142" s="1" t="s">
        <v>3153</v>
      </c>
      <c r="AZ142" s="1" t="s">
        <v>169</v>
      </c>
      <c r="BA142" s="1" t="s">
        <v>203</v>
      </c>
      <c r="BB142" s="1">
        <v>98</v>
      </c>
      <c r="BC142" s="1">
        <v>9.8</v>
      </c>
      <c r="BD142" s="1"/>
      <c r="BE142" s="1"/>
      <c r="BF142" s="1"/>
      <c r="BG142" s="1"/>
      <c r="BH142" s="1"/>
      <c r="BI142" s="1"/>
      <c r="BJ142" s="1" t="s">
        <v>3154</v>
      </c>
      <c r="BK142" s="1"/>
      <c r="BL142" s="1"/>
      <c r="BM142" s="1" t="s">
        <v>3155</v>
      </c>
      <c r="BN142" s="1">
        <v>7</v>
      </c>
      <c r="BO142" s="1" t="s">
        <v>3156</v>
      </c>
      <c r="BP142" s="1" t="str">
        <f>HYPERLINK("https://nconnect.nicmar.ac.in/storage/profile/ProfilePhoto_P25700145_843721.jpg","Download")</f>
        <v>0</v>
      </c>
      <c r="BQ142" s="3"/>
      <c r="BR142" s="3"/>
      <c r="BS142" s="1" t="s">
        <v>113</v>
      </c>
      <c r="BT142" s="1" t="s">
        <v>114</v>
      </c>
      <c r="BU142" s="1" t="s">
        <v>115</v>
      </c>
      <c r="BV142" s="1" t="s">
        <v>116</v>
      </c>
      <c r="BW142" s="1"/>
    </row>
    <row r="143" spans="1:75">
      <c r="A143" s="1" t="s">
        <v>75</v>
      </c>
      <c r="B143" s="1" t="s">
        <v>76</v>
      </c>
      <c r="C143" s="1" t="s">
        <v>3157</v>
      </c>
      <c r="D143" s="1" t="s">
        <v>3158</v>
      </c>
      <c r="E143" s="1" t="s">
        <v>3159</v>
      </c>
      <c r="F143" s="1" t="s">
        <v>662</v>
      </c>
      <c r="G143" s="1" t="s">
        <v>3160</v>
      </c>
      <c r="H143" s="1" t="s">
        <v>3161</v>
      </c>
      <c r="I143" s="1" t="s">
        <v>3162</v>
      </c>
      <c r="J143" s="1">
        <v>7260815833</v>
      </c>
      <c r="K143" s="1" t="s">
        <v>152</v>
      </c>
      <c r="L143" s="1" t="s">
        <v>3163</v>
      </c>
      <c r="M143" s="1" t="s">
        <v>86</v>
      </c>
      <c r="N143" s="1" t="s">
        <v>398</v>
      </c>
      <c r="O143" s="1" t="s">
        <v>3164</v>
      </c>
      <c r="P143" s="1" t="s">
        <v>272</v>
      </c>
      <c r="Q143" s="1" t="s">
        <v>3165</v>
      </c>
      <c r="R143" s="1" t="s">
        <v>3166</v>
      </c>
      <c r="S143" s="1">
        <v>8210560486</v>
      </c>
      <c r="T143" s="1" t="s">
        <v>127</v>
      </c>
      <c r="U143" s="1" t="s">
        <v>3167</v>
      </c>
      <c r="V143" s="1">
        <v>9934148311</v>
      </c>
      <c r="W143" s="1" t="s">
        <v>622</v>
      </c>
      <c r="X143" s="1" t="s">
        <v>3168</v>
      </c>
      <c r="Y143" s="1" t="s">
        <v>3169</v>
      </c>
      <c r="Z143" s="1" t="s">
        <v>2893</v>
      </c>
      <c r="AA143" s="1" t="s">
        <v>3168</v>
      </c>
      <c r="AB143" s="1" t="s">
        <v>3169</v>
      </c>
      <c r="AC143" s="1" t="s">
        <v>2893</v>
      </c>
      <c r="AD143" s="1">
        <v>7.97</v>
      </c>
      <c r="AE143" s="1" t="s">
        <v>96</v>
      </c>
      <c r="AF143" s="1" t="s">
        <v>3170</v>
      </c>
      <c r="AG143" s="1" t="s">
        <v>3171</v>
      </c>
      <c r="AH143" s="1" t="s">
        <v>335</v>
      </c>
      <c r="AI143" s="1" t="s">
        <v>199</v>
      </c>
      <c r="AJ143" s="1">
        <v>85.83</v>
      </c>
      <c r="AK143" s="1">
        <v>9.03</v>
      </c>
      <c r="AL143" s="1" t="s">
        <v>3170</v>
      </c>
      <c r="AM143" s="1" t="s">
        <v>3171</v>
      </c>
      <c r="AN143" s="1" t="s">
        <v>360</v>
      </c>
      <c r="AO143" s="1" t="s">
        <v>528</v>
      </c>
      <c r="AP143" s="1">
        <v>81.33</v>
      </c>
      <c r="AQ143" s="1">
        <v>8.56</v>
      </c>
      <c r="AR143" s="1"/>
      <c r="AS143" s="1"/>
      <c r="AT143" s="1"/>
      <c r="AU143" s="1"/>
      <c r="AV143" s="1"/>
      <c r="AW143" s="1"/>
      <c r="AX143" s="1" t="s">
        <v>3172</v>
      </c>
      <c r="AY143" s="1" t="s">
        <v>3173</v>
      </c>
      <c r="AZ143" s="1" t="s">
        <v>362</v>
      </c>
      <c r="BA143" s="1" t="s">
        <v>531</v>
      </c>
      <c r="BB143" s="1">
        <v>79.16</v>
      </c>
      <c r="BC143" s="1">
        <v>7.92</v>
      </c>
      <c r="BD143" s="1"/>
      <c r="BE143" s="1"/>
      <c r="BF143" s="1"/>
      <c r="BG143" s="1"/>
      <c r="BH143" s="1"/>
      <c r="BI143" s="1"/>
      <c r="BJ143" s="1" t="s">
        <v>3174</v>
      </c>
      <c r="BK143" s="1"/>
      <c r="BL143" s="1"/>
      <c r="BM143" s="1" t="s">
        <v>3175</v>
      </c>
      <c r="BN143" s="1">
        <v>17</v>
      </c>
      <c r="BO143" s="1" t="s">
        <v>3176</v>
      </c>
      <c r="BP143" s="1" t="str">
        <f>HYPERLINK("https://nconnect.nicmar.ac.in/storage/profile/ProfilePhoto_P25700546_862451.jpg","Download")</f>
        <v>0</v>
      </c>
      <c r="BQ143" s="3"/>
      <c r="BR143" s="3"/>
      <c r="BS143" s="1" t="s">
        <v>113</v>
      </c>
      <c r="BT143" s="1" t="s">
        <v>114</v>
      </c>
      <c r="BU143" s="1" t="s">
        <v>115</v>
      </c>
      <c r="BV143" s="1" t="s">
        <v>116</v>
      </c>
      <c r="BW143" s="1"/>
    </row>
    <row r="144" spans="1:75">
      <c r="A144" s="1" t="s">
        <v>75</v>
      </c>
      <c r="B144" s="1" t="s">
        <v>76</v>
      </c>
      <c r="C144" s="1" t="s">
        <v>3177</v>
      </c>
      <c r="D144" s="1" t="s">
        <v>3178</v>
      </c>
      <c r="E144" s="1"/>
      <c r="F144" s="1" t="s">
        <v>3179</v>
      </c>
      <c r="G144" s="1" t="s">
        <v>3180</v>
      </c>
      <c r="H144" s="1" t="s">
        <v>3181</v>
      </c>
      <c r="I144" s="1" t="s">
        <v>3182</v>
      </c>
      <c r="J144" s="1">
        <v>8618327899</v>
      </c>
      <c r="K144" s="1" t="s">
        <v>84</v>
      </c>
      <c r="L144" s="1" t="s">
        <v>3183</v>
      </c>
      <c r="M144" s="1" t="s">
        <v>86</v>
      </c>
      <c r="N144" s="1" t="s">
        <v>3184</v>
      </c>
      <c r="O144" s="1"/>
      <c r="P144" s="1" t="s">
        <v>88</v>
      </c>
      <c r="Q144" s="1" t="s">
        <v>3185</v>
      </c>
      <c r="R144" s="1" t="s">
        <v>3186</v>
      </c>
      <c r="S144" s="1">
        <v>7338431029</v>
      </c>
      <c r="T144" s="1" t="s">
        <v>295</v>
      </c>
      <c r="U144" s="1" t="s">
        <v>3187</v>
      </c>
      <c r="V144" s="1">
        <v>9535545539</v>
      </c>
      <c r="W144" s="1" t="s">
        <v>3188</v>
      </c>
      <c r="X144" s="1" t="s">
        <v>3189</v>
      </c>
      <c r="Y144" s="1" t="s">
        <v>1593</v>
      </c>
      <c r="Z144" s="1" t="s">
        <v>571</v>
      </c>
      <c r="AA144" s="1" t="s">
        <v>3189</v>
      </c>
      <c r="AB144" s="1" t="s">
        <v>1593</v>
      </c>
      <c r="AC144" s="1" t="s">
        <v>571</v>
      </c>
      <c r="AD144" s="1">
        <v>8.67</v>
      </c>
      <c r="AE144" s="1" t="s">
        <v>96</v>
      </c>
      <c r="AF144" s="1" t="s">
        <v>3190</v>
      </c>
      <c r="AG144" s="1" t="s">
        <v>3191</v>
      </c>
      <c r="AH144" s="1" t="s">
        <v>135</v>
      </c>
      <c r="AI144" s="1" t="s">
        <v>199</v>
      </c>
      <c r="AJ144" s="1">
        <v>81.9</v>
      </c>
      <c r="AK144" s="1">
        <v>0</v>
      </c>
      <c r="AL144" s="1" t="s">
        <v>3192</v>
      </c>
      <c r="AM144" s="1" t="s">
        <v>1643</v>
      </c>
      <c r="AN144" s="1" t="s">
        <v>747</v>
      </c>
      <c r="AO144" s="1" t="s">
        <v>528</v>
      </c>
      <c r="AP144" s="1">
        <v>91.5</v>
      </c>
      <c r="AQ144" s="1">
        <v>0</v>
      </c>
      <c r="AR144" s="1"/>
      <c r="AS144" s="1"/>
      <c r="AT144" s="1"/>
      <c r="AU144" s="1"/>
      <c r="AV144" s="1"/>
      <c r="AW144" s="1"/>
      <c r="AX144" s="1" t="s">
        <v>3193</v>
      </c>
      <c r="AY144" s="1" t="s">
        <v>3194</v>
      </c>
      <c r="AZ144" s="1" t="s">
        <v>959</v>
      </c>
      <c r="BA144" s="1" t="s">
        <v>772</v>
      </c>
      <c r="BB144" s="1">
        <v>76.3</v>
      </c>
      <c r="BC144" s="1">
        <v>7.63</v>
      </c>
      <c r="BD144" s="1"/>
      <c r="BE144" s="1"/>
      <c r="BF144" s="1"/>
      <c r="BG144" s="1"/>
      <c r="BH144" s="1"/>
      <c r="BI144" s="1"/>
      <c r="BJ144" s="1" t="s">
        <v>3195</v>
      </c>
      <c r="BK144" s="1"/>
      <c r="BL144" s="1"/>
      <c r="BM144" s="1" t="s">
        <v>3196</v>
      </c>
      <c r="BN144" s="1">
        <v>13</v>
      </c>
      <c r="BO144" s="1"/>
      <c r="BP144" s="1" t="str">
        <f>HYPERLINK("https://nconnect.nicmar.ac.in/storage/profile/ProfilePhoto_P25700327_437895.jpg","Download")</f>
        <v>0</v>
      </c>
      <c r="BQ144" s="3"/>
      <c r="BR144" s="3"/>
      <c r="BS144" s="1" t="s">
        <v>113</v>
      </c>
      <c r="BT144" s="1" t="s">
        <v>114</v>
      </c>
      <c r="BU144" s="1" t="s">
        <v>115</v>
      </c>
      <c r="BV144" s="1" t="s">
        <v>116</v>
      </c>
      <c r="BW144" s="1"/>
    </row>
    <row r="145" spans="1:75">
      <c r="A145" s="1" t="s">
        <v>75</v>
      </c>
      <c r="B145" s="1" t="s">
        <v>76</v>
      </c>
      <c r="C145" s="1" t="s">
        <v>3197</v>
      </c>
      <c r="D145" s="1" t="s">
        <v>3198</v>
      </c>
      <c r="E145" s="1"/>
      <c r="F145" s="1" t="s">
        <v>3199</v>
      </c>
      <c r="G145" s="1" t="s">
        <v>3200</v>
      </c>
      <c r="H145" s="1" t="s">
        <v>3201</v>
      </c>
      <c r="I145" s="1" t="s">
        <v>3202</v>
      </c>
      <c r="J145" s="1">
        <v>9496757593</v>
      </c>
      <c r="K145" s="1" t="s">
        <v>152</v>
      </c>
      <c r="L145" s="1" t="s">
        <v>3203</v>
      </c>
      <c r="M145" s="1" t="s">
        <v>86</v>
      </c>
      <c r="N145" s="1" t="s">
        <v>782</v>
      </c>
      <c r="O145" s="1"/>
      <c r="P145" s="1" t="s">
        <v>247</v>
      </c>
      <c r="Q145" s="1" t="s">
        <v>3204</v>
      </c>
      <c r="R145" s="1" t="s">
        <v>3205</v>
      </c>
      <c r="S145" s="1">
        <v>9496731968</v>
      </c>
      <c r="T145" s="1" t="s">
        <v>3206</v>
      </c>
      <c r="U145" s="1" t="s">
        <v>3207</v>
      </c>
      <c r="V145" s="1">
        <v>9656731968</v>
      </c>
      <c r="W145" s="1" t="s">
        <v>92</v>
      </c>
      <c r="X145" s="1" t="s">
        <v>3208</v>
      </c>
      <c r="Y145" s="1" t="s">
        <v>3209</v>
      </c>
      <c r="Z145" s="1" t="s">
        <v>790</v>
      </c>
      <c r="AA145" s="1" t="s">
        <v>3208</v>
      </c>
      <c r="AB145" s="1" t="s">
        <v>3209</v>
      </c>
      <c r="AC145" s="1" t="s">
        <v>790</v>
      </c>
      <c r="AD145" s="1">
        <v>8.74</v>
      </c>
      <c r="AE145" s="1" t="s">
        <v>96</v>
      </c>
      <c r="AF145" s="1" t="s">
        <v>3210</v>
      </c>
      <c r="AG145" s="1" t="s">
        <v>3211</v>
      </c>
      <c r="AH145" s="1" t="s">
        <v>576</v>
      </c>
      <c r="AI145" s="1" t="s">
        <v>100</v>
      </c>
      <c r="AJ145" s="1">
        <v>95</v>
      </c>
      <c r="AK145" s="1">
        <v>10</v>
      </c>
      <c r="AL145" s="1" t="s">
        <v>3210</v>
      </c>
      <c r="AM145" s="1" t="s">
        <v>3211</v>
      </c>
      <c r="AN145" s="1" t="s">
        <v>166</v>
      </c>
      <c r="AO145" s="1" t="s">
        <v>135</v>
      </c>
      <c r="AP145" s="1">
        <v>79.8</v>
      </c>
      <c r="AQ145" s="1">
        <v>8.4</v>
      </c>
      <c r="AR145" s="1"/>
      <c r="AS145" s="1"/>
      <c r="AT145" s="1"/>
      <c r="AU145" s="1"/>
      <c r="AV145" s="1"/>
      <c r="AW145" s="1"/>
      <c r="AX145" s="1" t="s">
        <v>3212</v>
      </c>
      <c r="AY145" s="1" t="s">
        <v>3212</v>
      </c>
      <c r="AZ145" s="1" t="s">
        <v>229</v>
      </c>
      <c r="BA145" s="1" t="s">
        <v>307</v>
      </c>
      <c r="BB145" s="1">
        <v>75.8</v>
      </c>
      <c r="BC145" s="1">
        <v>7.58</v>
      </c>
      <c r="BD145" s="1"/>
      <c r="BE145" s="1"/>
      <c r="BF145" s="1"/>
      <c r="BG145" s="1"/>
      <c r="BH145" s="1"/>
      <c r="BI145" s="1"/>
      <c r="BJ145" s="1" t="s">
        <v>3213</v>
      </c>
      <c r="BK145" s="1" t="s">
        <v>3214</v>
      </c>
      <c r="BL145" s="1" t="s">
        <v>879</v>
      </c>
      <c r="BM145" s="1" t="s">
        <v>3215</v>
      </c>
      <c r="BN145" s="1">
        <v>12</v>
      </c>
      <c r="BO145" s="1" t="s">
        <v>3216</v>
      </c>
      <c r="BP145" s="1" t="str">
        <f>HYPERLINK("https://nconnect.nicmar.ac.in/storage/profile/ProfilePhoto_P25700493_683249.jpg","Download")</f>
        <v>0</v>
      </c>
      <c r="BQ145" s="3"/>
      <c r="BR145" s="3"/>
      <c r="BS145" s="1" t="s">
        <v>113</v>
      </c>
      <c r="BT145" s="1" t="s">
        <v>114</v>
      </c>
      <c r="BU145" s="1" t="s">
        <v>115</v>
      </c>
      <c r="BV145" s="1" t="s">
        <v>116</v>
      </c>
      <c r="BW145" s="1"/>
    </row>
    <row r="146" spans="1:75">
      <c r="A146" s="1" t="s">
        <v>75</v>
      </c>
      <c r="B146" s="1" t="s">
        <v>76</v>
      </c>
      <c r="C146" s="1" t="s">
        <v>3217</v>
      </c>
      <c r="D146" s="1" t="s">
        <v>2078</v>
      </c>
      <c r="E146" s="1" t="s">
        <v>3218</v>
      </c>
      <c r="F146" s="1" t="s">
        <v>3219</v>
      </c>
      <c r="G146" s="1" t="s">
        <v>3220</v>
      </c>
      <c r="H146" s="1" t="s">
        <v>3221</v>
      </c>
      <c r="I146" s="1" t="s">
        <v>3222</v>
      </c>
      <c r="J146" s="1">
        <v>7057998763</v>
      </c>
      <c r="K146" s="1" t="s">
        <v>152</v>
      </c>
      <c r="L146" s="1" t="s">
        <v>3223</v>
      </c>
      <c r="M146" s="1" t="s">
        <v>86</v>
      </c>
      <c r="N146" s="1" t="s">
        <v>3224</v>
      </c>
      <c r="O146" s="1"/>
      <c r="P146" s="1" t="s">
        <v>155</v>
      </c>
      <c r="Q146" s="1" t="s">
        <v>3225</v>
      </c>
      <c r="R146" s="1" t="s">
        <v>3218</v>
      </c>
      <c r="S146" s="1">
        <v>7020753253</v>
      </c>
      <c r="T146" s="1" t="s">
        <v>3226</v>
      </c>
      <c r="U146" s="1" t="s">
        <v>1018</v>
      </c>
      <c r="V146" s="1">
        <v>7020753052</v>
      </c>
      <c r="W146" s="1" t="s">
        <v>218</v>
      </c>
      <c r="X146" s="1" t="s">
        <v>3227</v>
      </c>
      <c r="Y146" s="1" t="s">
        <v>3011</v>
      </c>
      <c r="Z146" s="1" t="s">
        <v>95</v>
      </c>
      <c r="AA146" s="1" t="s">
        <v>3227</v>
      </c>
      <c r="AB146" s="1" t="s">
        <v>3011</v>
      </c>
      <c r="AC146" s="1" t="s">
        <v>95</v>
      </c>
      <c r="AD146" s="1">
        <v>8.36</v>
      </c>
      <c r="AE146" s="1" t="s">
        <v>96</v>
      </c>
      <c r="AF146" s="1" t="s">
        <v>3228</v>
      </c>
      <c r="AG146" s="1" t="s">
        <v>3229</v>
      </c>
      <c r="AH146" s="1" t="s">
        <v>1514</v>
      </c>
      <c r="AI146" s="1" t="s">
        <v>1061</v>
      </c>
      <c r="AJ146" s="1">
        <v>72.8</v>
      </c>
      <c r="AK146" s="1"/>
      <c r="AL146" s="1" t="s">
        <v>3230</v>
      </c>
      <c r="AM146" s="1" t="s">
        <v>3229</v>
      </c>
      <c r="AN146" s="1" t="s">
        <v>332</v>
      </c>
      <c r="AO146" s="1" t="s">
        <v>1811</v>
      </c>
      <c r="AP146" s="1">
        <v>64.92</v>
      </c>
      <c r="AQ146" s="1"/>
      <c r="AR146" s="1"/>
      <c r="AS146" s="1"/>
      <c r="AT146" s="1"/>
      <c r="AU146" s="1"/>
      <c r="AV146" s="1"/>
      <c r="AW146" s="1"/>
      <c r="AX146" s="1" t="s">
        <v>3231</v>
      </c>
      <c r="AY146" s="1" t="s">
        <v>3232</v>
      </c>
      <c r="AZ146" s="1" t="s">
        <v>202</v>
      </c>
      <c r="BA146" s="1" t="s">
        <v>108</v>
      </c>
      <c r="BB146" s="1">
        <v>73.7</v>
      </c>
      <c r="BC146" s="1">
        <v>8.48</v>
      </c>
      <c r="BD146" s="1"/>
      <c r="BE146" s="1"/>
      <c r="BF146" s="1"/>
      <c r="BG146" s="1"/>
      <c r="BH146" s="1"/>
      <c r="BI146" s="1"/>
      <c r="BJ146" s="1" t="s">
        <v>3233</v>
      </c>
      <c r="BK146" s="1"/>
      <c r="BL146" s="1"/>
      <c r="BM146" s="1" t="s">
        <v>3234</v>
      </c>
      <c r="BN146" s="1">
        <v>75</v>
      </c>
      <c r="BO146" s="1"/>
      <c r="BP146" s="1" t="str">
        <f>HYPERLINK("https://nconnect.nicmar.ac.in/storage/profile/ProfilePhoto_P25700147_396871.jpg","Download")</f>
        <v>0</v>
      </c>
      <c r="BQ146" s="3"/>
      <c r="BR146" s="3"/>
      <c r="BS146" s="1" t="s">
        <v>113</v>
      </c>
      <c r="BT146" s="1" t="s">
        <v>114</v>
      </c>
      <c r="BU146" s="1" t="s">
        <v>115</v>
      </c>
      <c r="BV146" s="1" t="s">
        <v>116</v>
      </c>
      <c r="BW146" s="1"/>
    </row>
    <row r="147" spans="1:75">
      <c r="A147" s="1" t="s">
        <v>342</v>
      </c>
      <c r="B147" s="1" t="s">
        <v>76</v>
      </c>
      <c r="C147" s="1" t="s">
        <v>3235</v>
      </c>
      <c r="D147" s="1" t="s">
        <v>3236</v>
      </c>
      <c r="E147" s="1" t="s">
        <v>486</v>
      </c>
      <c r="F147" s="1" t="s">
        <v>487</v>
      </c>
      <c r="G147" s="1" t="s">
        <v>3237</v>
      </c>
      <c r="H147" s="1" t="s">
        <v>3238</v>
      </c>
      <c r="I147" s="1" t="s">
        <v>3239</v>
      </c>
      <c r="J147" s="1">
        <v>9326542755</v>
      </c>
      <c r="K147" s="1" t="s">
        <v>152</v>
      </c>
      <c r="L147" s="1" t="s">
        <v>3240</v>
      </c>
      <c r="M147" s="1" t="s">
        <v>86</v>
      </c>
      <c r="N147" s="1" t="s">
        <v>1800</v>
      </c>
      <c r="O147" s="1"/>
      <c r="P147" s="1" t="s">
        <v>155</v>
      </c>
      <c r="Q147" s="1" t="s">
        <v>3241</v>
      </c>
      <c r="R147" s="1" t="s">
        <v>487</v>
      </c>
      <c r="S147" s="1">
        <v>9223394330</v>
      </c>
      <c r="T147" s="1" t="s">
        <v>249</v>
      </c>
      <c r="U147" s="1" t="s">
        <v>3087</v>
      </c>
      <c r="V147" s="1">
        <v>9833954330</v>
      </c>
      <c r="W147" s="1" t="s">
        <v>1217</v>
      </c>
      <c r="X147" s="1" t="s">
        <v>3242</v>
      </c>
      <c r="Y147" s="1" t="s">
        <v>381</v>
      </c>
      <c r="Z147" s="1" t="s">
        <v>95</v>
      </c>
      <c r="AA147" s="1" t="s">
        <v>3242</v>
      </c>
      <c r="AB147" s="1" t="s">
        <v>381</v>
      </c>
      <c r="AC147" s="1" t="s">
        <v>95</v>
      </c>
      <c r="AD147" s="1">
        <v>8.28</v>
      </c>
      <c r="AE147" s="1" t="s">
        <v>96</v>
      </c>
      <c r="AF147" s="1" t="s">
        <v>3243</v>
      </c>
      <c r="AG147" s="1" t="s">
        <v>98</v>
      </c>
      <c r="AH147" s="1" t="s">
        <v>226</v>
      </c>
      <c r="AI147" s="1" t="s">
        <v>227</v>
      </c>
      <c r="AJ147" s="1">
        <v>92.6</v>
      </c>
      <c r="AK147" s="1"/>
      <c r="AL147" s="1" t="s">
        <v>3244</v>
      </c>
      <c r="AM147" s="1" t="s">
        <v>98</v>
      </c>
      <c r="AN147" s="1" t="s">
        <v>169</v>
      </c>
      <c r="AO147" s="1" t="s">
        <v>360</v>
      </c>
      <c r="AP147" s="1">
        <v>81.38</v>
      </c>
      <c r="AQ147" s="1"/>
      <c r="AR147" s="1"/>
      <c r="AS147" s="1"/>
      <c r="AT147" s="1"/>
      <c r="AU147" s="1"/>
      <c r="AV147" s="1"/>
      <c r="AW147" s="1"/>
      <c r="AX147" s="1" t="s">
        <v>105</v>
      </c>
      <c r="AY147" s="1" t="s">
        <v>3245</v>
      </c>
      <c r="AZ147" s="1" t="s">
        <v>138</v>
      </c>
      <c r="BA147" s="1" t="s">
        <v>173</v>
      </c>
      <c r="BB147" s="1">
        <v>73.65</v>
      </c>
      <c r="BC147" s="1">
        <v>8.15</v>
      </c>
      <c r="BD147" s="1"/>
      <c r="BE147" s="1"/>
      <c r="BF147" s="1"/>
      <c r="BG147" s="1"/>
      <c r="BH147" s="1"/>
      <c r="BI147" s="1"/>
      <c r="BJ147" s="1" t="s">
        <v>3246</v>
      </c>
      <c r="BK147" s="1" t="s">
        <v>3247</v>
      </c>
      <c r="BL147" s="1" t="s">
        <v>3248</v>
      </c>
      <c r="BM147" s="1" t="s">
        <v>3249</v>
      </c>
      <c r="BN147" s="1">
        <v>14</v>
      </c>
      <c r="BO147" s="1" t="s">
        <v>3250</v>
      </c>
      <c r="BP147" s="1" t="str">
        <f>HYPERLINK("https://nconnect.nicmar.ac.in/storage/profile/ProfilePhoto_P25701147_438629.jpg","Download")</f>
        <v>0</v>
      </c>
      <c r="BQ147" s="3"/>
      <c r="BR147" s="3"/>
      <c r="BS147" s="1" t="s">
        <v>113</v>
      </c>
      <c r="BT147" s="1" t="s">
        <v>114</v>
      </c>
      <c r="BU147" s="1" t="s">
        <v>115</v>
      </c>
      <c r="BV147" s="1" t="s">
        <v>116</v>
      </c>
      <c r="BW147" s="1"/>
    </row>
    <row r="148" spans="1:75">
      <c r="A148" s="1" t="s">
        <v>75</v>
      </c>
      <c r="B148" s="1" t="s">
        <v>76</v>
      </c>
      <c r="C148" s="1" t="s">
        <v>3251</v>
      </c>
      <c r="D148" s="1" t="s">
        <v>3252</v>
      </c>
      <c r="E148" s="1"/>
      <c r="F148" s="1" t="s">
        <v>2018</v>
      </c>
      <c r="G148" s="1" t="s">
        <v>3253</v>
      </c>
      <c r="H148" s="1" t="s">
        <v>3254</v>
      </c>
      <c r="I148" s="1" t="s">
        <v>3254</v>
      </c>
      <c r="J148" s="1">
        <v>8861189669</v>
      </c>
      <c r="K148" s="1" t="s">
        <v>84</v>
      </c>
      <c r="L148" s="1" t="s">
        <v>3255</v>
      </c>
      <c r="M148" s="1" t="s">
        <v>86</v>
      </c>
      <c r="N148" s="1" t="s">
        <v>3256</v>
      </c>
      <c r="O148" s="1"/>
      <c r="P148" s="1" t="s">
        <v>618</v>
      </c>
      <c r="Q148" s="1" t="s">
        <v>3257</v>
      </c>
      <c r="R148" s="1" t="s">
        <v>3258</v>
      </c>
      <c r="S148" s="1">
        <v>9900306365</v>
      </c>
      <c r="T148" s="1" t="s">
        <v>3259</v>
      </c>
      <c r="U148" s="1" t="s">
        <v>3260</v>
      </c>
      <c r="V148" s="1">
        <v>9591731589</v>
      </c>
      <c r="W148" s="1" t="s">
        <v>92</v>
      </c>
      <c r="X148" s="1" t="s">
        <v>3261</v>
      </c>
      <c r="Y148" s="1" t="s">
        <v>1593</v>
      </c>
      <c r="Z148" s="1" t="s">
        <v>571</v>
      </c>
      <c r="AA148" s="1" t="s">
        <v>3261</v>
      </c>
      <c r="AB148" s="1" t="s">
        <v>1593</v>
      </c>
      <c r="AC148" s="1" t="s">
        <v>571</v>
      </c>
      <c r="AD148" s="1">
        <v>8.51</v>
      </c>
      <c r="AE148" s="1" t="s">
        <v>96</v>
      </c>
      <c r="AF148" s="1" t="s">
        <v>3262</v>
      </c>
      <c r="AG148" s="1" t="s">
        <v>2031</v>
      </c>
      <c r="AH148" s="1" t="s">
        <v>278</v>
      </c>
      <c r="AI148" s="1" t="s">
        <v>134</v>
      </c>
      <c r="AJ148" s="1">
        <v>78.4</v>
      </c>
      <c r="AK148" s="1"/>
      <c r="AL148" s="1" t="s">
        <v>3263</v>
      </c>
      <c r="AM148" s="1" t="s">
        <v>699</v>
      </c>
      <c r="AN148" s="1" t="s">
        <v>227</v>
      </c>
      <c r="AO148" s="1" t="s">
        <v>744</v>
      </c>
      <c r="AP148" s="1">
        <v>66.33</v>
      </c>
      <c r="AQ148" s="1"/>
      <c r="AR148" s="1"/>
      <c r="AS148" s="1"/>
      <c r="AT148" s="1"/>
      <c r="AU148" s="1"/>
      <c r="AV148" s="1"/>
      <c r="AW148" s="1"/>
      <c r="AX148" s="1" t="s">
        <v>700</v>
      </c>
      <c r="AY148" s="1" t="s">
        <v>3264</v>
      </c>
      <c r="AZ148" s="1" t="s">
        <v>202</v>
      </c>
      <c r="BA148" s="1" t="s">
        <v>1088</v>
      </c>
      <c r="BB148" s="1">
        <v>86.9</v>
      </c>
      <c r="BC148" s="1">
        <v>8.69</v>
      </c>
      <c r="BD148" s="1"/>
      <c r="BE148" s="1"/>
      <c r="BF148" s="1"/>
      <c r="BG148" s="1"/>
      <c r="BH148" s="1"/>
      <c r="BI148" s="1"/>
      <c r="BJ148" s="1" t="s">
        <v>3265</v>
      </c>
      <c r="BK148" s="1" t="s">
        <v>3266</v>
      </c>
      <c r="BL148" s="1" t="s">
        <v>111</v>
      </c>
      <c r="BM148" s="1" t="s">
        <v>3267</v>
      </c>
      <c r="BN148" s="1">
        <v>33</v>
      </c>
      <c r="BO148" s="1" t="s">
        <v>3268</v>
      </c>
      <c r="BP148" s="1" t="str">
        <f>HYPERLINK("https://nconnect.nicmar.ac.in/storage/profile/ProfilePhoto_P25700633_541692.jpg","Download")</f>
        <v>0</v>
      </c>
      <c r="BQ148" s="3"/>
      <c r="BR148" s="3"/>
      <c r="BS148" s="1" t="s">
        <v>113</v>
      </c>
      <c r="BT148" s="1" t="s">
        <v>114</v>
      </c>
      <c r="BU148" s="1" t="s">
        <v>115</v>
      </c>
      <c r="BV148" s="1" t="s">
        <v>116</v>
      </c>
      <c r="BW148" s="1"/>
    </row>
    <row r="149" spans="1:75">
      <c r="A149" s="1" t="s">
        <v>342</v>
      </c>
      <c r="B149" s="1" t="s">
        <v>76</v>
      </c>
      <c r="C149" s="1" t="s">
        <v>3269</v>
      </c>
      <c r="D149" s="1" t="s">
        <v>3270</v>
      </c>
      <c r="E149" s="1"/>
      <c r="F149" s="1" t="s">
        <v>3271</v>
      </c>
      <c r="G149" s="1" t="s">
        <v>3272</v>
      </c>
      <c r="H149" s="1" t="s">
        <v>3273</v>
      </c>
      <c r="I149" s="1" t="s">
        <v>3274</v>
      </c>
      <c r="J149" s="1">
        <v>9774486918</v>
      </c>
      <c r="K149" s="1" t="s">
        <v>152</v>
      </c>
      <c r="L149" s="1" t="s">
        <v>3275</v>
      </c>
      <c r="M149" s="1" t="s">
        <v>86</v>
      </c>
      <c r="N149" s="1" t="s">
        <v>3276</v>
      </c>
      <c r="O149" s="1"/>
      <c r="P149" s="1" t="s">
        <v>88</v>
      </c>
      <c r="Q149" s="1" t="s">
        <v>3277</v>
      </c>
      <c r="R149" s="1" t="s">
        <v>3278</v>
      </c>
      <c r="S149" s="1">
        <v>9774862616</v>
      </c>
      <c r="T149" s="1" t="s">
        <v>220</v>
      </c>
      <c r="U149" s="1" t="s">
        <v>3279</v>
      </c>
      <c r="V149" s="1">
        <v>9774012767</v>
      </c>
      <c r="W149" s="1" t="s">
        <v>160</v>
      </c>
      <c r="X149" s="1" t="s">
        <v>3280</v>
      </c>
      <c r="Y149" s="1" t="s">
        <v>3281</v>
      </c>
      <c r="Z149" s="1" t="s">
        <v>3282</v>
      </c>
      <c r="AA149" s="1" t="s">
        <v>3280</v>
      </c>
      <c r="AB149" s="1" t="s">
        <v>3281</v>
      </c>
      <c r="AC149" s="1" t="s">
        <v>3282</v>
      </c>
      <c r="AD149" s="1">
        <v>7.49</v>
      </c>
      <c r="AE149" s="1" t="s">
        <v>96</v>
      </c>
      <c r="AF149" s="1" t="s">
        <v>3283</v>
      </c>
      <c r="AG149" s="1" t="s">
        <v>3284</v>
      </c>
      <c r="AH149" s="1" t="s">
        <v>576</v>
      </c>
      <c r="AI149" s="1" t="s">
        <v>1514</v>
      </c>
      <c r="AJ149" s="1">
        <v>89.3</v>
      </c>
      <c r="AK149" s="1">
        <v>9.4</v>
      </c>
      <c r="AL149" s="1" t="s">
        <v>3285</v>
      </c>
      <c r="AM149" s="1" t="s">
        <v>3284</v>
      </c>
      <c r="AN149" s="1" t="s">
        <v>134</v>
      </c>
      <c r="AO149" s="1" t="s">
        <v>257</v>
      </c>
      <c r="AP149" s="1">
        <v>70.2</v>
      </c>
      <c r="AQ149" s="1"/>
      <c r="AR149" s="1"/>
      <c r="AS149" s="1"/>
      <c r="AT149" s="1"/>
      <c r="AU149" s="1"/>
      <c r="AV149" s="1"/>
      <c r="AW149" s="1"/>
      <c r="AX149" s="1" t="s">
        <v>3286</v>
      </c>
      <c r="AY149" s="1" t="s">
        <v>3286</v>
      </c>
      <c r="AZ149" s="1" t="s">
        <v>229</v>
      </c>
      <c r="BA149" s="1" t="s">
        <v>307</v>
      </c>
      <c r="BB149" s="1">
        <v>70.4</v>
      </c>
      <c r="BC149" s="1">
        <v>7.04</v>
      </c>
      <c r="BD149" s="1"/>
      <c r="BE149" s="1"/>
      <c r="BF149" s="1"/>
      <c r="BG149" s="1"/>
      <c r="BH149" s="1"/>
      <c r="BI149" s="1"/>
      <c r="BJ149" s="1" t="s">
        <v>432</v>
      </c>
      <c r="BK149" s="1" t="s">
        <v>3287</v>
      </c>
      <c r="BL149" s="1" t="s">
        <v>111</v>
      </c>
      <c r="BM149" s="1" t="s">
        <v>3288</v>
      </c>
      <c r="BN149" s="1">
        <v>8</v>
      </c>
      <c r="BO149" s="1"/>
      <c r="BP149" s="1" t="str">
        <f>HYPERLINK("https://nconnect.nicmar.ac.in/storage/profile/ProfilePhoto_P25701057_742385.jpg","Download")</f>
        <v>0</v>
      </c>
      <c r="BQ149" s="3"/>
      <c r="BR149" s="3"/>
      <c r="BS149" s="1" t="s">
        <v>113</v>
      </c>
      <c r="BT149" s="1" t="s">
        <v>114</v>
      </c>
      <c r="BU149" s="1" t="s">
        <v>115</v>
      </c>
      <c r="BV149" s="1" t="s">
        <v>116</v>
      </c>
      <c r="BW149" s="1"/>
    </row>
    <row r="150" spans="1:75">
      <c r="A150" s="1" t="s">
        <v>75</v>
      </c>
      <c r="B150" s="1" t="s">
        <v>76</v>
      </c>
      <c r="C150" s="1" t="s">
        <v>3289</v>
      </c>
      <c r="D150" s="1" t="s">
        <v>2584</v>
      </c>
      <c r="E150" s="1"/>
      <c r="F150" s="1" t="s">
        <v>2060</v>
      </c>
      <c r="G150" s="1" t="s">
        <v>3290</v>
      </c>
      <c r="H150" s="1" t="s">
        <v>3291</v>
      </c>
      <c r="I150" s="1" t="s">
        <v>3292</v>
      </c>
      <c r="J150" s="1">
        <v>9495192895</v>
      </c>
      <c r="K150" s="1" t="s">
        <v>152</v>
      </c>
      <c r="L150" s="1" t="s">
        <v>3293</v>
      </c>
      <c r="M150" s="1" t="s">
        <v>86</v>
      </c>
      <c r="N150" s="1" t="s">
        <v>3294</v>
      </c>
      <c r="O150" s="1"/>
      <c r="P150" s="1" t="s">
        <v>155</v>
      </c>
      <c r="Q150" s="1" t="s">
        <v>3295</v>
      </c>
      <c r="R150" s="1" t="s">
        <v>3296</v>
      </c>
      <c r="S150" s="1">
        <v>9745444533</v>
      </c>
      <c r="T150" s="1" t="s">
        <v>3297</v>
      </c>
      <c r="U150" s="1" t="s">
        <v>3298</v>
      </c>
      <c r="V150" s="1">
        <v>9400490160</v>
      </c>
      <c r="W150" s="1" t="s">
        <v>218</v>
      </c>
      <c r="X150" s="1" t="s">
        <v>3299</v>
      </c>
      <c r="Y150" s="1" t="s">
        <v>1198</v>
      </c>
      <c r="Z150" s="1" t="s">
        <v>790</v>
      </c>
      <c r="AA150" s="1" t="s">
        <v>3299</v>
      </c>
      <c r="AB150" s="1" t="s">
        <v>1198</v>
      </c>
      <c r="AC150" s="1" t="s">
        <v>790</v>
      </c>
      <c r="AD150" s="1">
        <v>9.21</v>
      </c>
      <c r="AE150" s="1" t="s">
        <v>96</v>
      </c>
      <c r="AF150" s="1" t="s">
        <v>3300</v>
      </c>
      <c r="AG150" s="1" t="s">
        <v>3301</v>
      </c>
      <c r="AH150" s="1" t="s">
        <v>875</v>
      </c>
      <c r="AI150" s="1" t="s">
        <v>576</v>
      </c>
      <c r="AJ150" s="1">
        <v>95</v>
      </c>
      <c r="AK150" s="1">
        <v>10</v>
      </c>
      <c r="AL150" s="1" t="s">
        <v>3300</v>
      </c>
      <c r="AM150" s="1" t="s">
        <v>3301</v>
      </c>
      <c r="AN150" s="1" t="s">
        <v>576</v>
      </c>
      <c r="AO150" s="1" t="s">
        <v>166</v>
      </c>
      <c r="AP150" s="1">
        <v>86.4</v>
      </c>
      <c r="AQ150" s="1"/>
      <c r="AR150" s="1"/>
      <c r="AS150" s="1"/>
      <c r="AT150" s="1"/>
      <c r="AU150" s="1"/>
      <c r="AV150" s="1"/>
      <c r="AW150" s="1"/>
      <c r="AX150" s="1" t="s">
        <v>3302</v>
      </c>
      <c r="AY150" s="1" t="s">
        <v>3303</v>
      </c>
      <c r="AZ150" s="1" t="s">
        <v>503</v>
      </c>
      <c r="BA150" s="1" t="s">
        <v>412</v>
      </c>
      <c r="BB150" s="1">
        <v>80.55</v>
      </c>
      <c r="BC150" s="1">
        <v>8.43</v>
      </c>
      <c r="BD150" s="1"/>
      <c r="BE150" s="1"/>
      <c r="BF150" s="1"/>
      <c r="BG150" s="1"/>
      <c r="BH150" s="1"/>
      <c r="BI150" s="1"/>
      <c r="BJ150" s="1" t="s">
        <v>3304</v>
      </c>
      <c r="BK150" s="1" t="s">
        <v>3305</v>
      </c>
      <c r="BL150" s="1" t="s">
        <v>206</v>
      </c>
      <c r="BM150" s="1" t="s">
        <v>3306</v>
      </c>
      <c r="BN150" s="1">
        <v>10</v>
      </c>
      <c r="BO150" s="1" t="s">
        <v>3307</v>
      </c>
      <c r="BP150" s="1" t="str">
        <f>HYPERLINK("https://nconnect.nicmar.ac.in/storage/profile/ProfilePhoto_P25700566_326841.jpg","Download")</f>
        <v>0</v>
      </c>
      <c r="BQ150" s="3"/>
      <c r="BR150" s="3"/>
      <c r="BS150" s="1" t="s">
        <v>113</v>
      </c>
      <c r="BT150" s="1" t="s">
        <v>114</v>
      </c>
      <c r="BU150" s="1" t="s">
        <v>115</v>
      </c>
      <c r="BV150" s="1" t="s">
        <v>116</v>
      </c>
      <c r="BW150" s="1"/>
    </row>
    <row r="151" spans="1:75">
      <c r="A151" s="1" t="s">
        <v>75</v>
      </c>
      <c r="B151" s="1" t="s">
        <v>76</v>
      </c>
      <c r="C151" s="1" t="s">
        <v>3308</v>
      </c>
      <c r="D151" s="1" t="s">
        <v>3309</v>
      </c>
      <c r="E151" s="1" t="s">
        <v>2962</v>
      </c>
      <c r="F151" s="1" t="s">
        <v>3310</v>
      </c>
      <c r="G151" s="1" t="s">
        <v>3311</v>
      </c>
      <c r="H151" s="1" t="s">
        <v>3312</v>
      </c>
      <c r="I151" s="1" t="s">
        <v>3313</v>
      </c>
      <c r="J151" s="1">
        <v>9022806743</v>
      </c>
      <c r="K151" s="1" t="s">
        <v>152</v>
      </c>
      <c r="L151" s="1" t="s">
        <v>3314</v>
      </c>
      <c r="M151" s="1" t="s">
        <v>86</v>
      </c>
      <c r="N151" s="1" t="s">
        <v>847</v>
      </c>
      <c r="O151" s="1"/>
      <c r="P151" s="1" t="s">
        <v>3315</v>
      </c>
      <c r="Q151" s="1" t="s">
        <v>3316</v>
      </c>
      <c r="R151" s="1" t="s">
        <v>3317</v>
      </c>
      <c r="S151" s="1">
        <v>8087894240</v>
      </c>
      <c r="T151" s="1" t="s">
        <v>127</v>
      </c>
      <c r="U151" s="1" t="s">
        <v>3318</v>
      </c>
      <c r="V151" s="1">
        <v>9420484422</v>
      </c>
      <c r="W151" s="1" t="s">
        <v>92</v>
      </c>
      <c r="X151" s="1" t="s">
        <v>3319</v>
      </c>
      <c r="Y151" s="1" t="s">
        <v>3053</v>
      </c>
      <c r="Z151" s="1" t="s">
        <v>95</v>
      </c>
      <c r="AA151" s="1" t="s">
        <v>3319</v>
      </c>
      <c r="AB151" s="1" t="s">
        <v>3053</v>
      </c>
      <c r="AC151" s="1" t="s">
        <v>95</v>
      </c>
      <c r="AD151" s="1">
        <v>8.72</v>
      </c>
      <c r="AE151" s="1" t="s">
        <v>96</v>
      </c>
      <c r="AF151" s="1" t="s">
        <v>3320</v>
      </c>
      <c r="AG151" s="1" t="s">
        <v>98</v>
      </c>
      <c r="AH151" s="1" t="s">
        <v>257</v>
      </c>
      <c r="AI151" s="1" t="s">
        <v>744</v>
      </c>
      <c r="AJ151" s="1">
        <v>82</v>
      </c>
      <c r="AK151" s="1"/>
      <c r="AL151" s="1"/>
      <c r="AM151" s="1"/>
      <c r="AN151" s="1"/>
      <c r="AO151" s="1"/>
      <c r="AP151" s="1"/>
      <c r="AQ151" s="1"/>
      <c r="AR151" s="1" t="s">
        <v>333</v>
      </c>
      <c r="AS151" s="1" t="s">
        <v>3321</v>
      </c>
      <c r="AT151" s="1" t="s">
        <v>747</v>
      </c>
      <c r="AU151" s="1" t="s">
        <v>458</v>
      </c>
      <c r="AV151" s="1">
        <v>83.63</v>
      </c>
      <c r="AW151" s="1"/>
      <c r="AX151" s="1" t="s">
        <v>410</v>
      </c>
      <c r="AY151" s="1" t="s">
        <v>3322</v>
      </c>
      <c r="AZ151" s="1" t="s">
        <v>3323</v>
      </c>
      <c r="BA151" s="1" t="s">
        <v>531</v>
      </c>
      <c r="BB151" s="1">
        <v>70.5</v>
      </c>
      <c r="BC151" s="1">
        <v>7.8</v>
      </c>
      <c r="BD151" s="1"/>
      <c r="BE151" s="1"/>
      <c r="BF151" s="1"/>
      <c r="BG151" s="1"/>
      <c r="BH151" s="1"/>
      <c r="BI151" s="1"/>
      <c r="BJ151" s="1" t="s">
        <v>143</v>
      </c>
      <c r="BK151" s="1"/>
      <c r="BL151" s="1"/>
      <c r="BM151" s="1" t="s">
        <v>3324</v>
      </c>
      <c r="BN151" s="1">
        <v>14</v>
      </c>
      <c r="BO151" s="1" t="s">
        <v>3325</v>
      </c>
      <c r="BP151" s="1" t="str">
        <f>HYPERLINK("https://nconnect.nicmar.ac.in/storage/profile/ProfilePhoto_P25700101_136785.jpg","Download")</f>
        <v>0</v>
      </c>
      <c r="BQ151" s="3"/>
      <c r="BR151" s="3"/>
      <c r="BS151" s="1" t="s">
        <v>113</v>
      </c>
      <c r="BT151" s="1" t="s">
        <v>114</v>
      </c>
      <c r="BU151" s="1" t="s">
        <v>115</v>
      </c>
      <c r="BV151" s="1" t="s">
        <v>116</v>
      </c>
      <c r="BW151" s="1"/>
    </row>
    <row r="152" spans="1:75">
      <c r="A152" s="1" t="s">
        <v>75</v>
      </c>
      <c r="B152" s="1" t="s">
        <v>76</v>
      </c>
      <c r="C152" s="1" t="s">
        <v>3326</v>
      </c>
      <c r="D152" s="1" t="s">
        <v>3327</v>
      </c>
      <c r="E152" s="1" t="s">
        <v>3328</v>
      </c>
      <c r="F152" s="1" t="s">
        <v>1650</v>
      </c>
      <c r="G152" s="1" t="s">
        <v>3329</v>
      </c>
      <c r="H152" s="1" t="s">
        <v>3330</v>
      </c>
      <c r="I152" s="1" t="s">
        <v>3331</v>
      </c>
      <c r="J152" s="1">
        <v>9309983597</v>
      </c>
      <c r="K152" s="1" t="s">
        <v>152</v>
      </c>
      <c r="L152" s="1" t="s">
        <v>3332</v>
      </c>
      <c r="M152" s="1" t="s">
        <v>86</v>
      </c>
      <c r="N152" s="1" t="s">
        <v>398</v>
      </c>
      <c r="O152" s="1" t="s">
        <v>3333</v>
      </c>
      <c r="P152" s="1" t="s">
        <v>88</v>
      </c>
      <c r="Q152" s="1" t="s">
        <v>3334</v>
      </c>
      <c r="R152" s="1" t="s">
        <v>3335</v>
      </c>
      <c r="S152" s="1">
        <v>9421480654</v>
      </c>
      <c r="T152" s="1" t="s">
        <v>3336</v>
      </c>
      <c r="U152" s="1" t="s">
        <v>3337</v>
      </c>
      <c r="V152" s="1">
        <v>7796339869</v>
      </c>
      <c r="W152" s="1" t="s">
        <v>92</v>
      </c>
      <c r="X152" s="1" t="s">
        <v>3338</v>
      </c>
      <c r="Y152" s="1" t="s">
        <v>3339</v>
      </c>
      <c r="Z152" s="1" t="s">
        <v>95</v>
      </c>
      <c r="AA152" s="1" t="s">
        <v>3338</v>
      </c>
      <c r="AB152" s="1" t="s">
        <v>3339</v>
      </c>
      <c r="AC152" s="1" t="s">
        <v>95</v>
      </c>
      <c r="AD152" s="1">
        <v>9.26</v>
      </c>
      <c r="AE152" s="1" t="s">
        <v>96</v>
      </c>
      <c r="AF152" s="1" t="s">
        <v>3340</v>
      </c>
      <c r="AG152" s="1" t="s">
        <v>3341</v>
      </c>
      <c r="AH152" s="1" t="s">
        <v>1248</v>
      </c>
      <c r="AI152" s="1" t="s">
        <v>195</v>
      </c>
      <c r="AJ152" s="1">
        <v>83</v>
      </c>
      <c r="AK152" s="1"/>
      <c r="AL152" s="1" t="s">
        <v>3342</v>
      </c>
      <c r="AM152" s="1" t="s">
        <v>3341</v>
      </c>
      <c r="AN152" s="1" t="s">
        <v>134</v>
      </c>
      <c r="AO152" s="1" t="s">
        <v>332</v>
      </c>
      <c r="AP152" s="1">
        <v>72.92</v>
      </c>
      <c r="AQ152" s="1"/>
      <c r="AR152" s="1"/>
      <c r="AS152" s="1"/>
      <c r="AT152" s="1"/>
      <c r="AU152" s="1"/>
      <c r="AV152" s="1"/>
      <c r="AW152" s="1"/>
      <c r="AX152" s="1" t="s">
        <v>3343</v>
      </c>
      <c r="AY152" s="1" t="s">
        <v>3344</v>
      </c>
      <c r="AZ152" s="1" t="s">
        <v>227</v>
      </c>
      <c r="BA152" s="1" t="s">
        <v>386</v>
      </c>
      <c r="BB152" s="1">
        <v>90.46</v>
      </c>
      <c r="BC152" s="1">
        <v>9.49</v>
      </c>
      <c r="BD152" s="1"/>
      <c r="BE152" s="1"/>
      <c r="BF152" s="1"/>
      <c r="BG152" s="1"/>
      <c r="BH152" s="1"/>
      <c r="BI152" s="1"/>
      <c r="BJ152" s="1" t="s">
        <v>3345</v>
      </c>
      <c r="BK152" s="1" t="s">
        <v>3346</v>
      </c>
      <c r="BL152" s="1" t="s">
        <v>879</v>
      </c>
      <c r="BM152" s="1" t="s">
        <v>3347</v>
      </c>
      <c r="BN152" s="1">
        <v>13</v>
      </c>
      <c r="BO152" s="1" t="s">
        <v>3348</v>
      </c>
      <c r="BP152" s="1" t="str">
        <f>HYPERLINK("https://nconnect.nicmar.ac.in/storage/profile/ProfilePhoto_P25700419_475938.jpg","Download")</f>
        <v>0</v>
      </c>
      <c r="BQ152" s="3"/>
      <c r="BR152" s="3"/>
      <c r="BS152" s="1" t="s">
        <v>113</v>
      </c>
      <c r="BT152" s="1" t="s">
        <v>114</v>
      </c>
      <c r="BU152" s="1" t="s">
        <v>115</v>
      </c>
      <c r="BV152" s="1" t="s">
        <v>116</v>
      </c>
      <c r="BW152" s="1"/>
    </row>
    <row r="153" spans="1:75">
      <c r="A153" s="1" t="s">
        <v>75</v>
      </c>
      <c r="B153" s="1" t="s">
        <v>76</v>
      </c>
      <c r="C153" s="1" t="s">
        <v>3349</v>
      </c>
      <c r="D153" s="1" t="s">
        <v>3350</v>
      </c>
      <c r="E153" s="1" t="s">
        <v>3351</v>
      </c>
      <c r="F153" s="1" t="s">
        <v>3352</v>
      </c>
      <c r="G153" s="1" t="s">
        <v>3353</v>
      </c>
      <c r="H153" s="1" t="s">
        <v>3354</v>
      </c>
      <c r="I153" s="1" t="s">
        <v>3355</v>
      </c>
      <c r="J153" s="1">
        <v>7058619818</v>
      </c>
      <c r="K153" s="1" t="s">
        <v>152</v>
      </c>
      <c r="L153" s="1" t="s">
        <v>3356</v>
      </c>
      <c r="M153" s="1" t="s">
        <v>86</v>
      </c>
      <c r="N153" s="1" t="s">
        <v>3357</v>
      </c>
      <c r="O153" s="1"/>
      <c r="P153" s="1" t="s">
        <v>321</v>
      </c>
      <c r="Q153" s="1" t="s">
        <v>3358</v>
      </c>
      <c r="R153" s="1" t="s">
        <v>3359</v>
      </c>
      <c r="S153" s="1">
        <v>8806477198</v>
      </c>
      <c r="T153" s="1" t="s">
        <v>3360</v>
      </c>
      <c r="U153" s="1" t="s">
        <v>3361</v>
      </c>
      <c r="V153" s="1">
        <v>7058375013</v>
      </c>
      <c r="W153" s="1" t="s">
        <v>3362</v>
      </c>
      <c r="X153" s="1" t="s">
        <v>3363</v>
      </c>
      <c r="Y153" s="1" t="s">
        <v>1872</v>
      </c>
      <c r="Z153" s="1" t="s">
        <v>95</v>
      </c>
      <c r="AA153" s="1" t="s">
        <v>3363</v>
      </c>
      <c r="AB153" s="1" t="s">
        <v>1872</v>
      </c>
      <c r="AC153" s="1" t="s">
        <v>95</v>
      </c>
      <c r="AD153" s="1">
        <v>8.54</v>
      </c>
      <c r="AE153" s="1" t="s">
        <v>96</v>
      </c>
      <c r="AF153" s="1" t="s">
        <v>3364</v>
      </c>
      <c r="AG153" s="1" t="s">
        <v>98</v>
      </c>
      <c r="AH153" s="1" t="s">
        <v>278</v>
      </c>
      <c r="AI153" s="1" t="s">
        <v>479</v>
      </c>
      <c r="AJ153" s="1">
        <v>90.8</v>
      </c>
      <c r="AK153" s="1">
        <v>0</v>
      </c>
      <c r="AL153" s="1" t="s">
        <v>3365</v>
      </c>
      <c r="AM153" s="1" t="s">
        <v>98</v>
      </c>
      <c r="AN153" s="1" t="s">
        <v>227</v>
      </c>
      <c r="AO153" s="1" t="s">
        <v>1811</v>
      </c>
      <c r="AP153" s="1">
        <v>58</v>
      </c>
      <c r="AQ153" s="1">
        <v>0</v>
      </c>
      <c r="AR153" s="1" t="s">
        <v>333</v>
      </c>
      <c r="AS153" s="1" t="s">
        <v>3366</v>
      </c>
      <c r="AT153" s="1" t="s">
        <v>169</v>
      </c>
      <c r="AU153" s="1" t="s">
        <v>409</v>
      </c>
      <c r="AV153" s="1">
        <v>87.47</v>
      </c>
      <c r="AW153" s="1">
        <v>0</v>
      </c>
      <c r="AX153" s="1" t="s">
        <v>3367</v>
      </c>
      <c r="AY153" s="1" t="s">
        <v>3368</v>
      </c>
      <c r="AZ153" s="1" t="s">
        <v>1003</v>
      </c>
      <c r="BA153" s="1" t="s">
        <v>232</v>
      </c>
      <c r="BB153" s="1">
        <v>70.5</v>
      </c>
      <c r="BC153" s="1">
        <v>7.8</v>
      </c>
      <c r="BD153" s="1"/>
      <c r="BE153" s="1"/>
      <c r="BF153" s="1"/>
      <c r="BG153" s="1"/>
      <c r="BH153" s="1"/>
      <c r="BI153" s="1"/>
      <c r="BJ153" s="1" t="s">
        <v>3369</v>
      </c>
      <c r="BK153" s="1" t="s">
        <v>3370</v>
      </c>
      <c r="BL153" s="1" t="s">
        <v>2056</v>
      </c>
      <c r="BM153" s="1" t="s">
        <v>3371</v>
      </c>
      <c r="BN153" s="1">
        <v>30</v>
      </c>
      <c r="BO153" s="1"/>
      <c r="BP153" s="1" t="str">
        <f>HYPERLINK("https://nconnect.nicmar.ac.in/storage/profile/ProfilePhoto_P25700591_413927.jpg","Download")</f>
        <v>0</v>
      </c>
      <c r="BQ153" s="3"/>
      <c r="BR153" s="3"/>
      <c r="BS153" s="1" t="s">
        <v>113</v>
      </c>
      <c r="BT153" s="1" t="s">
        <v>114</v>
      </c>
      <c r="BU153" s="1" t="s">
        <v>115</v>
      </c>
      <c r="BV153" s="1" t="s">
        <v>116</v>
      </c>
      <c r="BW153" s="1"/>
    </row>
    <row r="154" spans="1:75">
      <c r="A154" s="1" t="s">
        <v>75</v>
      </c>
      <c r="B154" s="1" t="s">
        <v>76</v>
      </c>
      <c r="C154" s="1" t="s">
        <v>3372</v>
      </c>
      <c r="D154" s="1" t="s">
        <v>3373</v>
      </c>
      <c r="E154" s="1"/>
      <c r="F154" s="1" t="s">
        <v>3374</v>
      </c>
      <c r="G154" s="1" t="s">
        <v>3375</v>
      </c>
      <c r="H154" s="1" t="s">
        <v>3376</v>
      </c>
      <c r="I154" s="1" t="s">
        <v>3377</v>
      </c>
      <c r="J154" s="1">
        <v>9538399704</v>
      </c>
      <c r="K154" s="1" t="s">
        <v>84</v>
      </c>
      <c r="L154" s="1" t="s">
        <v>3378</v>
      </c>
      <c r="M154" s="1" t="s">
        <v>86</v>
      </c>
      <c r="N154" s="1" t="s">
        <v>2278</v>
      </c>
      <c r="O154" s="1"/>
      <c r="P154" s="1" t="s">
        <v>88</v>
      </c>
      <c r="Q154" s="1" t="s">
        <v>3379</v>
      </c>
      <c r="R154" s="1" t="s">
        <v>3380</v>
      </c>
      <c r="S154" s="1">
        <v>9448245386</v>
      </c>
      <c r="T154" s="1" t="s">
        <v>3381</v>
      </c>
      <c r="U154" s="1" t="s">
        <v>3382</v>
      </c>
      <c r="V154" s="1">
        <v>9448293831</v>
      </c>
      <c r="W154" s="1" t="s">
        <v>3383</v>
      </c>
      <c r="X154" s="1" t="s">
        <v>3384</v>
      </c>
      <c r="Y154" s="1" t="s">
        <v>2265</v>
      </c>
      <c r="Z154" s="1" t="s">
        <v>571</v>
      </c>
      <c r="AA154" s="1" t="s">
        <v>3384</v>
      </c>
      <c r="AB154" s="1" t="s">
        <v>2265</v>
      </c>
      <c r="AC154" s="1" t="s">
        <v>571</v>
      </c>
      <c r="AD154" s="1">
        <v>8.95</v>
      </c>
      <c r="AE154" s="1" t="s">
        <v>96</v>
      </c>
      <c r="AF154" s="1" t="s">
        <v>3385</v>
      </c>
      <c r="AG154" s="1" t="s">
        <v>3386</v>
      </c>
      <c r="AH154" s="1" t="s">
        <v>874</v>
      </c>
      <c r="AI154" s="1" t="s">
        <v>875</v>
      </c>
      <c r="AJ154" s="1">
        <v>84.32</v>
      </c>
      <c r="AK154" s="1"/>
      <c r="AL154" s="1" t="s">
        <v>3387</v>
      </c>
      <c r="AM154" s="1" t="s">
        <v>3388</v>
      </c>
      <c r="AN154" s="1" t="s">
        <v>576</v>
      </c>
      <c r="AO154" s="1" t="s">
        <v>100</v>
      </c>
      <c r="AP154" s="1">
        <v>76.66</v>
      </c>
      <c r="AQ154" s="1"/>
      <c r="AR154" s="1"/>
      <c r="AS154" s="1"/>
      <c r="AT154" s="1"/>
      <c r="AU154" s="1"/>
      <c r="AV154" s="1"/>
      <c r="AW154" s="1"/>
      <c r="AX154" s="1" t="s">
        <v>579</v>
      </c>
      <c r="AY154" s="1" t="s">
        <v>3389</v>
      </c>
      <c r="AZ154" s="1" t="s">
        <v>103</v>
      </c>
      <c r="BA154" s="1" t="s">
        <v>1041</v>
      </c>
      <c r="BB154" s="1">
        <v>74.2</v>
      </c>
      <c r="BC154" s="1">
        <v>8.17</v>
      </c>
      <c r="BD154" s="1" t="s">
        <v>579</v>
      </c>
      <c r="BE154" s="1" t="s">
        <v>3390</v>
      </c>
      <c r="BF154" s="1" t="s">
        <v>3391</v>
      </c>
      <c r="BG154" s="1" t="s">
        <v>3392</v>
      </c>
      <c r="BH154" s="1">
        <v>81.5</v>
      </c>
      <c r="BI154" s="1">
        <v>8.9</v>
      </c>
      <c r="BJ154" s="1" t="s">
        <v>3393</v>
      </c>
      <c r="BK154" s="1" t="s">
        <v>3394</v>
      </c>
      <c r="BL154" s="1" t="s">
        <v>1518</v>
      </c>
      <c r="BM154" s="1" t="s">
        <v>3395</v>
      </c>
      <c r="BN154" s="1">
        <v>20</v>
      </c>
      <c r="BO154" s="1" t="s">
        <v>3396</v>
      </c>
      <c r="BP154" s="1" t="str">
        <f>HYPERLINK("https://nconnect.nicmar.ac.in/storage/profile/ProfilePhoto_P25700371_572389.jpg","Download")</f>
        <v>0</v>
      </c>
      <c r="BQ154" s="3"/>
      <c r="BR154" s="3"/>
      <c r="BS154" s="1" t="s">
        <v>113</v>
      </c>
      <c r="BT154" s="1" t="s">
        <v>114</v>
      </c>
      <c r="BU154" s="1" t="s">
        <v>115</v>
      </c>
      <c r="BV154" s="1" t="s">
        <v>116</v>
      </c>
      <c r="BW154" s="1"/>
    </row>
    <row r="155" spans="1:75">
      <c r="A155" s="1" t="s">
        <v>75</v>
      </c>
      <c r="B155" s="1" t="s">
        <v>76</v>
      </c>
      <c r="C155" s="1" t="s">
        <v>3397</v>
      </c>
      <c r="D155" s="1" t="s">
        <v>2017</v>
      </c>
      <c r="E155" s="1" t="s">
        <v>3398</v>
      </c>
      <c r="F155" s="1" t="s">
        <v>1410</v>
      </c>
      <c r="G155" s="1" t="s">
        <v>3399</v>
      </c>
      <c r="H155" s="1" t="s">
        <v>3400</v>
      </c>
      <c r="I155" s="1" t="s">
        <v>3401</v>
      </c>
      <c r="J155" s="1">
        <v>9747558878</v>
      </c>
      <c r="K155" s="1" t="s">
        <v>152</v>
      </c>
      <c r="L155" s="1" t="s">
        <v>3402</v>
      </c>
      <c r="M155" s="1" t="s">
        <v>86</v>
      </c>
      <c r="N155" s="1" t="s">
        <v>2155</v>
      </c>
      <c r="O155" s="1" t="s">
        <v>2066</v>
      </c>
      <c r="P155" s="1" t="s">
        <v>1913</v>
      </c>
      <c r="Q155" s="1" t="s">
        <v>3403</v>
      </c>
      <c r="R155" s="1" t="s">
        <v>3404</v>
      </c>
      <c r="S155" s="1">
        <v>9446519121</v>
      </c>
      <c r="T155" s="1" t="s">
        <v>3405</v>
      </c>
      <c r="U155" s="1" t="s">
        <v>3406</v>
      </c>
      <c r="V155" s="1">
        <v>9447619121</v>
      </c>
      <c r="W155" s="1" t="s">
        <v>622</v>
      </c>
      <c r="X155" s="1" t="s">
        <v>3407</v>
      </c>
      <c r="Y155" s="1" t="s">
        <v>915</v>
      </c>
      <c r="Z155" s="1" t="s">
        <v>790</v>
      </c>
      <c r="AA155" s="1" t="s">
        <v>3408</v>
      </c>
      <c r="AB155" s="1" t="s">
        <v>915</v>
      </c>
      <c r="AC155" s="1" t="s">
        <v>790</v>
      </c>
      <c r="AD155" s="1">
        <v>8.56</v>
      </c>
      <c r="AE155" s="1" t="s">
        <v>96</v>
      </c>
      <c r="AF155" s="1" t="s">
        <v>3409</v>
      </c>
      <c r="AG155" s="1" t="s">
        <v>3410</v>
      </c>
      <c r="AH155" s="1" t="s">
        <v>226</v>
      </c>
      <c r="AI155" s="1" t="s">
        <v>257</v>
      </c>
      <c r="AJ155" s="1">
        <v>73</v>
      </c>
      <c r="AK155" s="1"/>
      <c r="AL155" s="1" t="s">
        <v>3411</v>
      </c>
      <c r="AM155" s="1" t="s">
        <v>3412</v>
      </c>
      <c r="AN155" s="1" t="s">
        <v>747</v>
      </c>
      <c r="AO155" s="1" t="s">
        <v>360</v>
      </c>
      <c r="AP155" s="1">
        <v>76.6</v>
      </c>
      <c r="AQ155" s="1"/>
      <c r="AR155" s="1"/>
      <c r="AS155" s="1"/>
      <c r="AT155" s="1"/>
      <c r="AU155" s="1"/>
      <c r="AV155" s="1"/>
      <c r="AW155" s="1"/>
      <c r="AX155" s="1" t="s">
        <v>794</v>
      </c>
      <c r="AY155" s="1" t="s">
        <v>3413</v>
      </c>
      <c r="AZ155" s="1" t="s">
        <v>138</v>
      </c>
      <c r="BA155" s="1" t="s">
        <v>656</v>
      </c>
      <c r="BB155" s="1">
        <v>77.8</v>
      </c>
      <c r="BC155" s="1">
        <v>7.78</v>
      </c>
      <c r="BD155" s="1"/>
      <c r="BE155" s="1"/>
      <c r="BF155" s="1"/>
      <c r="BG155" s="1"/>
      <c r="BH155" s="1"/>
      <c r="BI155" s="1"/>
      <c r="BJ155" s="1" t="s">
        <v>3414</v>
      </c>
      <c r="BK155" s="1"/>
      <c r="BL155" s="1"/>
      <c r="BM155" s="1" t="s">
        <v>3415</v>
      </c>
      <c r="BN155" s="1">
        <v>13</v>
      </c>
      <c r="BO155" s="1" t="s">
        <v>3416</v>
      </c>
      <c r="BP155" s="1" t="str">
        <f>HYPERLINK("https://nconnect.nicmar.ac.in/storage/profile/ProfilePhoto_P25700024_183579.jpg","Download")</f>
        <v>0</v>
      </c>
      <c r="BQ155" s="3"/>
      <c r="BR155" s="3"/>
      <c r="BS155" s="1" t="s">
        <v>113</v>
      </c>
      <c r="BT155" s="1" t="s">
        <v>114</v>
      </c>
      <c r="BU155" s="1" t="s">
        <v>115</v>
      </c>
      <c r="BV155" s="1" t="s">
        <v>116</v>
      </c>
      <c r="BW155" s="1"/>
    </row>
    <row r="156" spans="1:75">
      <c r="A156" s="1" t="s">
        <v>75</v>
      </c>
      <c r="B156" s="1" t="s">
        <v>76</v>
      </c>
      <c r="C156" s="1" t="s">
        <v>3417</v>
      </c>
      <c r="D156" s="1" t="s">
        <v>3418</v>
      </c>
      <c r="E156" s="1"/>
      <c r="F156" s="1" t="s">
        <v>2018</v>
      </c>
      <c r="G156" s="1" t="s">
        <v>3419</v>
      </c>
      <c r="H156" s="1" t="s">
        <v>3420</v>
      </c>
      <c r="I156" s="1" t="s">
        <v>3421</v>
      </c>
      <c r="J156" s="1">
        <v>9207542359</v>
      </c>
      <c r="K156" s="1" t="s">
        <v>152</v>
      </c>
      <c r="L156" s="1" t="s">
        <v>3422</v>
      </c>
      <c r="M156" s="1" t="s">
        <v>86</v>
      </c>
      <c r="N156" s="1" t="s">
        <v>3423</v>
      </c>
      <c r="O156" s="1"/>
      <c r="P156" s="1" t="s">
        <v>88</v>
      </c>
      <c r="Q156" s="1" t="s">
        <v>3424</v>
      </c>
      <c r="R156" s="1" t="s">
        <v>3425</v>
      </c>
      <c r="S156" s="1">
        <v>9745564006</v>
      </c>
      <c r="T156" s="1" t="s">
        <v>3426</v>
      </c>
      <c r="U156" s="1" t="s">
        <v>3427</v>
      </c>
      <c r="V156" s="1">
        <v>8547054710</v>
      </c>
      <c r="W156" s="1" t="s">
        <v>92</v>
      </c>
      <c r="X156" s="1" t="s">
        <v>3428</v>
      </c>
      <c r="Y156" s="1" t="s">
        <v>1196</v>
      </c>
      <c r="Z156" s="1" t="s">
        <v>790</v>
      </c>
      <c r="AA156" s="1" t="s">
        <v>3428</v>
      </c>
      <c r="AB156" s="1" t="s">
        <v>1196</v>
      </c>
      <c r="AC156" s="1" t="s">
        <v>790</v>
      </c>
      <c r="AD156" s="1">
        <v>9.0</v>
      </c>
      <c r="AE156" s="1" t="s">
        <v>96</v>
      </c>
      <c r="AF156" s="1" t="s">
        <v>3429</v>
      </c>
      <c r="AG156" s="1" t="s">
        <v>3430</v>
      </c>
      <c r="AH156" s="1" t="s">
        <v>99</v>
      </c>
      <c r="AI156" s="1" t="s">
        <v>100</v>
      </c>
      <c r="AJ156" s="1">
        <v>81.7</v>
      </c>
      <c r="AK156" s="1">
        <v>8.6</v>
      </c>
      <c r="AL156" s="1" t="s">
        <v>3429</v>
      </c>
      <c r="AM156" s="1" t="s">
        <v>3430</v>
      </c>
      <c r="AN156" s="1" t="s">
        <v>226</v>
      </c>
      <c r="AO156" s="1" t="s">
        <v>135</v>
      </c>
      <c r="AP156" s="1">
        <v>73</v>
      </c>
      <c r="AQ156" s="1"/>
      <c r="AR156" s="1"/>
      <c r="AS156" s="1"/>
      <c r="AT156" s="1"/>
      <c r="AU156" s="1"/>
      <c r="AV156" s="1"/>
      <c r="AW156" s="1"/>
      <c r="AX156" s="1" t="s">
        <v>794</v>
      </c>
      <c r="AY156" s="1" t="s">
        <v>3431</v>
      </c>
      <c r="AZ156" s="1" t="s">
        <v>306</v>
      </c>
      <c r="BA156" s="1" t="s">
        <v>431</v>
      </c>
      <c r="BB156" s="1">
        <v>78.3</v>
      </c>
      <c r="BC156" s="1">
        <v>7.83</v>
      </c>
      <c r="BD156" s="1"/>
      <c r="BE156" s="1"/>
      <c r="BF156" s="1"/>
      <c r="BG156" s="1"/>
      <c r="BH156" s="1"/>
      <c r="BI156" s="1"/>
      <c r="BJ156" s="1" t="s">
        <v>3432</v>
      </c>
      <c r="BK156" s="1" t="s">
        <v>3433</v>
      </c>
      <c r="BL156" s="1" t="s">
        <v>2210</v>
      </c>
      <c r="BM156" s="1" t="s">
        <v>3434</v>
      </c>
      <c r="BN156" s="1">
        <v>38</v>
      </c>
      <c r="BO156" s="1" t="s">
        <v>3435</v>
      </c>
      <c r="BP156" s="1" t="str">
        <f>HYPERLINK("https://nconnect.nicmar.ac.in/storage/profile/ProfilePhoto_P25700350_594367.jpg","Download")</f>
        <v>0</v>
      </c>
      <c r="BQ156" s="3"/>
      <c r="BR156" s="3"/>
      <c r="BS156" s="1" t="s">
        <v>113</v>
      </c>
      <c r="BT156" s="1" t="s">
        <v>114</v>
      </c>
      <c r="BU156" s="1" t="s">
        <v>115</v>
      </c>
      <c r="BV156" s="1" t="s">
        <v>116</v>
      </c>
      <c r="BW156" s="1"/>
    </row>
    <row r="157" spans="1:75">
      <c r="A157" s="1" t="s">
        <v>342</v>
      </c>
      <c r="B157" s="1" t="s">
        <v>76</v>
      </c>
      <c r="C157" s="1" t="s">
        <v>3436</v>
      </c>
      <c r="D157" s="1" t="s">
        <v>3437</v>
      </c>
      <c r="E157" s="1" t="s">
        <v>3438</v>
      </c>
      <c r="F157" s="1" t="s">
        <v>3439</v>
      </c>
      <c r="G157" s="1" t="s">
        <v>3440</v>
      </c>
      <c r="H157" s="1" t="s">
        <v>3441</v>
      </c>
      <c r="I157" s="1" t="s">
        <v>3442</v>
      </c>
      <c r="J157" s="1">
        <v>9890351124</v>
      </c>
      <c r="K157" s="1" t="s">
        <v>152</v>
      </c>
      <c r="L157" s="1" t="s">
        <v>3443</v>
      </c>
      <c r="M157" s="1" t="s">
        <v>86</v>
      </c>
      <c r="N157" s="1" t="s">
        <v>1800</v>
      </c>
      <c r="O157" s="1" t="s">
        <v>3444</v>
      </c>
      <c r="P157" s="1" t="s">
        <v>618</v>
      </c>
      <c r="Q157" s="1" t="s">
        <v>3445</v>
      </c>
      <c r="R157" s="1" t="s">
        <v>3438</v>
      </c>
      <c r="S157" s="1">
        <v>8208822498</v>
      </c>
      <c r="T157" s="1" t="s">
        <v>1868</v>
      </c>
      <c r="U157" s="1" t="s">
        <v>3446</v>
      </c>
      <c r="V157" s="1">
        <v>9890351124</v>
      </c>
      <c r="W157" s="1" t="s">
        <v>622</v>
      </c>
      <c r="X157" s="1" t="s">
        <v>3447</v>
      </c>
      <c r="Y157" s="1" t="s">
        <v>299</v>
      </c>
      <c r="Z157" s="1" t="s">
        <v>95</v>
      </c>
      <c r="AA157" s="1" t="s">
        <v>3447</v>
      </c>
      <c r="AB157" s="1" t="s">
        <v>299</v>
      </c>
      <c r="AC157" s="1" t="s">
        <v>95</v>
      </c>
      <c r="AD157" s="1">
        <v>8.81</v>
      </c>
      <c r="AE157" s="1" t="s">
        <v>96</v>
      </c>
      <c r="AF157" s="1" t="s">
        <v>3448</v>
      </c>
      <c r="AG157" s="1" t="s">
        <v>3449</v>
      </c>
      <c r="AH157" s="1" t="s">
        <v>99</v>
      </c>
      <c r="AI157" s="1" t="s">
        <v>100</v>
      </c>
      <c r="AJ157" s="1">
        <v>91.2</v>
      </c>
      <c r="AK157" s="1">
        <v>9.6</v>
      </c>
      <c r="AL157" s="1" t="s">
        <v>3448</v>
      </c>
      <c r="AM157" s="1" t="s">
        <v>3449</v>
      </c>
      <c r="AN157" s="1" t="s">
        <v>226</v>
      </c>
      <c r="AO157" s="1" t="s">
        <v>227</v>
      </c>
      <c r="AP157" s="1">
        <v>78.2</v>
      </c>
      <c r="AQ157" s="1"/>
      <c r="AR157" s="1"/>
      <c r="AS157" s="1"/>
      <c r="AT157" s="1"/>
      <c r="AU157" s="1"/>
      <c r="AV157" s="1"/>
      <c r="AW157" s="1"/>
      <c r="AX157" s="1" t="s">
        <v>3450</v>
      </c>
      <c r="AY157" s="1" t="s">
        <v>3451</v>
      </c>
      <c r="AZ157" s="1" t="s">
        <v>229</v>
      </c>
      <c r="BA157" s="1" t="s">
        <v>458</v>
      </c>
      <c r="BB157" s="1">
        <v>79.15</v>
      </c>
      <c r="BC157" s="1">
        <v>7.91</v>
      </c>
      <c r="BD157" s="1"/>
      <c r="BE157" s="1"/>
      <c r="BF157" s="1"/>
      <c r="BG157" s="1"/>
      <c r="BH157" s="1"/>
      <c r="BI157" s="1"/>
      <c r="BJ157" s="1" t="s">
        <v>3452</v>
      </c>
      <c r="BK157" s="1" t="s">
        <v>3453</v>
      </c>
      <c r="BL157" s="1" t="s">
        <v>3454</v>
      </c>
      <c r="BM157" s="1" t="s">
        <v>3455</v>
      </c>
      <c r="BN157" s="1">
        <v>8</v>
      </c>
      <c r="BO157" s="1" t="s">
        <v>3456</v>
      </c>
      <c r="BP157" s="1" t="str">
        <f>HYPERLINK("https://nconnect.nicmar.ac.in/storage/profile/ProfilePhoto_P25701132_857361.jpg","Download")</f>
        <v>0</v>
      </c>
      <c r="BQ157" s="3"/>
      <c r="BR157" s="3"/>
      <c r="BS157" s="1" t="s">
        <v>113</v>
      </c>
      <c r="BT157" s="1" t="s">
        <v>114</v>
      </c>
      <c r="BU157" s="1" t="s">
        <v>115</v>
      </c>
      <c r="BV157" s="1" t="s">
        <v>116</v>
      </c>
      <c r="BW157" s="1"/>
    </row>
    <row r="158" spans="1:75">
      <c r="A158" s="1" t="s">
        <v>75</v>
      </c>
      <c r="B158" s="1" t="s">
        <v>76</v>
      </c>
      <c r="C158" s="1" t="s">
        <v>3457</v>
      </c>
      <c r="D158" s="1" t="s">
        <v>3458</v>
      </c>
      <c r="E158" s="1"/>
      <c r="F158" s="1" t="s">
        <v>3459</v>
      </c>
      <c r="G158" s="1" t="s">
        <v>3460</v>
      </c>
      <c r="H158" s="1" t="s">
        <v>3461</v>
      </c>
      <c r="I158" s="1" t="s">
        <v>3462</v>
      </c>
      <c r="J158" s="1">
        <v>9384198048</v>
      </c>
      <c r="K158" s="1" t="s">
        <v>152</v>
      </c>
      <c r="L158" s="1" t="s">
        <v>3463</v>
      </c>
      <c r="M158" s="1" t="s">
        <v>86</v>
      </c>
      <c r="N158" s="1" t="s">
        <v>154</v>
      </c>
      <c r="O158" s="1"/>
      <c r="P158" s="1" t="s">
        <v>321</v>
      </c>
      <c r="Q158" s="1" t="s">
        <v>3464</v>
      </c>
      <c r="R158" s="1" t="s">
        <v>3465</v>
      </c>
      <c r="S158" s="1">
        <v>9425789216</v>
      </c>
      <c r="T158" s="1" t="s">
        <v>3466</v>
      </c>
      <c r="U158" s="1" t="s">
        <v>3467</v>
      </c>
      <c r="V158" s="1">
        <v>9425120617</v>
      </c>
      <c r="W158" s="1" t="s">
        <v>448</v>
      </c>
      <c r="X158" s="1" t="s">
        <v>3468</v>
      </c>
      <c r="Y158" s="1" t="s">
        <v>3469</v>
      </c>
      <c r="Z158" s="1" t="s">
        <v>1245</v>
      </c>
      <c r="AA158" s="1" t="s">
        <v>3468</v>
      </c>
      <c r="AB158" s="1" t="s">
        <v>3469</v>
      </c>
      <c r="AC158" s="1" t="s">
        <v>1245</v>
      </c>
      <c r="AD158" s="1">
        <v>9.03</v>
      </c>
      <c r="AE158" s="1" t="s">
        <v>96</v>
      </c>
      <c r="AF158" s="1" t="s">
        <v>3470</v>
      </c>
      <c r="AG158" s="1" t="s">
        <v>3471</v>
      </c>
      <c r="AH158" s="1" t="s">
        <v>3472</v>
      </c>
      <c r="AI158" s="1" t="s">
        <v>875</v>
      </c>
      <c r="AJ158" s="1">
        <v>72.2</v>
      </c>
      <c r="AK158" s="1">
        <v>7.6</v>
      </c>
      <c r="AL158" s="1" t="s">
        <v>3473</v>
      </c>
      <c r="AM158" s="1" t="s">
        <v>3474</v>
      </c>
      <c r="AN158" s="1" t="s">
        <v>1129</v>
      </c>
      <c r="AO158" s="1" t="s">
        <v>100</v>
      </c>
      <c r="AP158" s="1">
        <v>68</v>
      </c>
      <c r="AQ158" s="1"/>
      <c r="AR158" s="1"/>
      <c r="AS158" s="1"/>
      <c r="AT158" s="1"/>
      <c r="AU158" s="1"/>
      <c r="AV158" s="1"/>
      <c r="AW158" s="1"/>
      <c r="AX158" s="1" t="s">
        <v>3475</v>
      </c>
      <c r="AY158" s="1" t="s">
        <v>3476</v>
      </c>
      <c r="AZ158" s="1" t="s">
        <v>198</v>
      </c>
      <c r="BA158" s="1" t="s">
        <v>107</v>
      </c>
      <c r="BB158" s="1">
        <v>72.8</v>
      </c>
      <c r="BC158" s="1">
        <v>7.28</v>
      </c>
      <c r="BD158" s="1"/>
      <c r="BE158" s="1"/>
      <c r="BF158" s="1"/>
      <c r="BG158" s="1"/>
      <c r="BH158" s="1"/>
      <c r="BI158" s="1"/>
      <c r="BJ158" s="1" t="s">
        <v>3477</v>
      </c>
      <c r="BK158" s="1" t="s">
        <v>3478</v>
      </c>
      <c r="BL158" s="1" t="s">
        <v>310</v>
      </c>
      <c r="BM158" s="1" t="s">
        <v>3479</v>
      </c>
      <c r="BN158" s="1">
        <v>15</v>
      </c>
      <c r="BO158" s="1" t="s">
        <v>3480</v>
      </c>
      <c r="BP158" s="1" t="str">
        <f>HYPERLINK("https://nconnect.nicmar.ac.in/storage/profile/ProfilePhoto_P25700418_528617.jpg","Download")</f>
        <v>0</v>
      </c>
      <c r="BQ158" s="3"/>
      <c r="BR158" s="3"/>
      <c r="BS158" s="1" t="s">
        <v>113</v>
      </c>
      <c r="BT158" s="1" t="s">
        <v>114</v>
      </c>
      <c r="BU158" s="1" t="s">
        <v>115</v>
      </c>
      <c r="BV158" s="1" t="s">
        <v>116</v>
      </c>
      <c r="BW158" s="1"/>
    </row>
    <row r="159" spans="1:75">
      <c r="A159" s="1" t="s">
        <v>75</v>
      </c>
      <c r="B159" s="1" t="s">
        <v>76</v>
      </c>
      <c r="C159" s="1" t="s">
        <v>3481</v>
      </c>
      <c r="D159" s="1" t="s">
        <v>3482</v>
      </c>
      <c r="E159" s="1" t="s">
        <v>1674</v>
      </c>
      <c r="F159" s="1" t="s">
        <v>1184</v>
      </c>
      <c r="G159" s="1" t="s">
        <v>3483</v>
      </c>
      <c r="H159" s="1" t="s">
        <v>3484</v>
      </c>
      <c r="I159" s="1" t="s">
        <v>3485</v>
      </c>
      <c r="J159" s="1">
        <v>9526316048</v>
      </c>
      <c r="K159" s="1" t="s">
        <v>152</v>
      </c>
      <c r="L159" s="1" t="s">
        <v>3486</v>
      </c>
      <c r="M159" s="1" t="s">
        <v>86</v>
      </c>
      <c r="N159" s="1" t="s">
        <v>3487</v>
      </c>
      <c r="O159" s="1"/>
      <c r="P159" s="1" t="s">
        <v>399</v>
      </c>
      <c r="Q159" s="1" t="s">
        <v>3488</v>
      </c>
      <c r="R159" s="1" t="s">
        <v>3489</v>
      </c>
      <c r="S159" s="1">
        <v>9446570916</v>
      </c>
      <c r="T159" s="1" t="s">
        <v>3490</v>
      </c>
      <c r="U159" s="1" t="s">
        <v>3491</v>
      </c>
      <c r="V159" s="1">
        <v>9446330916</v>
      </c>
      <c r="W159" s="1" t="s">
        <v>3492</v>
      </c>
      <c r="X159" s="1" t="s">
        <v>3493</v>
      </c>
      <c r="Y159" s="1" t="s">
        <v>915</v>
      </c>
      <c r="Z159" s="1" t="s">
        <v>790</v>
      </c>
      <c r="AA159" s="1" t="s">
        <v>3493</v>
      </c>
      <c r="AB159" s="1" t="s">
        <v>915</v>
      </c>
      <c r="AC159" s="1" t="s">
        <v>790</v>
      </c>
      <c r="AD159" s="1">
        <v>8.72</v>
      </c>
      <c r="AE159" s="1" t="s">
        <v>96</v>
      </c>
      <c r="AF159" s="1" t="s">
        <v>3494</v>
      </c>
      <c r="AG159" s="1" t="s">
        <v>301</v>
      </c>
      <c r="AH159" s="1" t="s">
        <v>226</v>
      </c>
      <c r="AI159" s="1" t="s">
        <v>135</v>
      </c>
      <c r="AJ159" s="1">
        <v>87.8</v>
      </c>
      <c r="AK159" s="1"/>
      <c r="AL159" s="1" t="s">
        <v>3495</v>
      </c>
      <c r="AM159" s="1" t="s">
        <v>3496</v>
      </c>
      <c r="AN159" s="1" t="s">
        <v>169</v>
      </c>
      <c r="AO159" s="1" t="s">
        <v>138</v>
      </c>
      <c r="AP159" s="1">
        <v>81.5</v>
      </c>
      <c r="AQ159" s="1"/>
      <c r="AR159" s="1"/>
      <c r="AS159" s="1"/>
      <c r="AT159" s="1"/>
      <c r="AU159" s="1"/>
      <c r="AV159" s="1"/>
      <c r="AW159" s="1"/>
      <c r="AX159" s="1" t="s">
        <v>794</v>
      </c>
      <c r="AY159" s="1" t="s">
        <v>3497</v>
      </c>
      <c r="AZ159" s="1" t="s">
        <v>3391</v>
      </c>
      <c r="BA159" s="1" t="s">
        <v>232</v>
      </c>
      <c r="BB159" s="1">
        <v>74.6</v>
      </c>
      <c r="BC159" s="1">
        <v>7.46</v>
      </c>
      <c r="BD159" s="1"/>
      <c r="BE159" s="1"/>
      <c r="BF159" s="1"/>
      <c r="BG159" s="1"/>
      <c r="BH159" s="1"/>
      <c r="BI159" s="1"/>
      <c r="BJ159" s="1" t="s">
        <v>432</v>
      </c>
      <c r="BK159" s="1" t="s">
        <v>3498</v>
      </c>
      <c r="BL159" s="1" t="s">
        <v>2518</v>
      </c>
      <c r="BM159" s="1" t="s">
        <v>3499</v>
      </c>
      <c r="BN159" s="1">
        <v>10</v>
      </c>
      <c r="BO159" s="1"/>
      <c r="BP159" s="1" t="str">
        <f>HYPERLINK("https://nconnect.nicmar.ac.in/storage/profile/ProfilePhoto_P25700103_548732.jpg","Download")</f>
        <v>0</v>
      </c>
      <c r="BQ159" s="3"/>
      <c r="BR159" s="3"/>
      <c r="BS159" s="1" t="s">
        <v>113</v>
      </c>
      <c r="BT159" s="1" t="s">
        <v>114</v>
      </c>
      <c r="BU159" s="1" t="s">
        <v>115</v>
      </c>
      <c r="BV159" s="1" t="s">
        <v>116</v>
      </c>
      <c r="BW159" s="1"/>
    </row>
    <row r="160" spans="1:75">
      <c r="A160" s="1" t="s">
        <v>75</v>
      </c>
      <c r="B160" s="1" t="s">
        <v>76</v>
      </c>
      <c r="C160" s="1" t="s">
        <v>3500</v>
      </c>
      <c r="D160" s="1" t="s">
        <v>3501</v>
      </c>
      <c r="E160" s="1"/>
      <c r="F160" s="1" t="s">
        <v>3502</v>
      </c>
      <c r="G160" s="1" t="s">
        <v>3503</v>
      </c>
      <c r="H160" s="1" t="s">
        <v>3504</v>
      </c>
      <c r="I160" s="1" t="s">
        <v>3505</v>
      </c>
      <c r="J160" s="1">
        <v>8919304008</v>
      </c>
      <c r="K160" s="1" t="s">
        <v>152</v>
      </c>
      <c r="L160" s="1" t="s">
        <v>3506</v>
      </c>
      <c r="M160" s="1" t="s">
        <v>86</v>
      </c>
      <c r="N160" s="1" t="s">
        <v>3507</v>
      </c>
      <c r="O160" s="1"/>
      <c r="P160" s="1" t="s">
        <v>88</v>
      </c>
      <c r="Q160" s="1" t="s">
        <v>3508</v>
      </c>
      <c r="R160" s="1" t="s">
        <v>3509</v>
      </c>
      <c r="S160" s="1">
        <v>9866349968</v>
      </c>
      <c r="T160" s="1" t="s">
        <v>3510</v>
      </c>
      <c r="U160" s="1" t="s">
        <v>3511</v>
      </c>
      <c r="V160" s="1">
        <v>9491222511</v>
      </c>
      <c r="W160" s="1" t="s">
        <v>448</v>
      </c>
      <c r="X160" s="1" t="s">
        <v>3512</v>
      </c>
      <c r="Y160" s="1" t="s">
        <v>547</v>
      </c>
      <c r="Z160" s="1" t="s">
        <v>548</v>
      </c>
      <c r="AA160" s="1" t="s">
        <v>3513</v>
      </c>
      <c r="AB160" s="1" t="s">
        <v>547</v>
      </c>
      <c r="AC160" s="1" t="s">
        <v>548</v>
      </c>
      <c r="AD160" s="1">
        <v>8.59</v>
      </c>
      <c r="AE160" s="1" t="s">
        <v>96</v>
      </c>
      <c r="AF160" s="1" t="s">
        <v>3514</v>
      </c>
      <c r="AG160" s="1" t="s">
        <v>3515</v>
      </c>
      <c r="AH160" s="1" t="s">
        <v>227</v>
      </c>
      <c r="AI160" s="1" t="s">
        <v>199</v>
      </c>
      <c r="AJ160" s="1">
        <v>82</v>
      </c>
      <c r="AK160" s="1">
        <v>8.2</v>
      </c>
      <c r="AL160" s="1" t="s">
        <v>3516</v>
      </c>
      <c r="AM160" s="1" t="s">
        <v>3515</v>
      </c>
      <c r="AN160" s="1" t="s">
        <v>107</v>
      </c>
      <c r="AO160" s="1" t="s">
        <v>362</v>
      </c>
      <c r="AP160" s="1">
        <v>81.4</v>
      </c>
      <c r="AQ160" s="1">
        <v>8.14</v>
      </c>
      <c r="AR160" s="1"/>
      <c r="AS160" s="1"/>
      <c r="AT160" s="1"/>
      <c r="AU160" s="1"/>
      <c r="AV160" s="1"/>
      <c r="AW160" s="1"/>
      <c r="AX160" s="1" t="s">
        <v>3517</v>
      </c>
      <c r="AY160" s="1" t="s">
        <v>3518</v>
      </c>
      <c r="AZ160" s="1" t="s">
        <v>362</v>
      </c>
      <c r="BA160" s="1" t="s">
        <v>772</v>
      </c>
      <c r="BB160" s="1">
        <v>71.2</v>
      </c>
      <c r="BC160" s="1">
        <v>7.12</v>
      </c>
      <c r="BD160" s="1"/>
      <c r="BE160" s="1"/>
      <c r="BF160" s="1"/>
      <c r="BG160" s="1"/>
      <c r="BH160" s="1"/>
      <c r="BI160" s="1"/>
      <c r="BJ160" s="1" t="s">
        <v>3519</v>
      </c>
      <c r="BK160" s="1"/>
      <c r="BL160" s="1"/>
      <c r="BM160" s="1" t="s">
        <v>3520</v>
      </c>
      <c r="BN160" s="1">
        <v>11</v>
      </c>
      <c r="BO160" s="1" t="s">
        <v>3521</v>
      </c>
      <c r="BP160" s="1" t="str">
        <f>HYPERLINK("https://nconnect.nicmar.ac.in/storage/profile/ProfilePhoto_P25700297_213596.jpg","Download")</f>
        <v>0</v>
      </c>
      <c r="BQ160" s="3"/>
      <c r="BR160" s="3"/>
      <c r="BS160" s="1" t="s">
        <v>113</v>
      </c>
      <c r="BT160" s="1" t="s">
        <v>114</v>
      </c>
      <c r="BU160" s="1" t="s">
        <v>115</v>
      </c>
      <c r="BV160" s="1" t="s">
        <v>116</v>
      </c>
      <c r="BW160" s="1"/>
    </row>
    <row r="161" spans="1:75">
      <c r="A161" s="1" t="s">
        <v>75</v>
      </c>
      <c r="B161" s="1" t="s">
        <v>76</v>
      </c>
      <c r="C161" s="1" t="s">
        <v>3522</v>
      </c>
      <c r="D161" s="1" t="s">
        <v>3523</v>
      </c>
      <c r="E161" s="1"/>
      <c r="F161" s="1" t="s">
        <v>316</v>
      </c>
      <c r="G161" s="1" t="s">
        <v>3524</v>
      </c>
      <c r="H161" s="1" t="s">
        <v>3525</v>
      </c>
      <c r="I161" s="1" t="s">
        <v>3526</v>
      </c>
      <c r="J161" s="1">
        <v>8505965550</v>
      </c>
      <c r="K161" s="1" t="s">
        <v>152</v>
      </c>
      <c r="L161" s="1" t="s">
        <v>3527</v>
      </c>
      <c r="M161" s="1" t="s">
        <v>86</v>
      </c>
      <c r="N161" s="1" t="s">
        <v>124</v>
      </c>
      <c r="O161" s="1"/>
      <c r="P161" s="1" t="s">
        <v>321</v>
      </c>
      <c r="Q161" s="1" t="s">
        <v>3528</v>
      </c>
      <c r="R161" s="1" t="s">
        <v>3529</v>
      </c>
      <c r="S161" s="1">
        <v>8505965550</v>
      </c>
      <c r="T161" s="1" t="s">
        <v>871</v>
      </c>
      <c r="U161" s="1" t="s">
        <v>3530</v>
      </c>
      <c r="V161" s="1">
        <v>8505965550</v>
      </c>
      <c r="W161" s="1" t="s">
        <v>92</v>
      </c>
      <c r="X161" s="1" t="s">
        <v>3531</v>
      </c>
      <c r="Y161" s="1" t="s">
        <v>2200</v>
      </c>
      <c r="Z161" s="1" t="s">
        <v>2201</v>
      </c>
      <c r="AA161" s="1" t="s">
        <v>3531</v>
      </c>
      <c r="AB161" s="1" t="s">
        <v>2200</v>
      </c>
      <c r="AC161" s="1" t="s">
        <v>2201</v>
      </c>
      <c r="AD161" s="1">
        <v>9.0</v>
      </c>
      <c r="AE161" s="1" t="s">
        <v>96</v>
      </c>
      <c r="AF161" s="1" t="s">
        <v>3532</v>
      </c>
      <c r="AG161" s="1" t="s">
        <v>917</v>
      </c>
      <c r="AH161" s="1" t="s">
        <v>335</v>
      </c>
      <c r="AI161" s="1" t="s">
        <v>199</v>
      </c>
      <c r="AJ161" s="1">
        <v>88</v>
      </c>
      <c r="AK161" s="1"/>
      <c r="AL161" s="1" t="s">
        <v>3532</v>
      </c>
      <c r="AM161" s="1" t="s">
        <v>917</v>
      </c>
      <c r="AN161" s="1" t="s">
        <v>813</v>
      </c>
      <c r="AO161" s="1" t="s">
        <v>362</v>
      </c>
      <c r="AP161" s="1">
        <v>85.5</v>
      </c>
      <c r="AQ161" s="1"/>
      <c r="AR161" s="1"/>
      <c r="AS161" s="1"/>
      <c r="AT161" s="1"/>
      <c r="AU161" s="1"/>
      <c r="AV161" s="1"/>
      <c r="AW161" s="1"/>
      <c r="AX161" s="1" t="s">
        <v>3533</v>
      </c>
      <c r="AY161" s="1" t="s">
        <v>3533</v>
      </c>
      <c r="AZ161" s="1" t="s">
        <v>726</v>
      </c>
      <c r="BA161" s="1" t="s">
        <v>772</v>
      </c>
      <c r="BB161" s="1">
        <v>76</v>
      </c>
      <c r="BC161" s="1">
        <v>7.6</v>
      </c>
      <c r="BD161" s="1"/>
      <c r="BE161" s="1"/>
      <c r="BF161" s="1"/>
      <c r="BG161" s="1"/>
      <c r="BH161" s="1"/>
      <c r="BI161" s="1"/>
      <c r="BJ161" s="1" t="s">
        <v>3534</v>
      </c>
      <c r="BK161" s="1"/>
      <c r="BL161" s="1"/>
      <c r="BM161" s="1" t="s">
        <v>3535</v>
      </c>
      <c r="BN161" s="1">
        <v>21</v>
      </c>
      <c r="BO161" s="1" t="s">
        <v>3536</v>
      </c>
      <c r="BP161" s="1" t="str">
        <f>HYPERLINK("https://nconnect.nicmar.ac.in/storage/profile/ProfilePhoto_P25700478_489325.jpg","Download")</f>
        <v>0</v>
      </c>
      <c r="BQ161" s="3"/>
      <c r="BR161" s="3"/>
      <c r="BS161" s="1" t="s">
        <v>113</v>
      </c>
      <c r="BT161" s="1" t="s">
        <v>114</v>
      </c>
      <c r="BU161" s="1" t="s">
        <v>115</v>
      </c>
      <c r="BV161" s="1" t="s">
        <v>116</v>
      </c>
      <c r="BW161" s="1"/>
    </row>
    <row r="162" spans="1:75">
      <c r="A162" s="1" t="s">
        <v>75</v>
      </c>
      <c r="B162" s="1" t="s">
        <v>76</v>
      </c>
      <c r="C162" s="1" t="s">
        <v>3537</v>
      </c>
      <c r="D162" s="1" t="s">
        <v>3538</v>
      </c>
      <c r="E162" s="1"/>
      <c r="F162" s="1" t="s">
        <v>3539</v>
      </c>
      <c r="G162" s="1" t="s">
        <v>3540</v>
      </c>
      <c r="H162" s="1" t="s">
        <v>3541</v>
      </c>
      <c r="I162" s="1" t="s">
        <v>3542</v>
      </c>
      <c r="J162" s="1">
        <v>9345734480</v>
      </c>
      <c r="K162" s="1" t="s">
        <v>84</v>
      </c>
      <c r="L162" s="1" t="s">
        <v>3543</v>
      </c>
      <c r="M162" s="1" t="s">
        <v>86</v>
      </c>
      <c r="N162" s="1" t="s">
        <v>3544</v>
      </c>
      <c r="O162" s="1"/>
      <c r="P162" s="1" t="s">
        <v>88</v>
      </c>
      <c r="Q162" s="1" t="s">
        <v>3545</v>
      </c>
      <c r="R162" s="1" t="s">
        <v>3546</v>
      </c>
      <c r="S162" s="1">
        <v>9443622246</v>
      </c>
      <c r="T162" s="1" t="s">
        <v>2346</v>
      </c>
      <c r="U162" s="1" t="s">
        <v>3547</v>
      </c>
      <c r="V162" s="1">
        <v>8072537791</v>
      </c>
      <c r="W162" s="1" t="s">
        <v>448</v>
      </c>
      <c r="X162" s="1" t="s">
        <v>3548</v>
      </c>
      <c r="Y162" s="1" t="s">
        <v>3549</v>
      </c>
      <c r="Z162" s="1" t="s">
        <v>975</v>
      </c>
      <c r="AA162" s="1" t="s">
        <v>3548</v>
      </c>
      <c r="AB162" s="1" t="s">
        <v>3549</v>
      </c>
      <c r="AC162" s="1" t="s">
        <v>975</v>
      </c>
      <c r="AD162" s="1">
        <v>9.08</v>
      </c>
      <c r="AE162" s="1" t="s">
        <v>96</v>
      </c>
      <c r="AF162" s="1" t="s">
        <v>3550</v>
      </c>
      <c r="AG162" s="1" t="s">
        <v>3551</v>
      </c>
      <c r="AH162" s="1" t="s">
        <v>226</v>
      </c>
      <c r="AI162" s="1" t="s">
        <v>135</v>
      </c>
      <c r="AJ162" s="1">
        <v>92.2</v>
      </c>
      <c r="AK162" s="1"/>
      <c r="AL162" s="1" t="s">
        <v>3550</v>
      </c>
      <c r="AM162" s="1" t="s">
        <v>3551</v>
      </c>
      <c r="AN162" s="1" t="s">
        <v>169</v>
      </c>
      <c r="AO162" s="1" t="s">
        <v>104</v>
      </c>
      <c r="AP162" s="1">
        <v>74.83</v>
      </c>
      <c r="AQ162" s="1"/>
      <c r="AR162" s="1"/>
      <c r="AS162" s="1"/>
      <c r="AT162" s="1"/>
      <c r="AU162" s="1"/>
      <c r="AV162" s="1"/>
      <c r="AW162" s="1"/>
      <c r="AX162" s="1" t="s">
        <v>3552</v>
      </c>
      <c r="AY162" s="1" t="s">
        <v>3552</v>
      </c>
      <c r="AZ162" s="1" t="s">
        <v>3391</v>
      </c>
      <c r="BA162" s="1" t="s">
        <v>173</v>
      </c>
      <c r="BB162" s="1">
        <v>73.8</v>
      </c>
      <c r="BC162" s="1">
        <v>7.38</v>
      </c>
      <c r="BD162" s="1"/>
      <c r="BE162" s="1"/>
      <c r="BF162" s="1"/>
      <c r="BG162" s="1"/>
      <c r="BH162" s="1"/>
      <c r="BI162" s="1"/>
      <c r="BJ162" s="1" t="s">
        <v>3553</v>
      </c>
      <c r="BK162" s="1" t="s">
        <v>3554</v>
      </c>
      <c r="BL162" s="1" t="s">
        <v>1043</v>
      </c>
      <c r="BM162" s="1" t="s">
        <v>3555</v>
      </c>
      <c r="BN162" s="1">
        <v>22</v>
      </c>
      <c r="BO162" s="1" t="s">
        <v>3556</v>
      </c>
      <c r="BP162" s="1" t="str">
        <f>HYPERLINK("https://nconnect.nicmar.ac.in/storage/profile/ProfilePhoto_P25700613_197586.jpg","Download")</f>
        <v>0</v>
      </c>
      <c r="BQ162" s="3"/>
      <c r="BR162" s="3"/>
      <c r="BS162" s="1" t="s">
        <v>113</v>
      </c>
      <c r="BT162" s="1" t="s">
        <v>114</v>
      </c>
      <c r="BU162" s="1" t="s">
        <v>115</v>
      </c>
      <c r="BV162" s="1" t="s">
        <v>116</v>
      </c>
      <c r="BW162" s="1"/>
    </row>
    <row r="163" spans="1:75">
      <c r="A163" s="1" t="s">
        <v>75</v>
      </c>
      <c r="B163" s="1" t="s">
        <v>76</v>
      </c>
      <c r="C163" s="1" t="s">
        <v>3557</v>
      </c>
      <c r="D163" s="1" t="s">
        <v>3558</v>
      </c>
      <c r="E163" s="1"/>
      <c r="F163" s="1" t="s">
        <v>3559</v>
      </c>
      <c r="G163" s="1" t="s">
        <v>3560</v>
      </c>
      <c r="H163" s="1" t="s">
        <v>3561</v>
      </c>
      <c r="I163" s="1" t="s">
        <v>3562</v>
      </c>
      <c r="J163" s="1">
        <v>9678538506</v>
      </c>
      <c r="K163" s="1" t="s">
        <v>152</v>
      </c>
      <c r="L163" s="1" t="s">
        <v>3563</v>
      </c>
      <c r="M163" s="1" t="s">
        <v>86</v>
      </c>
      <c r="N163" s="1" t="s">
        <v>3564</v>
      </c>
      <c r="O163" s="1"/>
      <c r="P163" s="1" t="s">
        <v>155</v>
      </c>
      <c r="Q163" s="1" t="s">
        <v>3565</v>
      </c>
      <c r="R163" s="1" t="s">
        <v>3566</v>
      </c>
      <c r="S163" s="1">
        <v>9613177123</v>
      </c>
      <c r="T163" s="1" t="s">
        <v>1215</v>
      </c>
      <c r="U163" s="1" t="s">
        <v>3567</v>
      </c>
      <c r="V163" s="1">
        <v>9101597034</v>
      </c>
      <c r="W163" s="1" t="s">
        <v>92</v>
      </c>
      <c r="X163" s="1" t="s">
        <v>3568</v>
      </c>
      <c r="Y163" s="1" t="s">
        <v>3569</v>
      </c>
      <c r="Z163" s="1" t="s">
        <v>3570</v>
      </c>
      <c r="AA163" s="1" t="s">
        <v>3568</v>
      </c>
      <c r="AB163" s="1" t="s">
        <v>3569</v>
      </c>
      <c r="AC163" s="1" t="s">
        <v>3570</v>
      </c>
      <c r="AD163" s="1">
        <v>9.31</v>
      </c>
      <c r="AE163" s="1" t="s">
        <v>96</v>
      </c>
      <c r="AF163" s="1" t="s">
        <v>3571</v>
      </c>
      <c r="AG163" s="1" t="s">
        <v>3572</v>
      </c>
      <c r="AH163" s="1" t="s">
        <v>874</v>
      </c>
      <c r="AI163" s="1" t="s">
        <v>875</v>
      </c>
      <c r="AJ163" s="1">
        <v>87.4</v>
      </c>
      <c r="AK163" s="1">
        <v>9.2</v>
      </c>
      <c r="AL163" s="1" t="s">
        <v>3573</v>
      </c>
      <c r="AM163" s="1" t="s">
        <v>3574</v>
      </c>
      <c r="AN163" s="1" t="s">
        <v>99</v>
      </c>
      <c r="AO163" s="1" t="s">
        <v>278</v>
      </c>
      <c r="AP163" s="1">
        <v>87.4</v>
      </c>
      <c r="AQ163" s="1"/>
      <c r="AR163" s="1"/>
      <c r="AS163" s="1"/>
      <c r="AT163" s="1"/>
      <c r="AU163" s="1"/>
      <c r="AV163" s="1"/>
      <c r="AW163" s="1"/>
      <c r="AX163" s="1" t="s">
        <v>3575</v>
      </c>
      <c r="AY163" s="1" t="s">
        <v>3576</v>
      </c>
      <c r="AZ163" s="1" t="s">
        <v>103</v>
      </c>
      <c r="BA163" s="1" t="s">
        <v>360</v>
      </c>
      <c r="BB163" s="1">
        <v>71.42</v>
      </c>
      <c r="BC163" s="1"/>
      <c r="BD163" s="1"/>
      <c r="BE163" s="1"/>
      <c r="BF163" s="1"/>
      <c r="BG163" s="1"/>
      <c r="BH163" s="1"/>
      <c r="BI163" s="1"/>
      <c r="BJ163" s="1" t="s">
        <v>3577</v>
      </c>
      <c r="BK163" s="1" t="s">
        <v>3578</v>
      </c>
      <c r="BL163" s="1" t="s">
        <v>1518</v>
      </c>
      <c r="BM163" s="1" t="s">
        <v>3579</v>
      </c>
      <c r="BN163" s="1">
        <v>8</v>
      </c>
      <c r="BO163" s="1"/>
      <c r="BP163" s="1" t="str">
        <f>HYPERLINK("https://nconnect.nicmar.ac.in/storage/profile/ProfilePhoto_P25700476_725986.jpg","Download")</f>
        <v>0</v>
      </c>
      <c r="BQ163" s="3"/>
      <c r="BR163" s="3"/>
      <c r="BS163" s="1" t="s">
        <v>113</v>
      </c>
      <c r="BT163" s="1" t="s">
        <v>114</v>
      </c>
      <c r="BU163" s="1" t="s">
        <v>115</v>
      </c>
      <c r="BV163" s="1" t="s">
        <v>116</v>
      </c>
      <c r="BW163" s="1"/>
    </row>
    <row r="164" spans="1:75">
      <c r="A164" s="1" t="s">
        <v>75</v>
      </c>
      <c r="B164" s="1" t="s">
        <v>76</v>
      </c>
      <c r="C164" s="1" t="s">
        <v>3580</v>
      </c>
      <c r="D164" s="1" t="s">
        <v>3581</v>
      </c>
      <c r="E164" s="1" t="s">
        <v>3119</v>
      </c>
      <c r="F164" s="1" t="s">
        <v>862</v>
      </c>
      <c r="G164" s="1" t="s">
        <v>3582</v>
      </c>
      <c r="H164" s="1" t="s">
        <v>3583</v>
      </c>
      <c r="I164" s="1" t="s">
        <v>3584</v>
      </c>
      <c r="J164" s="1">
        <v>7776833773</v>
      </c>
      <c r="K164" s="1" t="s">
        <v>152</v>
      </c>
      <c r="L164" s="1" t="s">
        <v>3585</v>
      </c>
      <c r="M164" s="1" t="s">
        <v>86</v>
      </c>
      <c r="N164" s="1" t="s">
        <v>216</v>
      </c>
      <c r="O164" s="1"/>
      <c r="P164" s="1" t="s">
        <v>155</v>
      </c>
      <c r="Q164" s="1" t="s">
        <v>3586</v>
      </c>
      <c r="R164" s="1" t="s">
        <v>3119</v>
      </c>
      <c r="S164" s="1">
        <v>7620077100</v>
      </c>
      <c r="T164" s="1" t="s">
        <v>127</v>
      </c>
      <c r="U164" s="1" t="s">
        <v>3587</v>
      </c>
      <c r="V164" s="1">
        <v>7776833773</v>
      </c>
      <c r="W164" s="1" t="s">
        <v>1573</v>
      </c>
      <c r="X164" s="1" t="s">
        <v>3588</v>
      </c>
      <c r="Y164" s="1" t="s">
        <v>599</v>
      </c>
      <c r="Z164" s="1" t="s">
        <v>95</v>
      </c>
      <c r="AA164" s="1" t="s">
        <v>3588</v>
      </c>
      <c r="AB164" s="1" t="s">
        <v>599</v>
      </c>
      <c r="AC164" s="1" t="s">
        <v>95</v>
      </c>
      <c r="AD164" s="1">
        <v>9.03</v>
      </c>
      <c r="AE164" s="1" t="s">
        <v>96</v>
      </c>
      <c r="AF164" s="1" t="s">
        <v>3589</v>
      </c>
      <c r="AG164" s="1" t="s">
        <v>3590</v>
      </c>
      <c r="AH164" s="1" t="s">
        <v>278</v>
      </c>
      <c r="AI164" s="1" t="s">
        <v>134</v>
      </c>
      <c r="AJ164" s="1">
        <v>93.2</v>
      </c>
      <c r="AK164" s="1"/>
      <c r="AL164" s="1" t="s">
        <v>3591</v>
      </c>
      <c r="AM164" s="1" t="s">
        <v>3592</v>
      </c>
      <c r="AN164" s="1" t="s">
        <v>227</v>
      </c>
      <c r="AO164" s="1" t="s">
        <v>137</v>
      </c>
      <c r="AP164" s="1">
        <v>76.77</v>
      </c>
      <c r="AQ164" s="1"/>
      <c r="AR164" s="1"/>
      <c r="AS164" s="1"/>
      <c r="AT164" s="1"/>
      <c r="AU164" s="1"/>
      <c r="AV164" s="1"/>
      <c r="AW164" s="1"/>
      <c r="AX164" s="1" t="s">
        <v>410</v>
      </c>
      <c r="AY164" s="1" t="s">
        <v>3593</v>
      </c>
      <c r="AZ164" s="1" t="s">
        <v>747</v>
      </c>
      <c r="BA164" s="1" t="s">
        <v>1088</v>
      </c>
      <c r="BB164" s="1">
        <v>87</v>
      </c>
      <c r="BC164" s="1">
        <v>9.45</v>
      </c>
      <c r="BD164" s="1"/>
      <c r="BE164" s="1"/>
      <c r="BF164" s="1"/>
      <c r="BG164" s="1"/>
      <c r="BH164" s="1"/>
      <c r="BI164" s="1"/>
      <c r="BJ164" s="1" t="s">
        <v>3594</v>
      </c>
      <c r="BK164" s="1" t="s">
        <v>3595</v>
      </c>
      <c r="BL164" s="1" t="s">
        <v>1349</v>
      </c>
      <c r="BM164" s="1" t="s">
        <v>3596</v>
      </c>
      <c r="BN164" s="1">
        <v>34</v>
      </c>
      <c r="BO164" s="1" t="s">
        <v>3597</v>
      </c>
      <c r="BP164" s="1" t="str">
        <f>HYPERLINK("https://nconnect.nicmar.ac.in/storage/profile/ProfilePhoto_P25700459_341756.jpg","Download")</f>
        <v>0</v>
      </c>
      <c r="BQ164" s="3"/>
      <c r="BR164" s="3"/>
      <c r="BS164" s="1" t="s">
        <v>113</v>
      </c>
      <c r="BT164" s="1" t="s">
        <v>114</v>
      </c>
      <c r="BU164" s="1" t="s">
        <v>115</v>
      </c>
      <c r="BV164" s="1" t="s">
        <v>116</v>
      </c>
      <c r="BW164" s="1"/>
    </row>
    <row r="165" spans="1:75">
      <c r="A165" s="1" t="s">
        <v>75</v>
      </c>
      <c r="B165" s="1" t="s">
        <v>76</v>
      </c>
      <c r="C165" s="1" t="s">
        <v>3598</v>
      </c>
      <c r="D165" s="1" t="s">
        <v>3599</v>
      </c>
      <c r="E165" s="1" t="s">
        <v>3600</v>
      </c>
      <c r="F165" s="1" t="s">
        <v>3601</v>
      </c>
      <c r="G165" s="1" t="s">
        <v>3602</v>
      </c>
      <c r="H165" s="1" t="s">
        <v>3603</v>
      </c>
      <c r="I165" s="1" t="s">
        <v>3604</v>
      </c>
      <c r="J165" s="1">
        <v>9370776955</v>
      </c>
      <c r="K165" s="1" t="s">
        <v>152</v>
      </c>
      <c r="L165" s="1" t="s">
        <v>3605</v>
      </c>
      <c r="M165" s="1" t="s">
        <v>86</v>
      </c>
      <c r="N165" s="1" t="s">
        <v>3606</v>
      </c>
      <c r="O165" s="1"/>
      <c r="P165" s="1" t="s">
        <v>321</v>
      </c>
      <c r="Q165" s="1" t="s">
        <v>3607</v>
      </c>
      <c r="R165" s="1" t="s">
        <v>3608</v>
      </c>
      <c r="S165" s="1">
        <v>9422137293</v>
      </c>
      <c r="T165" s="1" t="s">
        <v>567</v>
      </c>
      <c r="U165" s="1" t="s">
        <v>3609</v>
      </c>
      <c r="V165" s="1">
        <v>8390902629</v>
      </c>
      <c r="W165" s="1" t="s">
        <v>220</v>
      </c>
      <c r="X165" s="1" t="s">
        <v>3610</v>
      </c>
      <c r="Y165" s="1" t="s">
        <v>934</v>
      </c>
      <c r="Z165" s="1" t="s">
        <v>95</v>
      </c>
      <c r="AA165" s="1" t="s">
        <v>3610</v>
      </c>
      <c r="AB165" s="1" t="s">
        <v>934</v>
      </c>
      <c r="AC165" s="1" t="s">
        <v>95</v>
      </c>
      <c r="AD165" s="1">
        <v>8.59</v>
      </c>
      <c r="AE165" s="1" t="s">
        <v>96</v>
      </c>
      <c r="AF165" s="1" t="s">
        <v>3611</v>
      </c>
      <c r="AG165" s="1" t="s">
        <v>3612</v>
      </c>
      <c r="AH165" s="1" t="s">
        <v>1248</v>
      </c>
      <c r="AI165" s="1" t="s">
        <v>195</v>
      </c>
      <c r="AJ165" s="1">
        <v>81.7</v>
      </c>
      <c r="AK165" s="1">
        <v>8.6</v>
      </c>
      <c r="AL165" s="1" t="s">
        <v>3613</v>
      </c>
      <c r="AM165" s="1" t="s">
        <v>3614</v>
      </c>
      <c r="AN165" s="1" t="s">
        <v>226</v>
      </c>
      <c r="AO165" s="1" t="s">
        <v>257</v>
      </c>
      <c r="AP165" s="1">
        <v>61.54</v>
      </c>
      <c r="AQ165" s="1"/>
      <c r="AR165" s="1"/>
      <c r="AS165" s="1"/>
      <c r="AT165" s="1"/>
      <c r="AU165" s="1"/>
      <c r="AV165" s="1"/>
      <c r="AW165" s="1"/>
      <c r="AX165" s="1" t="s">
        <v>898</v>
      </c>
      <c r="AY165" s="1" t="s">
        <v>3615</v>
      </c>
      <c r="AZ165" s="1" t="s">
        <v>306</v>
      </c>
      <c r="BA165" s="1" t="s">
        <v>386</v>
      </c>
      <c r="BB165" s="1">
        <v>80.3</v>
      </c>
      <c r="BC165" s="1">
        <v>8.78</v>
      </c>
      <c r="BD165" s="1"/>
      <c r="BE165" s="1"/>
      <c r="BF165" s="1"/>
      <c r="BG165" s="1"/>
      <c r="BH165" s="1"/>
      <c r="BI165" s="1"/>
      <c r="BJ165" s="1" t="s">
        <v>3616</v>
      </c>
      <c r="BK165" s="1" t="s">
        <v>3617</v>
      </c>
      <c r="BL165" s="1" t="s">
        <v>1203</v>
      </c>
      <c r="BM165" s="1" t="s">
        <v>3618</v>
      </c>
      <c r="BN165" s="1">
        <v>13</v>
      </c>
      <c r="BO165" s="1" t="s">
        <v>3619</v>
      </c>
      <c r="BP165" s="1" t="str">
        <f>HYPERLINK("https://nconnect.nicmar.ac.in/storage/profile/ProfilePhoto_P25700453_982314.jpg","Download")</f>
        <v>0</v>
      </c>
      <c r="BQ165" s="3"/>
      <c r="BR165" s="3"/>
      <c r="BS165" s="1" t="s">
        <v>113</v>
      </c>
      <c r="BT165" s="1" t="s">
        <v>114</v>
      </c>
      <c r="BU165" s="1" t="s">
        <v>115</v>
      </c>
      <c r="BV165" s="1" t="s">
        <v>116</v>
      </c>
      <c r="BW165" s="1"/>
    </row>
    <row r="166" spans="1:75">
      <c r="A166" s="1" t="s">
        <v>342</v>
      </c>
      <c r="B166" s="1" t="s">
        <v>76</v>
      </c>
      <c r="C166" s="1" t="s">
        <v>3620</v>
      </c>
      <c r="D166" s="1" t="s">
        <v>3621</v>
      </c>
      <c r="E166" s="1"/>
      <c r="F166" s="1" t="s">
        <v>1710</v>
      </c>
      <c r="G166" s="1" t="s">
        <v>3622</v>
      </c>
      <c r="H166" s="1" t="s">
        <v>3623</v>
      </c>
      <c r="I166" s="1" t="s">
        <v>3624</v>
      </c>
      <c r="J166" s="1">
        <v>8075544038</v>
      </c>
      <c r="K166" s="1" t="s">
        <v>84</v>
      </c>
      <c r="L166" s="1" t="s">
        <v>3625</v>
      </c>
      <c r="M166" s="1" t="s">
        <v>86</v>
      </c>
      <c r="N166" s="1" t="s">
        <v>2155</v>
      </c>
      <c r="O166" s="1"/>
      <c r="P166" s="1" t="s">
        <v>155</v>
      </c>
      <c r="Q166" s="1" t="s">
        <v>3626</v>
      </c>
      <c r="R166" s="1" t="s">
        <v>3627</v>
      </c>
      <c r="S166" s="1">
        <v>9497002922</v>
      </c>
      <c r="T166" s="1" t="s">
        <v>3628</v>
      </c>
      <c r="U166" s="1" t="s">
        <v>3629</v>
      </c>
      <c r="V166" s="1">
        <v>9497002921</v>
      </c>
      <c r="W166" s="1" t="s">
        <v>3630</v>
      </c>
      <c r="X166" s="1" t="s">
        <v>3631</v>
      </c>
      <c r="Y166" s="1" t="s">
        <v>1198</v>
      </c>
      <c r="Z166" s="1" t="s">
        <v>790</v>
      </c>
      <c r="AA166" s="1" t="s">
        <v>3631</v>
      </c>
      <c r="AB166" s="1" t="s">
        <v>1198</v>
      </c>
      <c r="AC166" s="1" t="s">
        <v>790</v>
      </c>
      <c r="AD166" s="1">
        <v>8.42</v>
      </c>
      <c r="AE166" s="1" t="s">
        <v>96</v>
      </c>
      <c r="AF166" s="1" t="s">
        <v>3632</v>
      </c>
      <c r="AG166" s="1" t="s">
        <v>2164</v>
      </c>
      <c r="AH166" s="1" t="s">
        <v>227</v>
      </c>
      <c r="AI166" s="1" t="s">
        <v>199</v>
      </c>
      <c r="AJ166" s="1">
        <v>94</v>
      </c>
      <c r="AK166" s="1"/>
      <c r="AL166" s="1" t="s">
        <v>3632</v>
      </c>
      <c r="AM166" s="1" t="s">
        <v>2164</v>
      </c>
      <c r="AN166" s="1" t="s">
        <v>107</v>
      </c>
      <c r="AO166" s="1" t="s">
        <v>528</v>
      </c>
      <c r="AP166" s="1">
        <v>91.8</v>
      </c>
      <c r="AQ166" s="1"/>
      <c r="AR166" s="1"/>
      <c r="AS166" s="1"/>
      <c r="AT166" s="1"/>
      <c r="AU166" s="1"/>
      <c r="AV166" s="1"/>
      <c r="AW166" s="1"/>
      <c r="AX166" s="1" t="s">
        <v>794</v>
      </c>
      <c r="AY166" s="1" t="s">
        <v>3633</v>
      </c>
      <c r="AZ166" s="1" t="s">
        <v>959</v>
      </c>
      <c r="BA166" s="1" t="s">
        <v>750</v>
      </c>
      <c r="BB166" s="1">
        <v>79</v>
      </c>
      <c r="BC166" s="1">
        <v>7.9</v>
      </c>
      <c r="BD166" s="1"/>
      <c r="BE166" s="1"/>
      <c r="BF166" s="1"/>
      <c r="BG166" s="1"/>
      <c r="BH166" s="1"/>
      <c r="BI166" s="1"/>
      <c r="BJ166" s="1" t="s">
        <v>3634</v>
      </c>
      <c r="BK166" s="1"/>
      <c r="BL166" s="1"/>
      <c r="BM166" s="1" t="s">
        <v>3635</v>
      </c>
      <c r="BN166" s="1">
        <v>15</v>
      </c>
      <c r="BO166" s="1"/>
      <c r="BP166" s="1" t="str">
        <f>HYPERLINK("https://nconnect.nicmar.ac.in/storage/profile/ProfilePhoto_P25701107_574683.jpg","Download")</f>
        <v>0</v>
      </c>
      <c r="BQ166" s="3"/>
      <c r="BR166" s="3"/>
      <c r="BS166" s="1" t="s">
        <v>113</v>
      </c>
      <c r="BT166" s="1" t="s">
        <v>114</v>
      </c>
      <c r="BU166" s="1" t="s">
        <v>115</v>
      </c>
      <c r="BV166" s="1" t="s">
        <v>116</v>
      </c>
      <c r="BW166" s="1"/>
    </row>
    <row r="167" spans="1:75">
      <c r="A167" s="1" t="s">
        <v>75</v>
      </c>
      <c r="B167" s="1" t="s">
        <v>76</v>
      </c>
      <c r="C167" s="1" t="s">
        <v>3636</v>
      </c>
      <c r="D167" s="1" t="s">
        <v>3637</v>
      </c>
      <c r="E167" s="1"/>
      <c r="F167" s="1" t="s">
        <v>558</v>
      </c>
      <c r="G167" s="1" t="s">
        <v>3638</v>
      </c>
      <c r="H167" s="1" t="s">
        <v>3639</v>
      </c>
      <c r="I167" s="1" t="s">
        <v>3640</v>
      </c>
      <c r="J167" s="1">
        <v>7349789291</v>
      </c>
      <c r="K167" s="1" t="s">
        <v>84</v>
      </c>
      <c r="L167" s="1" t="s">
        <v>3641</v>
      </c>
      <c r="M167" s="1" t="s">
        <v>86</v>
      </c>
      <c r="N167" s="1" t="s">
        <v>3642</v>
      </c>
      <c r="O167" s="1"/>
      <c r="P167" s="1" t="s">
        <v>155</v>
      </c>
      <c r="Q167" s="1" t="s">
        <v>3643</v>
      </c>
      <c r="R167" s="1" t="s">
        <v>3644</v>
      </c>
      <c r="S167" s="1">
        <v>8056009509</v>
      </c>
      <c r="T167" s="1" t="s">
        <v>1171</v>
      </c>
      <c r="U167" s="1" t="s">
        <v>3645</v>
      </c>
      <c r="V167" s="1">
        <v>8217085374</v>
      </c>
      <c r="W167" s="1" t="s">
        <v>92</v>
      </c>
      <c r="X167" s="1" t="s">
        <v>3646</v>
      </c>
      <c r="Y167" s="1" t="s">
        <v>2265</v>
      </c>
      <c r="Z167" s="1" t="s">
        <v>571</v>
      </c>
      <c r="AA167" s="1" t="s">
        <v>3646</v>
      </c>
      <c r="AB167" s="1" t="s">
        <v>2265</v>
      </c>
      <c r="AC167" s="1" t="s">
        <v>571</v>
      </c>
      <c r="AD167" s="1">
        <v>8.82</v>
      </c>
      <c r="AE167" s="1" t="s">
        <v>96</v>
      </c>
      <c r="AF167" s="1" t="s">
        <v>3647</v>
      </c>
      <c r="AG167" s="1" t="s">
        <v>2031</v>
      </c>
      <c r="AH167" s="1" t="s">
        <v>100</v>
      </c>
      <c r="AI167" s="1" t="s">
        <v>134</v>
      </c>
      <c r="AJ167" s="1">
        <v>93.28</v>
      </c>
      <c r="AK167" s="1"/>
      <c r="AL167" s="1" t="s">
        <v>3648</v>
      </c>
      <c r="AM167" s="1" t="s">
        <v>1425</v>
      </c>
      <c r="AN167" s="1" t="s">
        <v>335</v>
      </c>
      <c r="AO167" s="1" t="s">
        <v>137</v>
      </c>
      <c r="AP167" s="1">
        <v>94.9</v>
      </c>
      <c r="AQ167" s="1"/>
      <c r="AR167" s="1"/>
      <c r="AS167" s="1"/>
      <c r="AT167" s="1"/>
      <c r="AU167" s="1"/>
      <c r="AV167" s="1"/>
      <c r="AW167" s="1"/>
      <c r="AX167" s="1" t="s">
        <v>579</v>
      </c>
      <c r="AY167" s="1" t="s">
        <v>3649</v>
      </c>
      <c r="AZ167" s="1" t="s">
        <v>202</v>
      </c>
      <c r="BA167" s="1" t="s">
        <v>108</v>
      </c>
      <c r="BB167" s="1">
        <v>76.5</v>
      </c>
      <c r="BC167" s="1">
        <v>8.55</v>
      </c>
      <c r="BD167" s="1"/>
      <c r="BE167" s="1"/>
      <c r="BF167" s="1"/>
      <c r="BG167" s="1"/>
      <c r="BH167" s="1"/>
      <c r="BI167" s="1"/>
      <c r="BJ167" s="1" t="s">
        <v>3650</v>
      </c>
      <c r="BK167" s="1" t="s">
        <v>3651</v>
      </c>
      <c r="BL167" s="1" t="s">
        <v>111</v>
      </c>
      <c r="BM167" s="1" t="s">
        <v>3652</v>
      </c>
      <c r="BN167" s="1">
        <v>14</v>
      </c>
      <c r="BO167" s="1"/>
      <c r="BP167" s="1" t="str">
        <f>HYPERLINK("https://nconnect.nicmar.ac.in/storage/profile/ProfilePhoto_P25700354_283475.jpg","Download")</f>
        <v>0</v>
      </c>
      <c r="BQ167" s="3"/>
      <c r="BR167" s="3"/>
      <c r="BS167" s="1" t="s">
        <v>113</v>
      </c>
      <c r="BT167" s="1" t="s">
        <v>114</v>
      </c>
      <c r="BU167" s="1" t="s">
        <v>115</v>
      </c>
      <c r="BV167" s="1" t="s">
        <v>116</v>
      </c>
      <c r="BW167" s="1"/>
    </row>
    <row r="168" spans="1:75">
      <c r="A168" s="1" t="s">
        <v>75</v>
      </c>
      <c r="B168" s="1" t="s">
        <v>76</v>
      </c>
      <c r="C168" s="1" t="s">
        <v>3653</v>
      </c>
      <c r="D168" s="1" t="s">
        <v>3654</v>
      </c>
      <c r="E168" s="1"/>
      <c r="F168" s="1" t="s">
        <v>3655</v>
      </c>
      <c r="G168" s="1" t="s">
        <v>3656</v>
      </c>
      <c r="H168" s="1" t="s">
        <v>3657</v>
      </c>
      <c r="I168" s="1" t="s">
        <v>3658</v>
      </c>
      <c r="J168" s="1">
        <v>9130396516</v>
      </c>
      <c r="K168" s="1" t="s">
        <v>152</v>
      </c>
      <c r="L168" s="1" t="s">
        <v>3659</v>
      </c>
      <c r="M168" s="1" t="s">
        <v>86</v>
      </c>
      <c r="N168" s="1" t="s">
        <v>216</v>
      </c>
      <c r="O168" s="1"/>
      <c r="P168" s="1" t="s">
        <v>321</v>
      </c>
      <c r="Q168" s="1" t="s">
        <v>3660</v>
      </c>
      <c r="R168" s="1" t="s">
        <v>3661</v>
      </c>
      <c r="S168" s="1">
        <v>7218113381</v>
      </c>
      <c r="T168" s="1" t="s">
        <v>3662</v>
      </c>
      <c r="U168" s="1" t="s">
        <v>3663</v>
      </c>
      <c r="V168" s="1">
        <v>9823594106</v>
      </c>
      <c r="W168" s="1" t="s">
        <v>448</v>
      </c>
      <c r="X168" s="1" t="s">
        <v>3664</v>
      </c>
      <c r="Y168" s="1" t="s">
        <v>934</v>
      </c>
      <c r="Z168" s="1" t="s">
        <v>95</v>
      </c>
      <c r="AA168" s="1" t="s">
        <v>3664</v>
      </c>
      <c r="AB168" s="1" t="s">
        <v>934</v>
      </c>
      <c r="AC168" s="1" t="s">
        <v>95</v>
      </c>
      <c r="AD168" s="1">
        <v>7.95</v>
      </c>
      <c r="AE168" s="1" t="s">
        <v>96</v>
      </c>
      <c r="AF168" s="1" t="s">
        <v>3665</v>
      </c>
      <c r="AG168" s="1" t="s">
        <v>3666</v>
      </c>
      <c r="AH168" s="1" t="s">
        <v>99</v>
      </c>
      <c r="AI168" s="1" t="s">
        <v>100</v>
      </c>
      <c r="AJ168" s="1">
        <v>77.9</v>
      </c>
      <c r="AK168" s="1">
        <v>8.2</v>
      </c>
      <c r="AL168" s="1" t="s">
        <v>3667</v>
      </c>
      <c r="AM168" s="1" t="s">
        <v>2634</v>
      </c>
      <c r="AN168" s="1" t="s">
        <v>226</v>
      </c>
      <c r="AO168" s="1" t="s">
        <v>135</v>
      </c>
      <c r="AP168" s="1">
        <v>73.08</v>
      </c>
      <c r="AQ168" s="1"/>
      <c r="AR168" s="1"/>
      <c r="AS168" s="1"/>
      <c r="AT168" s="1"/>
      <c r="AU168" s="1"/>
      <c r="AV168" s="1"/>
      <c r="AW168" s="1"/>
      <c r="AX168" s="1" t="s">
        <v>3668</v>
      </c>
      <c r="AY168" s="1" t="s">
        <v>3669</v>
      </c>
      <c r="AZ168" s="1" t="s">
        <v>227</v>
      </c>
      <c r="BA168" s="1" t="s">
        <v>307</v>
      </c>
      <c r="BB168" s="1">
        <v>74.3</v>
      </c>
      <c r="BC168" s="1">
        <v>8.18</v>
      </c>
      <c r="BD168" s="1"/>
      <c r="BE168" s="1"/>
      <c r="BF168" s="1"/>
      <c r="BG168" s="1"/>
      <c r="BH168" s="1"/>
      <c r="BI168" s="1"/>
      <c r="BJ168" s="1" t="s">
        <v>3670</v>
      </c>
      <c r="BK168" s="1"/>
      <c r="BL168" s="1"/>
      <c r="BM168" s="1" t="s">
        <v>3671</v>
      </c>
      <c r="BN168" s="1">
        <v>9</v>
      </c>
      <c r="BO168" s="1" t="s">
        <v>3672</v>
      </c>
      <c r="BP168" s="1" t="str">
        <f>HYPERLINK("https://nconnect.nicmar.ac.in/storage/profile/6a84671bcfea9.png","Download")</f>
        <v>0</v>
      </c>
      <c r="BQ168" s="3"/>
      <c r="BR168" s="3"/>
      <c r="BS168" s="1" t="s">
        <v>113</v>
      </c>
      <c r="BT168" s="1" t="s">
        <v>114</v>
      </c>
      <c r="BU168" s="1" t="s">
        <v>115</v>
      </c>
      <c r="BV168" s="1" t="s">
        <v>116</v>
      </c>
      <c r="BW168" s="1"/>
    </row>
    <row r="169" spans="1:75">
      <c r="A169" s="1" t="s">
        <v>75</v>
      </c>
      <c r="B169" s="1" t="s">
        <v>76</v>
      </c>
      <c r="C169" s="1" t="s">
        <v>3673</v>
      </c>
      <c r="D169" s="1" t="s">
        <v>315</v>
      </c>
      <c r="E169" s="1" t="s">
        <v>3674</v>
      </c>
      <c r="F169" s="1" t="s">
        <v>3675</v>
      </c>
      <c r="G169" s="1" t="s">
        <v>3676</v>
      </c>
      <c r="H169" s="1" t="s">
        <v>3677</v>
      </c>
      <c r="I169" s="1" t="s">
        <v>3678</v>
      </c>
      <c r="J169" s="1">
        <v>7899767043</v>
      </c>
      <c r="K169" s="1" t="s">
        <v>152</v>
      </c>
      <c r="L169" s="1" t="s">
        <v>3679</v>
      </c>
      <c r="M169" s="1" t="s">
        <v>86</v>
      </c>
      <c r="N169" s="1" t="s">
        <v>3680</v>
      </c>
      <c r="O169" s="1"/>
      <c r="P169" s="1" t="s">
        <v>321</v>
      </c>
      <c r="Q169" s="1" t="s">
        <v>3681</v>
      </c>
      <c r="R169" s="1" t="s">
        <v>3682</v>
      </c>
      <c r="S169" s="1">
        <v>9945817044</v>
      </c>
      <c r="T169" s="1" t="s">
        <v>3683</v>
      </c>
      <c r="U169" s="1" t="s">
        <v>3684</v>
      </c>
      <c r="V169" s="1">
        <v>9008951479</v>
      </c>
      <c r="W169" s="1" t="s">
        <v>622</v>
      </c>
      <c r="X169" s="1" t="s">
        <v>3685</v>
      </c>
      <c r="Y169" s="1" t="s">
        <v>3686</v>
      </c>
      <c r="Z169" s="1" t="s">
        <v>571</v>
      </c>
      <c r="AA169" s="1" t="s">
        <v>3685</v>
      </c>
      <c r="AB169" s="1" t="s">
        <v>3686</v>
      </c>
      <c r="AC169" s="1" t="s">
        <v>571</v>
      </c>
      <c r="AD169" s="1">
        <v>8.49</v>
      </c>
      <c r="AE169" s="1" t="s">
        <v>96</v>
      </c>
      <c r="AF169" s="1" t="s">
        <v>3687</v>
      </c>
      <c r="AG169" s="1" t="s">
        <v>2031</v>
      </c>
      <c r="AH169" s="1" t="s">
        <v>227</v>
      </c>
      <c r="AI169" s="1" t="s">
        <v>137</v>
      </c>
      <c r="AJ169" s="1">
        <v>78.4</v>
      </c>
      <c r="AK169" s="1"/>
      <c r="AL169" s="1"/>
      <c r="AM169" s="1"/>
      <c r="AN169" s="1"/>
      <c r="AO169" s="1"/>
      <c r="AP169" s="1"/>
      <c r="AQ169" s="1"/>
      <c r="AR169" s="1" t="s">
        <v>407</v>
      </c>
      <c r="AS169" s="1" t="s">
        <v>3688</v>
      </c>
      <c r="AT169" s="1" t="s">
        <v>169</v>
      </c>
      <c r="AU169" s="1" t="s">
        <v>3689</v>
      </c>
      <c r="AV169" s="1">
        <v>78.43</v>
      </c>
      <c r="AW169" s="1"/>
      <c r="AX169" s="1" t="s">
        <v>579</v>
      </c>
      <c r="AY169" s="1" t="s">
        <v>3690</v>
      </c>
      <c r="AZ169" s="1" t="s">
        <v>3691</v>
      </c>
      <c r="BA169" s="1" t="s">
        <v>772</v>
      </c>
      <c r="BB169" s="1">
        <v>80.6</v>
      </c>
      <c r="BC169" s="1">
        <v>8.06</v>
      </c>
      <c r="BD169" s="1"/>
      <c r="BE169" s="1"/>
      <c r="BF169" s="1"/>
      <c r="BG169" s="1"/>
      <c r="BH169" s="1"/>
      <c r="BI169" s="1"/>
      <c r="BJ169" s="1" t="s">
        <v>3692</v>
      </c>
      <c r="BK169" s="1"/>
      <c r="BL169" s="1"/>
      <c r="BM169" s="1" t="s">
        <v>3693</v>
      </c>
      <c r="BN169" s="1">
        <v>15</v>
      </c>
      <c r="BO169" s="1" t="s">
        <v>3694</v>
      </c>
      <c r="BP169" s="1" t="str">
        <f>HYPERLINK("https://nconnect.nicmar.ac.in/storage/profile/ProfilePhoto_P25700399_623841.jpg","Download")</f>
        <v>0</v>
      </c>
      <c r="BQ169" s="3"/>
      <c r="BR169" s="3"/>
      <c r="BS169" s="1" t="s">
        <v>113</v>
      </c>
      <c r="BT169" s="1" t="s">
        <v>114</v>
      </c>
      <c r="BU169" s="1" t="s">
        <v>115</v>
      </c>
      <c r="BV169" s="1" t="s">
        <v>116</v>
      </c>
      <c r="BW169" s="1"/>
    </row>
    <row r="170" spans="1:75">
      <c r="A170" s="1" t="s">
        <v>75</v>
      </c>
      <c r="B170" s="1" t="s">
        <v>76</v>
      </c>
      <c r="C170" s="1" t="s">
        <v>3695</v>
      </c>
      <c r="D170" s="1" t="s">
        <v>3696</v>
      </c>
      <c r="E170" s="1" t="s">
        <v>3697</v>
      </c>
      <c r="F170" s="1" t="s">
        <v>3698</v>
      </c>
      <c r="G170" s="1" t="s">
        <v>3699</v>
      </c>
      <c r="H170" s="1" t="s">
        <v>3700</v>
      </c>
      <c r="I170" s="1" t="s">
        <v>3701</v>
      </c>
      <c r="J170" s="1">
        <v>7698373395</v>
      </c>
      <c r="K170" s="1" t="s">
        <v>152</v>
      </c>
      <c r="L170" s="1" t="s">
        <v>3702</v>
      </c>
      <c r="M170" s="1" t="s">
        <v>86</v>
      </c>
      <c r="N170" s="1" t="s">
        <v>3703</v>
      </c>
      <c r="O170" s="1"/>
      <c r="P170" s="1" t="s">
        <v>88</v>
      </c>
      <c r="Q170" s="1" t="s">
        <v>3704</v>
      </c>
      <c r="R170" s="1" t="s">
        <v>3705</v>
      </c>
      <c r="S170" s="1">
        <v>9104986199</v>
      </c>
      <c r="T170" s="1" t="s">
        <v>3706</v>
      </c>
      <c r="U170" s="1" t="s">
        <v>3707</v>
      </c>
      <c r="V170" s="1">
        <v>9510059019</v>
      </c>
      <c r="W170" s="1" t="s">
        <v>622</v>
      </c>
      <c r="X170" s="1" t="s">
        <v>3708</v>
      </c>
      <c r="Y170" s="1" t="s">
        <v>3709</v>
      </c>
      <c r="Z170" s="1" t="s">
        <v>1661</v>
      </c>
      <c r="AA170" s="1" t="s">
        <v>3708</v>
      </c>
      <c r="AB170" s="1" t="s">
        <v>3709</v>
      </c>
      <c r="AC170" s="1" t="s">
        <v>1661</v>
      </c>
      <c r="AD170" s="1">
        <v>9.15</v>
      </c>
      <c r="AE170" s="1" t="s">
        <v>96</v>
      </c>
      <c r="AF170" s="1" t="s">
        <v>3710</v>
      </c>
      <c r="AG170" s="1" t="s">
        <v>3711</v>
      </c>
      <c r="AH170" s="1" t="s">
        <v>226</v>
      </c>
      <c r="AI170" s="1" t="s">
        <v>257</v>
      </c>
      <c r="AJ170" s="1">
        <v>88.33</v>
      </c>
      <c r="AK170" s="1">
        <v>0</v>
      </c>
      <c r="AL170" s="1" t="s">
        <v>3710</v>
      </c>
      <c r="AM170" s="1" t="s">
        <v>3711</v>
      </c>
      <c r="AN170" s="1" t="s">
        <v>169</v>
      </c>
      <c r="AO170" s="1" t="s">
        <v>104</v>
      </c>
      <c r="AP170" s="1">
        <v>80.16</v>
      </c>
      <c r="AQ170" s="1">
        <v>0</v>
      </c>
      <c r="AR170" s="1"/>
      <c r="AS170" s="1"/>
      <c r="AT170" s="1"/>
      <c r="AU170" s="1"/>
      <c r="AV170" s="1"/>
      <c r="AW170" s="1"/>
      <c r="AX170" s="1" t="s">
        <v>3712</v>
      </c>
      <c r="AY170" s="1" t="s">
        <v>3713</v>
      </c>
      <c r="AZ170" s="1" t="s">
        <v>172</v>
      </c>
      <c r="BA170" s="1" t="s">
        <v>680</v>
      </c>
      <c r="BB170" s="1">
        <v>82.3</v>
      </c>
      <c r="BC170" s="1">
        <v>8.23</v>
      </c>
      <c r="BD170" s="1"/>
      <c r="BE170" s="1"/>
      <c r="BF170" s="1"/>
      <c r="BG170" s="1"/>
      <c r="BH170" s="1"/>
      <c r="BI170" s="1"/>
      <c r="BJ170" s="1" t="s">
        <v>3714</v>
      </c>
      <c r="BK170" s="1"/>
      <c r="BL170" s="1"/>
      <c r="BM170" s="1" t="s">
        <v>3715</v>
      </c>
      <c r="BN170" s="1">
        <v>36</v>
      </c>
      <c r="BO170" s="1"/>
      <c r="BP170" s="1" t="str">
        <f>HYPERLINK("https://nconnect.nicmar.ac.in/storage/profile/ProfilePhoto_P25700113_721496.jpg","Download")</f>
        <v>0</v>
      </c>
      <c r="BQ170" s="3"/>
      <c r="BR170" s="3"/>
      <c r="BS170" s="1" t="s">
        <v>113</v>
      </c>
      <c r="BT170" s="1" t="s">
        <v>114</v>
      </c>
      <c r="BU170" s="1" t="s">
        <v>115</v>
      </c>
      <c r="BV170" s="1" t="s">
        <v>116</v>
      </c>
      <c r="BW170" s="1"/>
    </row>
    <row r="171" spans="1:75">
      <c r="A171" s="1" t="s">
        <v>75</v>
      </c>
      <c r="B171" s="1" t="s">
        <v>76</v>
      </c>
      <c r="C171" s="1" t="s">
        <v>3716</v>
      </c>
      <c r="D171" s="1" t="s">
        <v>3717</v>
      </c>
      <c r="E171" s="1"/>
      <c r="F171" s="1" t="s">
        <v>369</v>
      </c>
      <c r="G171" s="1" t="s">
        <v>3718</v>
      </c>
      <c r="H171" s="1" t="s">
        <v>3719</v>
      </c>
      <c r="I171" s="1" t="s">
        <v>3720</v>
      </c>
      <c r="J171" s="1">
        <v>6388116291</v>
      </c>
      <c r="K171" s="1" t="s">
        <v>152</v>
      </c>
      <c r="L171" s="1" t="s">
        <v>3721</v>
      </c>
      <c r="M171" s="1" t="s">
        <v>86</v>
      </c>
      <c r="N171" s="1" t="s">
        <v>124</v>
      </c>
      <c r="O171" s="1"/>
      <c r="P171" s="1" t="s">
        <v>155</v>
      </c>
      <c r="Q171" s="1" t="s">
        <v>3722</v>
      </c>
      <c r="R171" s="1" t="s">
        <v>3723</v>
      </c>
      <c r="S171" s="1">
        <v>9793169015</v>
      </c>
      <c r="T171" s="1" t="s">
        <v>3724</v>
      </c>
      <c r="U171" s="1" t="s">
        <v>3725</v>
      </c>
      <c r="V171" s="1">
        <v>9793169015</v>
      </c>
      <c r="W171" s="1" t="s">
        <v>92</v>
      </c>
      <c r="X171" s="1" t="s">
        <v>3726</v>
      </c>
      <c r="Y171" s="1" t="s">
        <v>3727</v>
      </c>
      <c r="Z171" s="1" t="s">
        <v>1151</v>
      </c>
      <c r="AA171" s="1" t="s">
        <v>3726</v>
      </c>
      <c r="AB171" s="1" t="s">
        <v>3727</v>
      </c>
      <c r="AC171" s="1" t="s">
        <v>1151</v>
      </c>
      <c r="AD171" s="1">
        <v>8.18</v>
      </c>
      <c r="AE171" s="1" t="s">
        <v>96</v>
      </c>
      <c r="AF171" s="1" t="s">
        <v>3728</v>
      </c>
      <c r="AG171" s="1" t="s">
        <v>3729</v>
      </c>
      <c r="AH171" s="1" t="s">
        <v>3730</v>
      </c>
      <c r="AI171" s="1" t="s">
        <v>875</v>
      </c>
      <c r="AJ171" s="1">
        <v>87</v>
      </c>
      <c r="AK171" s="1"/>
      <c r="AL171" s="1" t="s">
        <v>3728</v>
      </c>
      <c r="AM171" s="1" t="s">
        <v>3729</v>
      </c>
      <c r="AN171" s="1" t="s">
        <v>3731</v>
      </c>
      <c r="AO171" s="1" t="s">
        <v>100</v>
      </c>
      <c r="AP171" s="1">
        <v>90</v>
      </c>
      <c r="AQ171" s="1"/>
      <c r="AR171" s="1"/>
      <c r="AS171" s="1"/>
      <c r="AT171" s="1"/>
      <c r="AU171" s="1"/>
      <c r="AV171" s="1"/>
      <c r="AW171" s="1"/>
      <c r="AX171" s="1" t="s">
        <v>3732</v>
      </c>
      <c r="AY171" s="1" t="s">
        <v>3733</v>
      </c>
      <c r="AZ171" s="1" t="s">
        <v>198</v>
      </c>
      <c r="BA171" s="1" t="s">
        <v>141</v>
      </c>
      <c r="BB171" s="1">
        <v>81.1</v>
      </c>
      <c r="BC171" s="1">
        <v>8.11</v>
      </c>
      <c r="BD171" s="1"/>
      <c r="BE171" s="1"/>
      <c r="BF171" s="1"/>
      <c r="BG171" s="1"/>
      <c r="BH171" s="1"/>
      <c r="BI171" s="1"/>
      <c r="BJ171" s="1" t="s">
        <v>3734</v>
      </c>
      <c r="BK171" s="1" t="s">
        <v>3735</v>
      </c>
      <c r="BL171" s="1" t="s">
        <v>2879</v>
      </c>
      <c r="BM171" s="1" t="s">
        <v>3736</v>
      </c>
      <c r="BN171" s="1">
        <v>18</v>
      </c>
      <c r="BO171" s="1"/>
      <c r="BP171" s="1" t="str">
        <f>HYPERLINK("https://nconnect.nicmar.ac.in/storage/profile/ProfilePhoto_P25700349_261783.jpg","Download")</f>
        <v>0</v>
      </c>
      <c r="BQ171" s="3"/>
      <c r="BR171" s="3"/>
      <c r="BS171" s="1" t="s">
        <v>113</v>
      </c>
      <c r="BT171" s="1" t="s">
        <v>114</v>
      </c>
      <c r="BU171" s="1" t="s">
        <v>115</v>
      </c>
      <c r="BV171" s="1" t="s">
        <v>116</v>
      </c>
      <c r="BW171" s="1"/>
    </row>
    <row r="172" spans="1:75">
      <c r="A172" s="1" t="s">
        <v>75</v>
      </c>
      <c r="B172" s="1" t="s">
        <v>76</v>
      </c>
      <c r="C172" s="1" t="s">
        <v>3737</v>
      </c>
      <c r="D172" s="1" t="s">
        <v>1332</v>
      </c>
      <c r="E172" s="1" t="s">
        <v>1794</v>
      </c>
      <c r="F172" s="1" t="s">
        <v>3738</v>
      </c>
      <c r="G172" s="1" t="s">
        <v>3739</v>
      </c>
      <c r="H172" s="1" t="s">
        <v>3740</v>
      </c>
      <c r="I172" s="1" t="s">
        <v>3741</v>
      </c>
      <c r="J172" s="1">
        <v>9307621134</v>
      </c>
      <c r="K172" s="1" t="s">
        <v>152</v>
      </c>
      <c r="L172" s="1" t="s">
        <v>3742</v>
      </c>
      <c r="M172" s="1" t="s">
        <v>86</v>
      </c>
      <c r="N172" s="1" t="s">
        <v>216</v>
      </c>
      <c r="O172" s="1"/>
      <c r="P172" s="1" t="s">
        <v>321</v>
      </c>
      <c r="Q172" s="1" t="s">
        <v>3743</v>
      </c>
      <c r="R172" s="1" t="s">
        <v>1794</v>
      </c>
      <c r="S172" s="1">
        <v>9096785329</v>
      </c>
      <c r="T172" s="1" t="s">
        <v>295</v>
      </c>
      <c r="U172" s="1" t="s">
        <v>3744</v>
      </c>
      <c r="V172" s="1">
        <v>8788918431</v>
      </c>
      <c r="W172" s="1" t="s">
        <v>92</v>
      </c>
      <c r="X172" s="1" t="s">
        <v>3745</v>
      </c>
      <c r="Y172" s="1" t="s">
        <v>252</v>
      </c>
      <c r="Z172" s="1" t="s">
        <v>95</v>
      </c>
      <c r="AA172" s="1" t="s">
        <v>3746</v>
      </c>
      <c r="AB172" s="1" t="s">
        <v>3747</v>
      </c>
      <c r="AC172" s="1" t="s">
        <v>95</v>
      </c>
      <c r="AD172" s="1">
        <v>8.95</v>
      </c>
      <c r="AE172" s="1" t="s">
        <v>96</v>
      </c>
      <c r="AF172" s="1" t="s">
        <v>3748</v>
      </c>
      <c r="AG172" s="1" t="s">
        <v>98</v>
      </c>
      <c r="AH172" s="1" t="s">
        <v>99</v>
      </c>
      <c r="AI172" s="1" t="s">
        <v>278</v>
      </c>
      <c r="AJ172" s="1">
        <v>89.2</v>
      </c>
      <c r="AK172" s="1"/>
      <c r="AL172" s="1"/>
      <c r="AM172" s="1"/>
      <c r="AN172" s="1"/>
      <c r="AO172" s="1"/>
      <c r="AP172" s="1"/>
      <c r="AQ172" s="1"/>
      <c r="AR172" s="1" t="s">
        <v>333</v>
      </c>
      <c r="AS172" s="1" t="s">
        <v>3749</v>
      </c>
      <c r="AT172" s="1" t="s">
        <v>198</v>
      </c>
      <c r="AU172" s="1" t="s">
        <v>169</v>
      </c>
      <c r="AV172" s="1">
        <v>82.36</v>
      </c>
      <c r="AW172" s="1"/>
      <c r="AX172" s="1" t="s">
        <v>410</v>
      </c>
      <c r="AY172" s="1" t="s">
        <v>3750</v>
      </c>
      <c r="AZ172" s="1" t="s">
        <v>202</v>
      </c>
      <c r="BA172" s="1" t="s">
        <v>386</v>
      </c>
      <c r="BB172" s="1">
        <v>83.3</v>
      </c>
      <c r="BC172" s="1">
        <v>9.36</v>
      </c>
      <c r="BD172" s="1"/>
      <c r="BE172" s="1"/>
      <c r="BF172" s="1"/>
      <c r="BG172" s="1"/>
      <c r="BH172" s="1"/>
      <c r="BI172" s="1"/>
      <c r="BJ172" s="1" t="s">
        <v>3751</v>
      </c>
      <c r="BK172" s="1" t="s">
        <v>3752</v>
      </c>
      <c r="BL172" s="1" t="s">
        <v>388</v>
      </c>
      <c r="BM172" s="1" t="s">
        <v>3753</v>
      </c>
      <c r="BN172" s="1">
        <v>8</v>
      </c>
      <c r="BO172" s="1"/>
      <c r="BP172" s="1" t="str">
        <f>HYPERLINK("https://nconnect.nicmar.ac.in/storage/profile/ProfilePhoto_P25700516_637824.jpg","Download")</f>
        <v>0</v>
      </c>
      <c r="BQ172" s="3"/>
      <c r="BR172" s="3"/>
      <c r="BS172" s="1" t="s">
        <v>113</v>
      </c>
      <c r="BT172" s="1" t="s">
        <v>114</v>
      </c>
      <c r="BU172" s="1" t="s">
        <v>115</v>
      </c>
      <c r="BV172" s="1" t="s">
        <v>116</v>
      </c>
      <c r="BW172" s="1"/>
    </row>
    <row r="173" spans="1:75">
      <c r="A173" s="1" t="s">
        <v>75</v>
      </c>
      <c r="B173" s="1" t="s">
        <v>76</v>
      </c>
      <c r="C173" s="1" t="s">
        <v>3754</v>
      </c>
      <c r="D173" s="1" t="s">
        <v>3755</v>
      </c>
      <c r="E173" s="1" t="s">
        <v>2364</v>
      </c>
      <c r="F173" s="1" t="s">
        <v>3756</v>
      </c>
      <c r="G173" s="1" t="s">
        <v>3757</v>
      </c>
      <c r="H173" s="1" t="s">
        <v>3758</v>
      </c>
      <c r="I173" s="1" t="s">
        <v>3759</v>
      </c>
      <c r="J173" s="1">
        <v>7588796873</v>
      </c>
      <c r="K173" s="1" t="s">
        <v>152</v>
      </c>
      <c r="L173" s="1" t="s">
        <v>3760</v>
      </c>
      <c r="M173" s="1" t="s">
        <v>86</v>
      </c>
      <c r="N173" s="1" t="s">
        <v>3761</v>
      </c>
      <c r="O173" s="1"/>
      <c r="P173" s="1" t="s">
        <v>88</v>
      </c>
      <c r="Q173" s="1" t="s">
        <v>3762</v>
      </c>
      <c r="R173" s="1" t="s">
        <v>2364</v>
      </c>
      <c r="S173" s="1">
        <v>9850341198</v>
      </c>
      <c r="T173" s="1" t="s">
        <v>127</v>
      </c>
      <c r="U173" s="1" t="s">
        <v>3763</v>
      </c>
      <c r="V173" s="1">
        <v>9307325971</v>
      </c>
      <c r="W173" s="1" t="s">
        <v>220</v>
      </c>
      <c r="X173" s="1" t="s">
        <v>3764</v>
      </c>
      <c r="Y173" s="1" t="s">
        <v>299</v>
      </c>
      <c r="Z173" s="1" t="s">
        <v>95</v>
      </c>
      <c r="AA173" s="1" t="s">
        <v>3765</v>
      </c>
      <c r="AB173" s="1" t="s">
        <v>299</v>
      </c>
      <c r="AC173" s="1" t="s">
        <v>95</v>
      </c>
      <c r="AD173" s="1">
        <v>8.9</v>
      </c>
      <c r="AE173" s="1" t="s">
        <v>96</v>
      </c>
      <c r="AF173" s="1" t="s">
        <v>3766</v>
      </c>
      <c r="AG173" s="1" t="s">
        <v>3767</v>
      </c>
      <c r="AH173" s="1" t="s">
        <v>134</v>
      </c>
      <c r="AI173" s="1" t="s">
        <v>135</v>
      </c>
      <c r="AJ173" s="1">
        <v>73.6</v>
      </c>
      <c r="AK173" s="1"/>
      <c r="AL173" s="1" t="s">
        <v>3766</v>
      </c>
      <c r="AM173" s="1" t="s">
        <v>3768</v>
      </c>
      <c r="AN173" s="1" t="s">
        <v>169</v>
      </c>
      <c r="AO173" s="1" t="s">
        <v>138</v>
      </c>
      <c r="AP173" s="1">
        <v>77</v>
      </c>
      <c r="AQ173" s="1"/>
      <c r="AR173" s="1"/>
      <c r="AS173" s="1"/>
      <c r="AT173" s="1"/>
      <c r="AU173" s="1"/>
      <c r="AV173" s="1"/>
      <c r="AW173" s="1"/>
      <c r="AX173" s="1" t="s">
        <v>3769</v>
      </c>
      <c r="AY173" s="1" t="s">
        <v>3770</v>
      </c>
      <c r="AZ173" s="1" t="s">
        <v>505</v>
      </c>
      <c r="BA173" s="1" t="s">
        <v>173</v>
      </c>
      <c r="BB173" s="1">
        <v>70.6</v>
      </c>
      <c r="BC173" s="1">
        <v>7.81</v>
      </c>
      <c r="BD173" s="1"/>
      <c r="BE173" s="1"/>
      <c r="BF173" s="1"/>
      <c r="BG173" s="1"/>
      <c r="BH173" s="1"/>
      <c r="BI173" s="1"/>
      <c r="BJ173" s="1" t="s">
        <v>3771</v>
      </c>
      <c r="BK173" s="1"/>
      <c r="BL173" s="1"/>
      <c r="BM173" s="1" t="s">
        <v>3772</v>
      </c>
      <c r="BN173" s="1">
        <v>25</v>
      </c>
      <c r="BO173" s="1" t="s">
        <v>3773</v>
      </c>
      <c r="BP173" s="1" t="str">
        <f>HYPERLINK("https://nconnect.nicmar.ac.in/storage/profile/ProfilePhoto_P25700325_532469.jpg","Download")</f>
        <v>0</v>
      </c>
      <c r="BQ173" s="3"/>
      <c r="BR173" s="3"/>
      <c r="BS173" s="1" t="s">
        <v>113</v>
      </c>
      <c r="BT173" s="1" t="s">
        <v>114</v>
      </c>
      <c r="BU173" s="1" t="s">
        <v>115</v>
      </c>
      <c r="BV173" s="1" t="s">
        <v>116</v>
      </c>
      <c r="BW173" s="1"/>
    </row>
    <row r="174" spans="1:75">
      <c r="A174" s="1" t="s">
        <v>75</v>
      </c>
      <c r="B174" s="1" t="s">
        <v>76</v>
      </c>
      <c r="C174" s="1" t="s">
        <v>3774</v>
      </c>
      <c r="D174" s="1" t="s">
        <v>2860</v>
      </c>
      <c r="E174" s="1" t="s">
        <v>3775</v>
      </c>
      <c r="F174" s="1" t="s">
        <v>3236</v>
      </c>
      <c r="G174" s="1" t="s">
        <v>3776</v>
      </c>
      <c r="H174" s="1" t="s">
        <v>3777</v>
      </c>
      <c r="I174" s="1" t="s">
        <v>3778</v>
      </c>
      <c r="J174" s="1">
        <v>9404709592</v>
      </c>
      <c r="K174" s="1" t="s">
        <v>152</v>
      </c>
      <c r="L174" s="1" t="s">
        <v>3779</v>
      </c>
      <c r="M174" s="1" t="s">
        <v>86</v>
      </c>
      <c r="N174" s="1" t="s">
        <v>216</v>
      </c>
      <c r="O174" s="1"/>
      <c r="P174" s="1" t="s">
        <v>88</v>
      </c>
      <c r="Q174" s="1" t="s">
        <v>3780</v>
      </c>
      <c r="R174" s="1" t="s">
        <v>3781</v>
      </c>
      <c r="S174" s="1">
        <v>9423669295</v>
      </c>
      <c r="T174" s="1" t="s">
        <v>567</v>
      </c>
      <c r="U174" s="1" t="s">
        <v>3782</v>
      </c>
      <c r="V174" s="1">
        <v>9373981479</v>
      </c>
      <c r="W174" s="1" t="s">
        <v>622</v>
      </c>
      <c r="X174" s="1" t="s">
        <v>3783</v>
      </c>
      <c r="Y174" s="1" t="s">
        <v>252</v>
      </c>
      <c r="Z174" s="1" t="s">
        <v>95</v>
      </c>
      <c r="AA174" s="1" t="s">
        <v>3784</v>
      </c>
      <c r="AB174" s="1" t="s">
        <v>299</v>
      </c>
      <c r="AC174" s="1" t="s">
        <v>95</v>
      </c>
      <c r="AD174" s="1">
        <v>8.28</v>
      </c>
      <c r="AE174" s="1" t="s">
        <v>96</v>
      </c>
      <c r="AF174" s="1" t="s">
        <v>3785</v>
      </c>
      <c r="AG174" s="1" t="s">
        <v>1344</v>
      </c>
      <c r="AH174" s="1" t="s">
        <v>575</v>
      </c>
      <c r="AI174" s="1" t="s">
        <v>576</v>
      </c>
      <c r="AJ174" s="1">
        <v>70.3</v>
      </c>
      <c r="AK174" s="1">
        <v>7.4</v>
      </c>
      <c r="AL174" s="1" t="s">
        <v>3786</v>
      </c>
      <c r="AM174" s="1" t="s">
        <v>3787</v>
      </c>
      <c r="AN174" s="1" t="s">
        <v>2355</v>
      </c>
      <c r="AO174" s="1" t="s">
        <v>1061</v>
      </c>
      <c r="AP174" s="1">
        <v>84.2</v>
      </c>
      <c r="AQ174" s="1"/>
      <c r="AR174" s="1"/>
      <c r="AS174" s="1"/>
      <c r="AT174" s="1"/>
      <c r="AU174" s="1"/>
      <c r="AV174" s="1"/>
      <c r="AW174" s="1"/>
      <c r="AX174" s="1" t="s">
        <v>898</v>
      </c>
      <c r="AY174" s="1" t="s">
        <v>3788</v>
      </c>
      <c r="AZ174" s="1" t="s">
        <v>479</v>
      </c>
      <c r="BA174" s="1" t="s">
        <v>1852</v>
      </c>
      <c r="BB174" s="1">
        <v>70.8</v>
      </c>
      <c r="BC174" s="1">
        <v>7.83</v>
      </c>
      <c r="BD174" s="1"/>
      <c r="BE174" s="1"/>
      <c r="BF174" s="1"/>
      <c r="BG174" s="1"/>
      <c r="BH174" s="1"/>
      <c r="BI174" s="1"/>
      <c r="BJ174" s="1" t="s">
        <v>3789</v>
      </c>
      <c r="BK174" s="1" t="s">
        <v>3790</v>
      </c>
      <c r="BL174" s="1" t="s">
        <v>339</v>
      </c>
      <c r="BM174" s="1" t="s">
        <v>3791</v>
      </c>
      <c r="BN174" s="1">
        <v>66</v>
      </c>
      <c r="BO174" s="1" t="s">
        <v>3792</v>
      </c>
      <c r="BP174" s="1" t="str">
        <f>HYPERLINK("https://nconnect.nicmar.ac.in/storage/profile/ProfilePhoto_P25700290_567841.jpg","Download")</f>
        <v>0</v>
      </c>
      <c r="BQ174" s="3"/>
      <c r="BR174" s="3"/>
      <c r="BS174" s="1" t="s">
        <v>113</v>
      </c>
      <c r="BT174" s="1" t="s">
        <v>114</v>
      </c>
      <c r="BU174" s="1" t="s">
        <v>115</v>
      </c>
      <c r="BV174" s="1" t="s">
        <v>116</v>
      </c>
      <c r="BW174" s="1"/>
    </row>
    <row r="175" spans="1:75">
      <c r="A175" s="1" t="s">
        <v>75</v>
      </c>
      <c r="B175" s="1" t="s">
        <v>76</v>
      </c>
      <c r="C175" s="1" t="s">
        <v>3793</v>
      </c>
      <c r="D175" s="1" t="s">
        <v>3794</v>
      </c>
      <c r="E175" s="1" t="s">
        <v>2444</v>
      </c>
      <c r="F175" s="1" t="s">
        <v>3795</v>
      </c>
      <c r="G175" s="1" t="s">
        <v>3796</v>
      </c>
      <c r="H175" s="1" t="s">
        <v>3797</v>
      </c>
      <c r="I175" s="1" t="s">
        <v>3798</v>
      </c>
      <c r="J175" s="1">
        <v>7977989701</v>
      </c>
      <c r="K175" s="1" t="s">
        <v>152</v>
      </c>
      <c r="L175" s="1" t="s">
        <v>3799</v>
      </c>
      <c r="M175" s="1" t="s">
        <v>86</v>
      </c>
      <c r="N175" s="1" t="s">
        <v>216</v>
      </c>
      <c r="O175" s="1"/>
      <c r="P175" s="1"/>
      <c r="Q175" s="1" t="s">
        <v>3800</v>
      </c>
      <c r="R175" s="1" t="s">
        <v>3801</v>
      </c>
      <c r="S175" s="1">
        <v>9322395763</v>
      </c>
      <c r="T175" s="1" t="s">
        <v>3802</v>
      </c>
      <c r="U175" s="1" t="s">
        <v>3803</v>
      </c>
      <c r="V175" s="1">
        <v>9320001998</v>
      </c>
      <c r="W175" s="1" t="s">
        <v>3128</v>
      </c>
      <c r="X175" s="1" t="s">
        <v>3804</v>
      </c>
      <c r="Y175" s="1" t="s">
        <v>499</v>
      </c>
      <c r="Z175" s="1" t="s">
        <v>95</v>
      </c>
      <c r="AA175" s="1" t="s">
        <v>3804</v>
      </c>
      <c r="AB175" s="1" t="s">
        <v>499</v>
      </c>
      <c r="AC175" s="1" t="s">
        <v>95</v>
      </c>
      <c r="AD175" s="1">
        <v>8.72</v>
      </c>
      <c r="AE175" s="1" t="s">
        <v>96</v>
      </c>
      <c r="AF175" s="1" t="s">
        <v>3805</v>
      </c>
      <c r="AG175" s="1" t="s">
        <v>811</v>
      </c>
      <c r="AH175" s="1" t="s">
        <v>1248</v>
      </c>
      <c r="AI175" s="1" t="s">
        <v>100</v>
      </c>
      <c r="AJ175" s="1">
        <v>88.6</v>
      </c>
      <c r="AK175" s="1">
        <v>9.6</v>
      </c>
      <c r="AL175" s="1"/>
      <c r="AM175" s="1"/>
      <c r="AN175" s="1"/>
      <c r="AO175" s="1"/>
      <c r="AP175" s="1"/>
      <c r="AQ175" s="1"/>
      <c r="AR175" s="1" t="s">
        <v>333</v>
      </c>
      <c r="AS175" s="1" t="s">
        <v>3806</v>
      </c>
      <c r="AT175" s="1" t="s">
        <v>278</v>
      </c>
      <c r="AU175" s="1" t="s">
        <v>169</v>
      </c>
      <c r="AV175" s="1">
        <v>76.73</v>
      </c>
      <c r="AW175" s="1"/>
      <c r="AX175" s="1" t="s">
        <v>200</v>
      </c>
      <c r="AY175" s="1" t="s">
        <v>3807</v>
      </c>
      <c r="AZ175" s="1" t="s">
        <v>202</v>
      </c>
      <c r="BA175" s="1" t="s">
        <v>386</v>
      </c>
      <c r="BB175" s="1">
        <v>71.55</v>
      </c>
      <c r="BC175" s="1">
        <v>7.99</v>
      </c>
      <c r="BD175" s="1"/>
      <c r="BE175" s="1"/>
      <c r="BF175" s="1"/>
      <c r="BG175" s="1"/>
      <c r="BH175" s="1"/>
      <c r="BI175" s="1"/>
      <c r="BJ175" s="1" t="s">
        <v>3808</v>
      </c>
      <c r="BK175" s="1"/>
      <c r="BL175" s="1"/>
      <c r="BM175" s="1" t="s">
        <v>3809</v>
      </c>
      <c r="BN175" s="1">
        <v>16</v>
      </c>
      <c r="BO175" s="1" t="s">
        <v>3810</v>
      </c>
      <c r="BP175" s="1" t="str">
        <f>HYPERLINK("https://nconnect.nicmar.ac.in/storage/profile/ProfilePhoto_P25700356_431675.jpg","Download")</f>
        <v>0</v>
      </c>
      <c r="BQ175" s="3"/>
      <c r="BR175" s="3"/>
      <c r="BS175" s="1" t="s">
        <v>113</v>
      </c>
      <c r="BT175" s="1" t="s">
        <v>114</v>
      </c>
      <c r="BU175" s="1" t="s">
        <v>115</v>
      </c>
      <c r="BV175" s="1" t="s">
        <v>116</v>
      </c>
      <c r="BW175" s="1"/>
    </row>
    <row r="176" spans="1:75">
      <c r="A176" s="1" t="s">
        <v>75</v>
      </c>
      <c r="B176" s="1" t="s">
        <v>76</v>
      </c>
      <c r="C176" s="1" t="s">
        <v>3811</v>
      </c>
      <c r="D176" s="1" t="s">
        <v>3812</v>
      </c>
      <c r="E176" s="1"/>
      <c r="F176" s="1" t="s">
        <v>3813</v>
      </c>
      <c r="G176" s="1" t="s">
        <v>3814</v>
      </c>
      <c r="H176" s="1" t="s">
        <v>3815</v>
      </c>
      <c r="I176" s="1" t="s">
        <v>3816</v>
      </c>
      <c r="J176" s="1">
        <v>9581678604</v>
      </c>
      <c r="K176" s="1" t="s">
        <v>152</v>
      </c>
      <c r="L176" s="1" t="s">
        <v>3817</v>
      </c>
      <c r="M176" s="1" t="s">
        <v>86</v>
      </c>
      <c r="N176" s="1" t="s">
        <v>1379</v>
      </c>
      <c r="O176" s="1"/>
      <c r="P176" s="1" t="s">
        <v>88</v>
      </c>
      <c r="Q176" s="1" t="s">
        <v>3818</v>
      </c>
      <c r="R176" s="1" t="s">
        <v>3819</v>
      </c>
      <c r="S176" s="1">
        <v>9885118637</v>
      </c>
      <c r="T176" s="1" t="s">
        <v>3820</v>
      </c>
      <c r="U176" s="1" t="s">
        <v>3821</v>
      </c>
      <c r="V176" s="1">
        <v>7013775932</v>
      </c>
      <c r="W176" s="1" t="s">
        <v>92</v>
      </c>
      <c r="X176" s="1" t="s">
        <v>3822</v>
      </c>
      <c r="Y176" s="1" t="s">
        <v>3823</v>
      </c>
      <c r="Z176" s="1" t="s">
        <v>451</v>
      </c>
      <c r="AA176" s="1" t="s">
        <v>3822</v>
      </c>
      <c r="AB176" s="1" t="s">
        <v>3823</v>
      </c>
      <c r="AC176" s="1" t="s">
        <v>451</v>
      </c>
      <c r="AD176" s="1">
        <v>7.92</v>
      </c>
      <c r="AE176" s="1" t="s">
        <v>96</v>
      </c>
      <c r="AF176" s="1" t="s">
        <v>3824</v>
      </c>
      <c r="AG176" s="1" t="s">
        <v>3825</v>
      </c>
      <c r="AH176" s="1" t="s">
        <v>227</v>
      </c>
      <c r="AI176" s="1" t="s">
        <v>199</v>
      </c>
      <c r="AJ176" s="1">
        <v>95</v>
      </c>
      <c r="AK176" s="1">
        <v>9.5</v>
      </c>
      <c r="AL176" s="1" t="s">
        <v>3648</v>
      </c>
      <c r="AM176" s="1" t="s">
        <v>3826</v>
      </c>
      <c r="AN176" s="1" t="s">
        <v>169</v>
      </c>
      <c r="AO176" s="1" t="s">
        <v>528</v>
      </c>
      <c r="AP176" s="1">
        <v>78.4</v>
      </c>
      <c r="AQ176" s="1">
        <v>7.84</v>
      </c>
      <c r="AR176" s="1"/>
      <c r="AS176" s="1"/>
      <c r="AT176" s="1"/>
      <c r="AU176" s="1"/>
      <c r="AV176" s="1"/>
      <c r="AW176" s="1"/>
      <c r="AX176" s="1" t="s">
        <v>552</v>
      </c>
      <c r="AY176" s="1" t="s">
        <v>3827</v>
      </c>
      <c r="AZ176" s="1" t="s">
        <v>412</v>
      </c>
      <c r="BA176" s="1" t="s">
        <v>630</v>
      </c>
      <c r="BB176" s="1">
        <v>78.2</v>
      </c>
      <c r="BC176" s="1">
        <v>7.82</v>
      </c>
      <c r="BD176" s="1"/>
      <c r="BE176" s="1"/>
      <c r="BF176" s="1"/>
      <c r="BG176" s="1"/>
      <c r="BH176" s="1"/>
      <c r="BI176" s="1"/>
      <c r="BJ176" s="1" t="s">
        <v>143</v>
      </c>
      <c r="BK176" s="1"/>
      <c r="BL176" s="1"/>
      <c r="BM176" s="1" t="s">
        <v>3828</v>
      </c>
      <c r="BN176" s="1">
        <v>13</v>
      </c>
      <c r="BO176" s="1"/>
      <c r="BP176" s="1" t="str">
        <f>HYPERLINK("https://nconnect.nicmar.ac.in/storage/profile/ProfilePhoto_P25700220_175482.jpg","Download")</f>
        <v>0</v>
      </c>
      <c r="BQ176" s="3"/>
      <c r="BR176" s="3"/>
      <c r="BS176" s="1" t="s">
        <v>113</v>
      </c>
      <c r="BT176" s="1" t="s">
        <v>114</v>
      </c>
      <c r="BU176" s="1" t="s">
        <v>115</v>
      </c>
      <c r="BV176" s="1" t="s">
        <v>116</v>
      </c>
      <c r="BW176" s="1"/>
    </row>
    <row r="177" spans="1:75">
      <c r="A177" s="1" t="s">
        <v>75</v>
      </c>
      <c r="B177" s="1" t="s">
        <v>76</v>
      </c>
      <c r="C177" s="1" t="s">
        <v>3829</v>
      </c>
      <c r="D177" s="1" t="s">
        <v>3830</v>
      </c>
      <c r="E177" s="1"/>
      <c r="F177" s="1" t="s">
        <v>3831</v>
      </c>
      <c r="G177" s="1" t="s">
        <v>3832</v>
      </c>
      <c r="H177" s="1" t="s">
        <v>3833</v>
      </c>
      <c r="I177" s="1" t="s">
        <v>3834</v>
      </c>
      <c r="J177" s="1">
        <v>6364236471</v>
      </c>
      <c r="K177" s="1" t="s">
        <v>152</v>
      </c>
      <c r="L177" s="1" t="s">
        <v>3835</v>
      </c>
      <c r="M177" s="1" t="s">
        <v>86</v>
      </c>
      <c r="N177" s="1" t="s">
        <v>3836</v>
      </c>
      <c r="O177" s="1"/>
      <c r="P177" s="1" t="s">
        <v>618</v>
      </c>
      <c r="Q177" s="1" t="s">
        <v>3837</v>
      </c>
      <c r="R177" s="1" t="s">
        <v>3838</v>
      </c>
      <c r="S177" s="1">
        <v>9731650754</v>
      </c>
      <c r="T177" s="1" t="s">
        <v>567</v>
      </c>
      <c r="U177" s="1" t="s">
        <v>3839</v>
      </c>
      <c r="V177" s="1">
        <v>7411122048</v>
      </c>
      <c r="W177" s="1" t="s">
        <v>622</v>
      </c>
      <c r="X177" s="1" t="s">
        <v>3840</v>
      </c>
      <c r="Y177" s="1" t="s">
        <v>3841</v>
      </c>
      <c r="Z177" s="1" t="s">
        <v>571</v>
      </c>
      <c r="AA177" s="1" t="s">
        <v>3840</v>
      </c>
      <c r="AB177" s="1" t="s">
        <v>3841</v>
      </c>
      <c r="AC177" s="1" t="s">
        <v>571</v>
      </c>
      <c r="AD177" s="1">
        <v>8.38</v>
      </c>
      <c r="AE177" s="1" t="s">
        <v>96</v>
      </c>
      <c r="AF177" s="1" t="s">
        <v>3842</v>
      </c>
      <c r="AG177" s="1" t="s">
        <v>2031</v>
      </c>
      <c r="AH177" s="1" t="s">
        <v>278</v>
      </c>
      <c r="AI177" s="1" t="s">
        <v>134</v>
      </c>
      <c r="AJ177" s="1">
        <v>86.4</v>
      </c>
      <c r="AK177" s="1"/>
      <c r="AL177" s="1" t="s">
        <v>3843</v>
      </c>
      <c r="AM177" s="1" t="s">
        <v>699</v>
      </c>
      <c r="AN177" s="1" t="s">
        <v>226</v>
      </c>
      <c r="AO177" s="1" t="s">
        <v>744</v>
      </c>
      <c r="AP177" s="1">
        <v>88.16</v>
      </c>
      <c r="AQ177" s="1"/>
      <c r="AR177" s="1"/>
      <c r="AS177" s="1"/>
      <c r="AT177" s="1"/>
      <c r="AU177" s="1"/>
      <c r="AV177" s="1"/>
      <c r="AW177" s="1"/>
      <c r="AX177" s="1" t="s">
        <v>3844</v>
      </c>
      <c r="AY177" s="1" t="s">
        <v>3845</v>
      </c>
      <c r="AZ177" s="1" t="s">
        <v>202</v>
      </c>
      <c r="BA177" s="1" t="s">
        <v>1088</v>
      </c>
      <c r="BB177" s="1">
        <v>81.4</v>
      </c>
      <c r="BC177" s="1">
        <v>8.14</v>
      </c>
      <c r="BD177" s="1"/>
      <c r="BE177" s="1"/>
      <c r="BF177" s="1"/>
      <c r="BG177" s="1"/>
      <c r="BH177" s="1"/>
      <c r="BI177" s="1"/>
      <c r="BJ177" s="1" t="s">
        <v>3846</v>
      </c>
      <c r="BK177" s="1" t="s">
        <v>3847</v>
      </c>
      <c r="BL177" s="1" t="s">
        <v>111</v>
      </c>
      <c r="BM177" s="1" t="s">
        <v>3848</v>
      </c>
      <c r="BN177" s="1">
        <v>16</v>
      </c>
      <c r="BO177" s="1" t="s">
        <v>3849</v>
      </c>
      <c r="BP177" s="1" t="str">
        <f>HYPERLINK("https://nconnect.nicmar.ac.in/storage/profile/ProfilePhoto_P25700161_896127.jpg","Download")</f>
        <v>0</v>
      </c>
      <c r="BQ177" s="3"/>
      <c r="BR177" s="3"/>
      <c r="BS177" s="1" t="s">
        <v>113</v>
      </c>
      <c r="BT177" s="1" t="s">
        <v>114</v>
      </c>
      <c r="BU177" s="1" t="s">
        <v>115</v>
      </c>
      <c r="BV177" s="1" t="s">
        <v>116</v>
      </c>
      <c r="BW177" s="1"/>
    </row>
    <row r="178" spans="1:75">
      <c r="A178" s="1" t="s">
        <v>75</v>
      </c>
      <c r="B178" s="1" t="s">
        <v>76</v>
      </c>
      <c r="C178" s="1" t="s">
        <v>3850</v>
      </c>
      <c r="D178" s="1" t="s">
        <v>3851</v>
      </c>
      <c r="E178" s="1" t="s">
        <v>3852</v>
      </c>
      <c r="F178" s="1" t="s">
        <v>3853</v>
      </c>
      <c r="G178" s="1" t="s">
        <v>3854</v>
      </c>
      <c r="H178" s="1" t="s">
        <v>3855</v>
      </c>
      <c r="I178" s="1" t="s">
        <v>3856</v>
      </c>
      <c r="J178" s="1">
        <v>8308454031</v>
      </c>
      <c r="K178" s="1" t="s">
        <v>152</v>
      </c>
      <c r="L178" s="1" t="s">
        <v>3857</v>
      </c>
      <c r="M178" s="1" t="s">
        <v>86</v>
      </c>
      <c r="N178" s="1" t="s">
        <v>216</v>
      </c>
      <c r="O178" s="1"/>
      <c r="P178" s="1" t="s">
        <v>88</v>
      </c>
      <c r="Q178" s="1" t="s">
        <v>3858</v>
      </c>
      <c r="R178" s="1" t="s">
        <v>3852</v>
      </c>
      <c r="S178" s="1">
        <v>9545884217</v>
      </c>
      <c r="T178" s="1" t="s">
        <v>567</v>
      </c>
      <c r="U178" s="1" t="s">
        <v>3859</v>
      </c>
      <c r="V178" s="1">
        <v>8308454031</v>
      </c>
      <c r="W178" s="1" t="s">
        <v>92</v>
      </c>
      <c r="X178" s="1" t="s">
        <v>3860</v>
      </c>
      <c r="Y178" s="1" t="s">
        <v>252</v>
      </c>
      <c r="Z178" s="1" t="s">
        <v>95</v>
      </c>
      <c r="AA178" s="1" t="s">
        <v>3861</v>
      </c>
      <c r="AB178" s="1" t="s">
        <v>299</v>
      </c>
      <c r="AC178" s="1" t="s">
        <v>95</v>
      </c>
      <c r="AD178" s="1">
        <v>9.05</v>
      </c>
      <c r="AE178" s="1" t="s">
        <v>96</v>
      </c>
      <c r="AF178" s="1" t="s">
        <v>3862</v>
      </c>
      <c r="AG178" s="1" t="s">
        <v>3863</v>
      </c>
      <c r="AH178" s="1" t="s">
        <v>3864</v>
      </c>
      <c r="AI178" s="1" t="s">
        <v>832</v>
      </c>
      <c r="AJ178" s="1">
        <v>96</v>
      </c>
      <c r="AK178" s="1"/>
      <c r="AL178" s="1"/>
      <c r="AM178" s="1"/>
      <c r="AN178" s="1"/>
      <c r="AO178" s="1"/>
      <c r="AP178" s="1"/>
      <c r="AQ178" s="1"/>
      <c r="AR178" s="1" t="s">
        <v>333</v>
      </c>
      <c r="AS178" s="1" t="s">
        <v>3865</v>
      </c>
      <c r="AT178" s="1" t="s">
        <v>3866</v>
      </c>
      <c r="AU178" s="1" t="s">
        <v>226</v>
      </c>
      <c r="AV178" s="1">
        <v>91.19</v>
      </c>
      <c r="AW178" s="1"/>
      <c r="AX178" s="1" t="s">
        <v>601</v>
      </c>
      <c r="AY178" s="1" t="s">
        <v>3867</v>
      </c>
      <c r="AZ178" s="1" t="s">
        <v>503</v>
      </c>
      <c r="BA178" s="1" t="s">
        <v>172</v>
      </c>
      <c r="BB178" s="1">
        <v>80.1</v>
      </c>
      <c r="BC178" s="1">
        <v>8.76</v>
      </c>
      <c r="BD178" s="1"/>
      <c r="BE178" s="1"/>
      <c r="BF178" s="1"/>
      <c r="BG178" s="1"/>
      <c r="BH178" s="1"/>
      <c r="BI178" s="1"/>
      <c r="BJ178" s="1" t="s">
        <v>3868</v>
      </c>
      <c r="BK178" s="1" t="s">
        <v>3869</v>
      </c>
      <c r="BL178" s="1" t="s">
        <v>3870</v>
      </c>
      <c r="BM178" s="1" t="s">
        <v>3871</v>
      </c>
      <c r="BN178" s="1">
        <v>10</v>
      </c>
      <c r="BO178" s="1"/>
      <c r="BP178" s="1" t="str">
        <f>HYPERLINK("https://nconnect.nicmar.ac.in/storage/profile/ProfilePhoto_P25700195_426391.jpg","Download")</f>
        <v>0</v>
      </c>
      <c r="BQ178" s="3"/>
      <c r="BR178" s="3"/>
      <c r="BS178" s="1" t="s">
        <v>113</v>
      </c>
      <c r="BT178" s="1" t="s">
        <v>114</v>
      </c>
      <c r="BU178" s="1" t="s">
        <v>115</v>
      </c>
      <c r="BV178" s="1" t="s">
        <v>116</v>
      </c>
      <c r="BW178" s="1"/>
    </row>
    <row r="179" spans="1:75">
      <c r="A179" s="1" t="s">
        <v>342</v>
      </c>
      <c r="B179" s="1" t="s">
        <v>76</v>
      </c>
      <c r="C179" s="1" t="s">
        <v>3872</v>
      </c>
      <c r="D179" s="1" t="s">
        <v>3873</v>
      </c>
      <c r="E179" s="1"/>
      <c r="F179" s="1" t="s">
        <v>3874</v>
      </c>
      <c r="G179" s="1" t="s">
        <v>3875</v>
      </c>
      <c r="H179" s="1" t="s">
        <v>3876</v>
      </c>
      <c r="I179" s="1" t="s">
        <v>3877</v>
      </c>
      <c r="J179" s="1">
        <v>8590312588</v>
      </c>
      <c r="K179" s="1" t="s">
        <v>152</v>
      </c>
      <c r="L179" s="1" t="s">
        <v>3878</v>
      </c>
      <c r="M179" s="1" t="s">
        <v>86</v>
      </c>
      <c r="N179" s="1" t="s">
        <v>2389</v>
      </c>
      <c r="O179" s="1" t="s">
        <v>3879</v>
      </c>
      <c r="P179" s="1" t="s">
        <v>272</v>
      </c>
      <c r="Q179" s="1" t="s">
        <v>3880</v>
      </c>
      <c r="R179" s="1" t="s">
        <v>3881</v>
      </c>
      <c r="S179" s="1">
        <v>9447601528</v>
      </c>
      <c r="T179" s="1" t="s">
        <v>127</v>
      </c>
      <c r="U179" s="1" t="s">
        <v>3882</v>
      </c>
      <c r="V179" s="1">
        <v>9446015158</v>
      </c>
      <c r="W179" s="1" t="s">
        <v>3883</v>
      </c>
      <c r="X179" s="1" t="s">
        <v>3884</v>
      </c>
      <c r="Y179" s="1" t="s">
        <v>3209</v>
      </c>
      <c r="Z179" s="1" t="s">
        <v>790</v>
      </c>
      <c r="AA179" s="1" t="s">
        <v>3885</v>
      </c>
      <c r="AB179" s="1" t="s">
        <v>3209</v>
      </c>
      <c r="AC179" s="1" t="s">
        <v>790</v>
      </c>
      <c r="AD179" s="1">
        <v>8.81</v>
      </c>
      <c r="AE179" s="1" t="s">
        <v>96</v>
      </c>
      <c r="AF179" s="1" t="s">
        <v>3886</v>
      </c>
      <c r="AG179" s="1" t="s">
        <v>1344</v>
      </c>
      <c r="AH179" s="1" t="s">
        <v>278</v>
      </c>
      <c r="AI179" s="1" t="s">
        <v>226</v>
      </c>
      <c r="AJ179" s="1">
        <v>95</v>
      </c>
      <c r="AK179" s="1">
        <v>10</v>
      </c>
      <c r="AL179" s="1" t="s">
        <v>3886</v>
      </c>
      <c r="AM179" s="1" t="s">
        <v>1344</v>
      </c>
      <c r="AN179" s="1" t="s">
        <v>135</v>
      </c>
      <c r="AO179" s="1" t="s">
        <v>199</v>
      </c>
      <c r="AP179" s="1">
        <v>77</v>
      </c>
      <c r="AQ179" s="1"/>
      <c r="AR179" s="1"/>
      <c r="AS179" s="1"/>
      <c r="AT179" s="1"/>
      <c r="AU179" s="1"/>
      <c r="AV179" s="1"/>
      <c r="AW179" s="1"/>
      <c r="AX179" s="1" t="s">
        <v>794</v>
      </c>
      <c r="AY179" s="1" t="s">
        <v>3887</v>
      </c>
      <c r="AZ179" s="1" t="s">
        <v>141</v>
      </c>
      <c r="BA179" s="1" t="s">
        <v>3888</v>
      </c>
      <c r="BB179" s="1">
        <v>71.7</v>
      </c>
      <c r="BC179" s="1">
        <v>7.17</v>
      </c>
      <c r="BD179" s="1"/>
      <c r="BE179" s="1"/>
      <c r="BF179" s="1"/>
      <c r="BG179" s="1"/>
      <c r="BH179" s="1"/>
      <c r="BI179" s="1"/>
      <c r="BJ179" s="1" t="s">
        <v>3889</v>
      </c>
      <c r="BK179" s="1"/>
      <c r="BL179" s="1"/>
      <c r="BM179" s="1" t="s">
        <v>3890</v>
      </c>
      <c r="BN179" s="1">
        <v>39</v>
      </c>
      <c r="BO179" s="1" t="s">
        <v>3891</v>
      </c>
      <c r="BP179" s="1" t="str">
        <f>HYPERLINK("https://nconnect.nicmar.ac.in/storage/profile/ProfilePhoto_P25701124_429365.jpg","Download")</f>
        <v>0</v>
      </c>
      <c r="BQ179" s="3"/>
      <c r="BR179" s="3"/>
      <c r="BS179" s="1" t="s">
        <v>113</v>
      </c>
      <c r="BT179" s="1" t="s">
        <v>114</v>
      </c>
      <c r="BU179" s="1" t="s">
        <v>115</v>
      </c>
      <c r="BV179" s="1" t="s">
        <v>116</v>
      </c>
      <c r="BW179" s="1"/>
    </row>
    <row r="180" spans="1:75">
      <c r="A180" s="1" t="s">
        <v>75</v>
      </c>
      <c r="B180" s="1" t="s">
        <v>76</v>
      </c>
      <c r="C180" s="1" t="s">
        <v>3892</v>
      </c>
      <c r="D180" s="1" t="s">
        <v>3893</v>
      </c>
      <c r="E180" s="1" t="s">
        <v>3894</v>
      </c>
      <c r="F180" s="1" t="s">
        <v>3895</v>
      </c>
      <c r="G180" s="1" t="s">
        <v>3896</v>
      </c>
      <c r="H180" s="1" t="s">
        <v>3897</v>
      </c>
      <c r="I180" s="1" t="s">
        <v>3898</v>
      </c>
      <c r="J180" s="1">
        <v>7558471099</v>
      </c>
      <c r="K180" s="1" t="s">
        <v>152</v>
      </c>
      <c r="L180" s="1" t="s">
        <v>3899</v>
      </c>
      <c r="M180" s="1" t="s">
        <v>86</v>
      </c>
      <c r="N180" s="1" t="s">
        <v>3900</v>
      </c>
      <c r="O180" s="1"/>
      <c r="P180" s="1"/>
      <c r="Q180" s="1" t="s">
        <v>3901</v>
      </c>
      <c r="R180" s="1" t="s">
        <v>3894</v>
      </c>
      <c r="S180" s="1">
        <v>9421418121</v>
      </c>
      <c r="T180" s="1" t="s">
        <v>2005</v>
      </c>
      <c r="U180" s="1" t="s">
        <v>3902</v>
      </c>
      <c r="V180" s="1">
        <v>9405107811</v>
      </c>
      <c r="W180" s="1" t="s">
        <v>220</v>
      </c>
      <c r="X180" s="1" t="s">
        <v>3903</v>
      </c>
      <c r="Y180" s="1" t="s">
        <v>252</v>
      </c>
      <c r="Z180" s="1" t="s">
        <v>95</v>
      </c>
      <c r="AA180" s="1" t="s">
        <v>3904</v>
      </c>
      <c r="AB180" s="1" t="s">
        <v>767</v>
      </c>
      <c r="AC180" s="1" t="s">
        <v>95</v>
      </c>
      <c r="AD180" s="1">
        <v>8.49</v>
      </c>
      <c r="AE180" s="1" t="s">
        <v>96</v>
      </c>
      <c r="AF180" s="1" t="s">
        <v>3905</v>
      </c>
      <c r="AG180" s="1" t="s">
        <v>3906</v>
      </c>
      <c r="AH180" s="1" t="s">
        <v>1129</v>
      </c>
      <c r="AI180" s="1" t="s">
        <v>195</v>
      </c>
      <c r="AJ180" s="1">
        <v>88.2</v>
      </c>
      <c r="AK180" s="1"/>
      <c r="AL180" s="1" t="s">
        <v>3907</v>
      </c>
      <c r="AM180" s="1" t="s">
        <v>3906</v>
      </c>
      <c r="AN180" s="1" t="s">
        <v>332</v>
      </c>
      <c r="AO180" s="1" t="s">
        <v>1811</v>
      </c>
      <c r="AP180" s="1">
        <v>60</v>
      </c>
      <c r="AQ180" s="1"/>
      <c r="AR180" s="1"/>
      <c r="AS180" s="1"/>
      <c r="AT180" s="1"/>
      <c r="AU180" s="1"/>
      <c r="AV180" s="1"/>
      <c r="AW180" s="1"/>
      <c r="AX180" s="1" t="s">
        <v>3908</v>
      </c>
      <c r="AY180" s="1" t="s">
        <v>3909</v>
      </c>
      <c r="AZ180" s="1" t="s">
        <v>202</v>
      </c>
      <c r="BA180" s="1" t="s">
        <v>203</v>
      </c>
      <c r="BB180" s="1">
        <v>72.3</v>
      </c>
      <c r="BC180" s="1">
        <v>7.98</v>
      </c>
      <c r="BD180" s="1"/>
      <c r="BE180" s="1"/>
      <c r="BF180" s="1"/>
      <c r="BG180" s="1"/>
      <c r="BH180" s="1"/>
      <c r="BI180" s="1"/>
      <c r="BJ180" s="1" t="s">
        <v>3910</v>
      </c>
      <c r="BK180" s="1" t="s">
        <v>3911</v>
      </c>
      <c r="BL180" s="1" t="s">
        <v>111</v>
      </c>
      <c r="BM180" s="1" t="s">
        <v>3912</v>
      </c>
      <c r="BN180" s="1">
        <v>8</v>
      </c>
      <c r="BO180" s="1" t="s">
        <v>3913</v>
      </c>
      <c r="BP180" s="1" t="str">
        <f>HYPERLINK("https://nconnect.nicmar.ac.in/storage/profile/ProfilePhoto_P25700496_421673.jpg","Download")</f>
        <v>0</v>
      </c>
      <c r="BQ180" s="3"/>
      <c r="BR180" s="3"/>
      <c r="BS180" s="1" t="s">
        <v>113</v>
      </c>
      <c r="BT180" s="1" t="s">
        <v>114</v>
      </c>
      <c r="BU180" s="1" t="s">
        <v>115</v>
      </c>
      <c r="BV180" s="1" t="s">
        <v>116</v>
      </c>
      <c r="BW180" s="1"/>
    </row>
    <row r="181" spans="1:75">
      <c r="A181" s="1" t="s">
        <v>75</v>
      </c>
      <c r="B181" s="1" t="s">
        <v>76</v>
      </c>
      <c r="C181" s="1" t="s">
        <v>3914</v>
      </c>
      <c r="D181" s="1" t="s">
        <v>921</v>
      </c>
      <c r="E181" s="1" t="s">
        <v>3915</v>
      </c>
      <c r="F181" s="1" t="s">
        <v>3916</v>
      </c>
      <c r="G181" s="1" t="s">
        <v>3917</v>
      </c>
      <c r="H181" s="1" t="s">
        <v>3918</v>
      </c>
      <c r="I181" s="1" t="s">
        <v>3919</v>
      </c>
      <c r="J181" s="1">
        <v>8169556979</v>
      </c>
      <c r="K181" s="1" t="s">
        <v>152</v>
      </c>
      <c r="L181" s="1" t="s">
        <v>3920</v>
      </c>
      <c r="M181" s="1" t="s">
        <v>86</v>
      </c>
      <c r="N181" s="1" t="s">
        <v>246</v>
      </c>
      <c r="O181" s="1"/>
      <c r="P181" s="1" t="s">
        <v>88</v>
      </c>
      <c r="Q181" s="1" t="s">
        <v>3921</v>
      </c>
      <c r="R181" s="1" t="s">
        <v>3915</v>
      </c>
      <c r="S181" s="1">
        <v>9820319276</v>
      </c>
      <c r="T181" s="1" t="s">
        <v>1803</v>
      </c>
      <c r="U181" s="1" t="s">
        <v>3922</v>
      </c>
      <c r="V181" s="1">
        <v>9321033327</v>
      </c>
      <c r="W181" s="1" t="s">
        <v>1803</v>
      </c>
      <c r="X181" s="1" t="s">
        <v>3923</v>
      </c>
      <c r="Y181" s="1" t="s">
        <v>381</v>
      </c>
      <c r="Z181" s="1" t="s">
        <v>95</v>
      </c>
      <c r="AA181" s="1" t="s">
        <v>3923</v>
      </c>
      <c r="AB181" s="1" t="s">
        <v>381</v>
      </c>
      <c r="AC181" s="1" t="s">
        <v>95</v>
      </c>
      <c r="AD181" s="1">
        <v>8.41</v>
      </c>
      <c r="AE181" s="1" t="s">
        <v>96</v>
      </c>
      <c r="AF181" s="1" t="s">
        <v>3924</v>
      </c>
      <c r="AG181" s="1" t="s">
        <v>98</v>
      </c>
      <c r="AH181" s="1" t="s">
        <v>2285</v>
      </c>
      <c r="AI181" s="1" t="s">
        <v>1129</v>
      </c>
      <c r="AJ181" s="1">
        <v>61</v>
      </c>
      <c r="AK181" s="1"/>
      <c r="AL181" s="1" t="s">
        <v>3925</v>
      </c>
      <c r="AM181" s="1" t="s">
        <v>98</v>
      </c>
      <c r="AN181" s="1" t="s">
        <v>99</v>
      </c>
      <c r="AO181" s="1" t="s">
        <v>1224</v>
      </c>
      <c r="AP181" s="1">
        <v>47.23</v>
      </c>
      <c r="AQ181" s="1"/>
      <c r="AR181" s="1" t="s">
        <v>333</v>
      </c>
      <c r="AS181" s="1" t="s">
        <v>3926</v>
      </c>
      <c r="AT181" s="1" t="s">
        <v>479</v>
      </c>
      <c r="AU181" s="1" t="s">
        <v>3927</v>
      </c>
      <c r="AV181" s="1">
        <v>73.76</v>
      </c>
      <c r="AW181" s="1"/>
      <c r="AX181" s="1" t="s">
        <v>105</v>
      </c>
      <c r="AY181" s="1" t="s">
        <v>3926</v>
      </c>
      <c r="AZ181" s="1" t="s">
        <v>505</v>
      </c>
      <c r="BA181" s="1" t="s">
        <v>108</v>
      </c>
      <c r="BB181" s="1">
        <v>71.91</v>
      </c>
      <c r="BC181" s="1"/>
      <c r="BD181" s="1"/>
      <c r="BE181" s="1"/>
      <c r="BF181" s="1"/>
      <c r="BG181" s="1"/>
      <c r="BH181" s="1"/>
      <c r="BI181" s="1"/>
      <c r="BJ181" s="1" t="s">
        <v>3928</v>
      </c>
      <c r="BK181" s="1" t="s">
        <v>3929</v>
      </c>
      <c r="BL181" s="1" t="s">
        <v>1203</v>
      </c>
      <c r="BM181" s="1" t="s">
        <v>3930</v>
      </c>
      <c r="BN181" s="1">
        <v>34</v>
      </c>
      <c r="BO181" s="1"/>
      <c r="BP181" s="1" t="str">
        <f>HYPERLINK("https://nconnect.nicmar.ac.in/storage/profile/ProfilePhoto_P25700718_186239.jpg","Download")</f>
        <v>0</v>
      </c>
      <c r="BQ181" s="3"/>
      <c r="BR181" s="3"/>
      <c r="BS181" s="1" t="s">
        <v>113</v>
      </c>
      <c r="BT181" s="1" t="s">
        <v>114</v>
      </c>
      <c r="BU181" s="1" t="s">
        <v>115</v>
      </c>
      <c r="BV181" s="1" t="s">
        <v>116</v>
      </c>
      <c r="BW181" s="1"/>
    </row>
    <row r="182" spans="1:75">
      <c r="A182" s="1" t="s">
        <v>75</v>
      </c>
      <c r="B182" s="1" t="s">
        <v>76</v>
      </c>
      <c r="C182" s="1" t="s">
        <v>3931</v>
      </c>
      <c r="D182" s="1" t="s">
        <v>3932</v>
      </c>
      <c r="E182" s="1"/>
      <c r="F182" s="1" t="s">
        <v>3933</v>
      </c>
      <c r="G182" s="1" t="s">
        <v>3934</v>
      </c>
      <c r="H182" s="1" t="s">
        <v>3935</v>
      </c>
      <c r="I182" s="1" t="s">
        <v>3936</v>
      </c>
      <c r="J182" s="1">
        <v>8318035615</v>
      </c>
      <c r="K182" s="1" t="s">
        <v>152</v>
      </c>
      <c r="L182" s="1" t="s">
        <v>3937</v>
      </c>
      <c r="M182" s="1" t="s">
        <v>86</v>
      </c>
      <c r="N182" s="1" t="s">
        <v>124</v>
      </c>
      <c r="O182" s="1"/>
      <c r="P182" s="1" t="s">
        <v>88</v>
      </c>
      <c r="Q182" s="1" t="s">
        <v>3938</v>
      </c>
      <c r="R182" s="1" t="s">
        <v>3939</v>
      </c>
      <c r="S182" s="1">
        <v>6388241703</v>
      </c>
      <c r="T182" s="1" t="s">
        <v>3940</v>
      </c>
      <c r="U182" s="1" t="s">
        <v>3941</v>
      </c>
      <c r="V182" s="1">
        <v>9140420240</v>
      </c>
      <c r="W182" s="1" t="s">
        <v>3940</v>
      </c>
      <c r="X182" s="1" t="s">
        <v>3942</v>
      </c>
      <c r="Y182" s="1" t="s">
        <v>3943</v>
      </c>
      <c r="Z182" s="1" t="s">
        <v>1151</v>
      </c>
      <c r="AA182" s="1" t="s">
        <v>3942</v>
      </c>
      <c r="AB182" s="1" t="s">
        <v>3943</v>
      </c>
      <c r="AC182" s="1" t="s">
        <v>1151</v>
      </c>
      <c r="AD182" s="1">
        <v>8.23</v>
      </c>
      <c r="AE182" s="1" t="s">
        <v>96</v>
      </c>
      <c r="AF182" s="1" t="s">
        <v>3944</v>
      </c>
      <c r="AG182" s="1" t="s">
        <v>3945</v>
      </c>
      <c r="AH182" s="1" t="s">
        <v>335</v>
      </c>
      <c r="AI182" s="1" t="s">
        <v>199</v>
      </c>
      <c r="AJ182" s="1">
        <v>90.4</v>
      </c>
      <c r="AK182" s="1">
        <v>9.51</v>
      </c>
      <c r="AL182" s="1" t="s">
        <v>3944</v>
      </c>
      <c r="AM182" s="1" t="s">
        <v>3945</v>
      </c>
      <c r="AN182" s="1" t="s">
        <v>813</v>
      </c>
      <c r="AO182" s="1" t="s">
        <v>528</v>
      </c>
      <c r="AP182" s="1">
        <v>88.83</v>
      </c>
      <c r="AQ182" s="1">
        <v>9.35</v>
      </c>
      <c r="AR182" s="1"/>
      <c r="AS182" s="1"/>
      <c r="AT182" s="1"/>
      <c r="AU182" s="1"/>
      <c r="AV182" s="1"/>
      <c r="AW182" s="1"/>
      <c r="AX182" s="1" t="s">
        <v>552</v>
      </c>
      <c r="AY182" s="1" t="s">
        <v>3518</v>
      </c>
      <c r="AZ182" s="1" t="s">
        <v>412</v>
      </c>
      <c r="BA182" s="1" t="s">
        <v>772</v>
      </c>
      <c r="BB182" s="1">
        <v>78.9</v>
      </c>
      <c r="BC182" s="1">
        <v>7.89</v>
      </c>
      <c r="BD182" s="1"/>
      <c r="BE182" s="1"/>
      <c r="BF182" s="1"/>
      <c r="BG182" s="1"/>
      <c r="BH182" s="1"/>
      <c r="BI182" s="1"/>
      <c r="BJ182" s="1" t="s">
        <v>3946</v>
      </c>
      <c r="BK182" s="1"/>
      <c r="BL182" s="1"/>
      <c r="BM182" s="1" t="s">
        <v>3947</v>
      </c>
      <c r="BN182" s="1">
        <v>12</v>
      </c>
      <c r="BO182" s="1"/>
      <c r="BP182" s="1" t="str">
        <f>HYPERLINK("https://nconnect.nicmar.ac.in/storage/profile/ProfilePhoto_P25700467_125643.jpg","Download")</f>
        <v>0</v>
      </c>
      <c r="BQ182" s="3"/>
      <c r="BR182" s="3"/>
      <c r="BS182" s="1" t="s">
        <v>113</v>
      </c>
      <c r="BT182" s="1" t="s">
        <v>114</v>
      </c>
      <c r="BU182" s="1" t="s">
        <v>115</v>
      </c>
      <c r="BV182" s="1" t="s">
        <v>116</v>
      </c>
      <c r="BW182" s="1"/>
    </row>
    <row r="183" spans="1:75">
      <c r="A183" s="1" t="s">
        <v>75</v>
      </c>
      <c r="B183" s="1" t="s">
        <v>76</v>
      </c>
      <c r="C183" s="1" t="s">
        <v>3948</v>
      </c>
      <c r="D183" s="1" t="s">
        <v>3949</v>
      </c>
      <c r="E183" s="1"/>
      <c r="F183" s="1" t="s">
        <v>3950</v>
      </c>
      <c r="G183" s="1" t="s">
        <v>3951</v>
      </c>
      <c r="H183" s="1" t="s">
        <v>3952</v>
      </c>
      <c r="I183" s="1" t="s">
        <v>3953</v>
      </c>
      <c r="J183" s="1">
        <v>9778349801</v>
      </c>
      <c r="K183" s="1" t="s">
        <v>84</v>
      </c>
      <c r="L183" s="1" t="s">
        <v>3954</v>
      </c>
      <c r="M183" s="1" t="s">
        <v>86</v>
      </c>
      <c r="N183" s="1" t="s">
        <v>2389</v>
      </c>
      <c r="O183" s="1" t="s">
        <v>3955</v>
      </c>
      <c r="P183" s="1" t="s">
        <v>187</v>
      </c>
      <c r="Q183" s="1" t="s">
        <v>3956</v>
      </c>
      <c r="R183" s="1" t="s">
        <v>3957</v>
      </c>
      <c r="S183" s="1">
        <v>9400983641</v>
      </c>
      <c r="T183" s="1" t="s">
        <v>3958</v>
      </c>
      <c r="U183" s="1" t="s">
        <v>3959</v>
      </c>
      <c r="V183" s="1">
        <v>9946724284</v>
      </c>
      <c r="W183" s="1" t="s">
        <v>3960</v>
      </c>
      <c r="X183" s="1" t="s">
        <v>3961</v>
      </c>
      <c r="Y183" s="1" t="s">
        <v>2533</v>
      </c>
      <c r="Z183" s="1" t="s">
        <v>790</v>
      </c>
      <c r="AA183" s="1" t="s">
        <v>3962</v>
      </c>
      <c r="AB183" s="1" t="s">
        <v>2533</v>
      </c>
      <c r="AC183" s="1" t="s">
        <v>790</v>
      </c>
      <c r="AD183" s="1">
        <v>8.85</v>
      </c>
      <c r="AE183" s="1" t="s">
        <v>96</v>
      </c>
      <c r="AF183" s="1" t="s">
        <v>3963</v>
      </c>
      <c r="AG183" s="1" t="s">
        <v>3964</v>
      </c>
      <c r="AH183" s="1" t="s">
        <v>278</v>
      </c>
      <c r="AI183" s="1" t="s">
        <v>1061</v>
      </c>
      <c r="AJ183" s="1">
        <v>90</v>
      </c>
      <c r="AK183" s="1"/>
      <c r="AL183" s="1" t="s">
        <v>3965</v>
      </c>
      <c r="AM183" s="1" t="s">
        <v>3966</v>
      </c>
      <c r="AN183" s="1" t="s">
        <v>226</v>
      </c>
      <c r="AO183" s="1" t="s">
        <v>137</v>
      </c>
      <c r="AP183" s="1">
        <v>96.08</v>
      </c>
      <c r="AQ183" s="1"/>
      <c r="AR183" s="1"/>
      <c r="AS183" s="1"/>
      <c r="AT183" s="1"/>
      <c r="AU183" s="1"/>
      <c r="AV183" s="1"/>
      <c r="AW183" s="1"/>
      <c r="AX183" s="1" t="s">
        <v>3967</v>
      </c>
      <c r="AY183" s="1" t="s">
        <v>3968</v>
      </c>
      <c r="AZ183" s="1" t="s">
        <v>141</v>
      </c>
      <c r="BA183" s="1" t="s">
        <v>142</v>
      </c>
      <c r="BB183" s="1">
        <v>81.9</v>
      </c>
      <c r="BC183" s="1">
        <v>8.19</v>
      </c>
      <c r="BD183" s="1"/>
      <c r="BE183" s="1"/>
      <c r="BF183" s="1"/>
      <c r="BG183" s="1"/>
      <c r="BH183" s="1"/>
      <c r="BI183" s="1"/>
      <c r="BJ183" s="1" t="s">
        <v>3969</v>
      </c>
      <c r="BK183" s="1"/>
      <c r="BL183" s="1"/>
      <c r="BM183" s="1" t="s">
        <v>3970</v>
      </c>
      <c r="BN183" s="1">
        <v>12</v>
      </c>
      <c r="BO183" s="1" t="s">
        <v>3971</v>
      </c>
      <c r="BP183" s="1" t="str">
        <f>HYPERLINK("https://nconnect.nicmar.ac.in/storage/profile/ProfilePhoto_P25700247_237156.jpg","Download")</f>
        <v>0</v>
      </c>
      <c r="BQ183" s="3"/>
      <c r="BR183" s="3"/>
      <c r="BS183" s="1" t="s">
        <v>113</v>
      </c>
      <c r="BT183" s="1" t="s">
        <v>114</v>
      </c>
      <c r="BU183" s="1" t="s">
        <v>115</v>
      </c>
      <c r="BV183" s="1" t="s">
        <v>116</v>
      </c>
      <c r="BW183" s="1"/>
    </row>
    <row r="184" spans="1:75">
      <c r="A184" s="1" t="s">
        <v>75</v>
      </c>
      <c r="B184" s="1" t="s">
        <v>76</v>
      </c>
      <c r="C184" s="1" t="s">
        <v>3972</v>
      </c>
      <c r="D184" s="1" t="s">
        <v>1751</v>
      </c>
      <c r="E184" s="1" t="s">
        <v>662</v>
      </c>
      <c r="F184" s="1" t="s">
        <v>3973</v>
      </c>
      <c r="G184" s="1" t="s">
        <v>3974</v>
      </c>
      <c r="H184" s="1" t="s">
        <v>3975</v>
      </c>
      <c r="I184" s="1" t="s">
        <v>3976</v>
      </c>
      <c r="J184" s="1">
        <v>9676818100</v>
      </c>
      <c r="K184" s="1" t="s">
        <v>152</v>
      </c>
      <c r="L184" s="1" t="s">
        <v>3977</v>
      </c>
      <c r="M184" s="1" t="s">
        <v>86</v>
      </c>
      <c r="N184" s="1" t="s">
        <v>3143</v>
      </c>
      <c r="O184" s="1"/>
      <c r="P184" s="1" t="s">
        <v>321</v>
      </c>
      <c r="Q184" s="1" t="s">
        <v>3978</v>
      </c>
      <c r="R184" s="1" t="s">
        <v>3979</v>
      </c>
      <c r="S184" s="1">
        <v>9701153762</v>
      </c>
      <c r="T184" s="1" t="s">
        <v>127</v>
      </c>
      <c r="U184" s="1" t="s">
        <v>3980</v>
      </c>
      <c r="V184" s="1">
        <v>8096616179</v>
      </c>
      <c r="W184" s="1" t="s">
        <v>448</v>
      </c>
      <c r="X184" s="1" t="s">
        <v>3981</v>
      </c>
      <c r="Y184" s="1" t="s">
        <v>3982</v>
      </c>
      <c r="Z184" s="1" t="s">
        <v>451</v>
      </c>
      <c r="AA184" s="1" t="s">
        <v>3981</v>
      </c>
      <c r="AB184" s="1" t="s">
        <v>3982</v>
      </c>
      <c r="AC184" s="1" t="s">
        <v>451</v>
      </c>
      <c r="AD184" s="1">
        <v>8.67</v>
      </c>
      <c r="AE184" s="1" t="s">
        <v>96</v>
      </c>
      <c r="AF184" s="1" t="s">
        <v>3983</v>
      </c>
      <c r="AG184" s="1" t="s">
        <v>651</v>
      </c>
      <c r="AH184" s="1" t="s">
        <v>479</v>
      </c>
      <c r="AI184" s="1" t="s">
        <v>257</v>
      </c>
      <c r="AJ184" s="1">
        <v>93</v>
      </c>
      <c r="AK184" s="1">
        <v>9.3</v>
      </c>
      <c r="AL184" s="1"/>
      <c r="AM184" s="1"/>
      <c r="AN184" s="1"/>
      <c r="AO184" s="1"/>
      <c r="AP184" s="1"/>
      <c r="AQ184" s="1"/>
      <c r="AR184" s="1" t="s">
        <v>407</v>
      </c>
      <c r="AS184" s="1" t="s">
        <v>3984</v>
      </c>
      <c r="AT184" s="1" t="s">
        <v>227</v>
      </c>
      <c r="AU184" s="1" t="s">
        <v>1789</v>
      </c>
      <c r="AV184" s="1">
        <v>86</v>
      </c>
      <c r="AW184" s="1"/>
      <c r="AX184" s="1" t="s">
        <v>3985</v>
      </c>
      <c r="AY184" s="1" t="s">
        <v>3986</v>
      </c>
      <c r="AZ184" s="1" t="s">
        <v>1003</v>
      </c>
      <c r="BA184" s="1" t="s">
        <v>680</v>
      </c>
      <c r="BB184" s="1">
        <v>72.7</v>
      </c>
      <c r="BC184" s="1">
        <v>8.02</v>
      </c>
      <c r="BD184" s="1"/>
      <c r="BE184" s="1"/>
      <c r="BF184" s="1"/>
      <c r="BG184" s="1"/>
      <c r="BH184" s="1"/>
      <c r="BI184" s="1"/>
      <c r="BJ184" s="1" t="s">
        <v>3987</v>
      </c>
      <c r="BK184" s="1"/>
      <c r="BL184" s="1"/>
      <c r="BM184" s="1" t="s">
        <v>3988</v>
      </c>
      <c r="BN184" s="1">
        <v>23</v>
      </c>
      <c r="BO184" s="1" t="s">
        <v>3989</v>
      </c>
      <c r="BP184" s="1" t="str">
        <f>HYPERLINK("https://nconnect.nicmar.ac.in/storage/profile/ProfilePhoto_P25700628_692713.jpg","Download")</f>
        <v>0</v>
      </c>
      <c r="BQ184" s="3"/>
      <c r="BR184" s="3"/>
      <c r="BS184" s="1" t="s">
        <v>113</v>
      </c>
      <c r="BT184" s="1" t="s">
        <v>114</v>
      </c>
      <c r="BU184" s="1" t="s">
        <v>115</v>
      </c>
      <c r="BV184" s="1" t="s">
        <v>116</v>
      </c>
      <c r="BW184" s="1"/>
    </row>
    <row r="185" spans="1:75">
      <c r="A185" s="1" t="s">
        <v>75</v>
      </c>
      <c r="B185" s="1" t="s">
        <v>76</v>
      </c>
      <c r="C185" s="1" t="s">
        <v>3990</v>
      </c>
      <c r="D185" s="1" t="s">
        <v>3991</v>
      </c>
      <c r="E185" s="1" t="s">
        <v>3992</v>
      </c>
      <c r="F185" s="1" t="s">
        <v>3993</v>
      </c>
      <c r="G185" s="1" t="s">
        <v>3994</v>
      </c>
      <c r="H185" s="1" t="s">
        <v>3995</v>
      </c>
      <c r="I185" s="1" t="s">
        <v>3996</v>
      </c>
      <c r="J185" s="1">
        <v>8139045033</v>
      </c>
      <c r="K185" s="1" t="s">
        <v>152</v>
      </c>
      <c r="L185" s="1" t="s">
        <v>3997</v>
      </c>
      <c r="M185" s="1" t="s">
        <v>86</v>
      </c>
      <c r="N185" s="1" t="s">
        <v>3998</v>
      </c>
      <c r="O185" s="1"/>
      <c r="P185" s="1" t="s">
        <v>88</v>
      </c>
      <c r="Q185" s="1" t="s">
        <v>3999</v>
      </c>
      <c r="R185" s="1" t="s">
        <v>4000</v>
      </c>
      <c r="S185" s="1">
        <v>9447453418</v>
      </c>
      <c r="T185" s="1" t="s">
        <v>4001</v>
      </c>
      <c r="U185" s="1" t="s">
        <v>4002</v>
      </c>
      <c r="V185" s="1">
        <v>6282314227</v>
      </c>
      <c r="W185" s="1" t="s">
        <v>4003</v>
      </c>
      <c r="X185" s="1" t="s">
        <v>4004</v>
      </c>
      <c r="Y185" s="1" t="s">
        <v>1364</v>
      </c>
      <c r="Z185" s="1" t="s">
        <v>790</v>
      </c>
      <c r="AA185" s="1" t="s">
        <v>4004</v>
      </c>
      <c r="AB185" s="1" t="s">
        <v>1364</v>
      </c>
      <c r="AC185" s="1" t="s">
        <v>790</v>
      </c>
      <c r="AD185" s="1">
        <v>9.08</v>
      </c>
      <c r="AE185" s="1" t="s">
        <v>96</v>
      </c>
      <c r="AF185" s="1" t="s">
        <v>4005</v>
      </c>
      <c r="AG185" s="1" t="s">
        <v>4006</v>
      </c>
      <c r="AH185" s="1" t="s">
        <v>257</v>
      </c>
      <c r="AI185" s="1" t="s">
        <v>199</v>
      </c>
      <c r="AJ185" s="1">
        <v>91</v>
      </c>
      <c r="AK185" s="1"/>
      <c r="AL185" s="1" t="s">
        <v>4005</v>
      </c>
      <c r="AM185" s="1" t="s">
        <v>4007</v>
      </c>
      <c r="AN185" s="1" t="s">
        <v>104</v>
      </c>
      <c r="AO185" s="1" t="s">
        <v>528</v>
      </c>
      <c r="AP185" s="1">
        <v>98.66</v>
      </c>
      <c r="AQ185" s="1"/>
      <c r="AR185" s="1"/>
      <c r="AS185" s="1"/>
      <c r="AT185" s="1"/>
      <c r="AU185" s="1"/>
      <c r="AV185" s="1"/>
      <c r="AW185" s="1"/>
      <c r="AX185" s="1" t="s">
        <v>794</v>
      </c>
      <c r="AY185" s="1" t="s">
        <v>2537</v>
      </c>
      <c r="AZ185" s="1" t="s">
        <v>959</v>
      </c>
      <c r="BA185" s="1" t="s">
        <v>531</v>
      </c>
      <c r="BB185" s="1">
        <v>83.9</v>
      </c>
      <c r="BC185" s="1"/>
      <c r="BD185" s="1"/>
      <c r="BE185" s="1"/>
      <c r="BF185" s="1"/>
      <c r="BG185" s="1"/>
      <c r="BH185" s="1"/>
      <c r="BI185" s="1"/>
      <c r="BJ185" s="1" t="s">
        <v>432</v>
      </c>
      <c r="BK185" s="1"/>
      <c r="BL185" s="1"/>
      <c r="BM185" s="1" t="s">
        <v>4008</v>
      </c>
      <c r="BN185" s="1">
        <v>7</v>
      </c>
      <c r="BO185" s="1" t="s">
        <v>1370</v>
      </c>
      <c r="BP185" s="1" t="str">
        <f>HYPERLINK("https://nconnect.nicmar.ac.in/storage/profile/ProfilePhoto_P25700286_398214.jpg","Download")</f>
        <v>0</v>
      </c>
      <c r="BQ185" s="3"/>
      <c r="BR185" s="3"/>
      <c r="BS185" s="1" t="s">
        <v>113</v>
      </c>
      <c r="BT185" s="1" t="s">
        <v>114</v>
      </c>
      <c r="BU185" s="1" t="s">
        <v>115</v>
      </c>
      <c r="BV185" s="1" t="s">
        <v>116</v>
      </c>
      <c r="BW185" s="1"/>
    </row>
    <row r="186" spans="1:75">
      <c r="A186" s="1" t="s">
        <v>75</v>
      </c>
      <c r="B186" s="1" t="s">
        <v>76</v>
      </c>
      <c r="C186" s="1" t="s">
        <v>4009</v>
      </c>
      <c r="D186" s="1" t="s">
        <v>1751</v>
      </c>
      <c r="E186" s="1" t="s">
        <v>2983</v>
      </c>
      <c r="F186" s="1" t="s">
        <v>4010</v>
      </c>
      <c r="G186" s="1" t="s">
        <v>4011</v>
      </c>
      <c r="H186" s="1" t="s">
        <v>4012</v>
      </c>
      <c r="I186" s="1" t="s">
        <v>4013</v>
      </c>
      <c r="J186" s="1">
        <v>7841023889</v>
      </c>
      <c r="K186" s="1" t="s">
        <v>152</v>
      </c>
      <c r="L186" s="1" t="s">
        <v>4014</v>
      </c>
      <c r="M186" s="1" t="s">
        <v>86</v>
      </c>
      <c r="N186" s="1" t="s">
        <v>246</v>
      </c>
      <c r="O186" s="1"/>
      <c r="P186" s="1" t="s">
        <v>247</v>
      </c>
      <c r="Q186" s="1" t="s">
        <v>4015</v>
      </c>
      <c r="R186" s="1" t="s">
        <v>4016</v>
      </c>
      <c r="S186" s="1">
        <v>9423058325</v>
      </c>
      <c r="T186" s="1" t="s">
        <v>567</v>
      </c>
      <c r="U186" s="1" t="s">
        <v>4017</v>
      </c>
      <c r="V186" s="1">
        <v>7798204891</v>
      </c>
      <c r="W186" s="1" t="s">
        <v>932</v>
      </c>
      <c r="X186" s="1" t="s">
        <v>4018</v>
      </c>
      <c r="Y186" s="1" t="s">
        <v>252</v>
      </c>
      <c r="Z186" s="1" t="s">
        <v>95</v>
      </c>
      <c r="AA186" s="1" t="s">
        <v>4019</v>
      </c>
      <c r="AB186" s="1" t="s">
        <v>252</v>
      </c>
      <c r="AC186" s="1" t="s">
        <v>95</v>
      </c>
      <c r="AD186" s="1">
        <v>8.62</v>
      </c>
      <c r="AE186" s="1" t="s">
        <v>96</v>
      </c>
      <c r="AF186" s="1" t="s">
        <v>4020</v>
      </c>
      <c r="AG186" s="1" t="s">
        <v>98</v>
      </c>
      <c r="AH186" s="1" t="s">
        <v>278</v>
      </c>
      <c r="AI186" s="1" t="s">
        <v>1061</v>
      </c>
      <c r="AJ186" s="1">
        <v>83.2</v>
      </c>
      <c r="AK186" s="1">
        <v>0</v>
      </c>
      <c r="AL186" s="1" t="s">
        <v>4021</v>
      </c>
      <c r="AM186" s="1" t="s">
        <v>98</v>
      </c>
      <c r="AN186" s="1" t="s">
        <v>227</v>
      </c>
      <c r="AO186" s="1" t="s">
        <v>1811</v>
      </c>
      <c r="AP186" s="1">
        <v>66.77</v>
      </c>
      <c r="AQ186" s="1">
        <v>0</v>
      </c>
      <c r="AR186" s="1"/>
      <c r="AS186" s="1"/>
      <c r="AT186" s="1"/>
      <c r="AU186" s="1"/>
      <c r="AV186" s="1"/>
      <c r="AW186" s="1"/>
      <c r="AX186" s="1" t="s">
        <v>410</v>
      </c>
      <c r="AY186" s="1" t="s">
        <v>4022</v>
      </c>
      <c r="AZ186" s="1" t="s">
        <v>202</v>
      </c>
      <c r="BA186" s="1" t="s">
        <v>203</v>
      </c>
      <c r="BB186" s="1">
        <v>72.9</v>
      </c>
      <c r="BC186" s="1">
        <v>8.04</v>
      </c>
      <c r="BD186" s="1"/>
      <c r="BE186" s="1"/>
      <c r="BF186" s="1"/>
      <c r="BG186" s="1"/>
      <c r="BH186" s="1"/>
      <c r="BI186" s="1"/>
      <c r="BJ186" s="1" t="s">
        <v>4023</v>
      </c>
      <c r="BK186" s="1" t="s">
        <v>4024</v>
      </c>
      <c r="BL186" s="1" t="s">
        <v>634</v>
      </c>
      <c r="BM186" s="1" t="s">
        <v>4025</v>
      </c>
      <c r="BN186" s="1">
        <v>14</v>
      </c>
      <c r="BO186" s="1" t="s">
        <v>4026</v>
      </c>
      <c r="BP186" s="1" t="str">
        <f>HYPERLINK("https://nconnect.nicmar.ac.in/storage/profile/ProfilePhoto_P25700472_563742.jpg","Download")</f>
        <v>0</v>
      </c>
      <c r="BQ186" s="3"/>
      <c r="BR186" s="3"/>
      <c r="BS186" s="1" t="s">
        <v>113</v>
      </c>
      <c r="BT186" s="1" t="s">
        <v>114</v>
      </c>
      <c r="BU186" s="1" t="s">
        <v>115</v>
      </c>
      <c r="BV186" s="1" t="s">
        <v>116</v>
      </c>
      <c r="BW186" s="1"/>
    </row>
    <row r="187" spans="1:75">
      <c r="A187" s="1" t="s">
        <v>75</v>
      </c>
      <c r="B187" s="1" t="s">
        <v>76</v>
      </c>
      <c r="C187" s="1" t="s">
        <v>4027</v>
      </c>
      <c r="D187" s="1" t="s">
        <v>4028</v>
      </c>
      <c r="E187" s="1" t="s">
        <v>4029</v>
      </c>
      <c r="F187" s="1" t="s">
        <v>4030</v>
      </c>
      <c r="G187" s="1" t="s">
        <v>4031</v>
      </c>
      <c r="H187" s="1" t="s">
        <v>4032</v>
      </c>
      <c r="I187" s="1" t="s">
        <v>4033</v>
      </c>
      <c r="J187" s="1">
        <v>9526608654</v>
      </c>
      <c r="K187" s="1" t="s">
        <v>152</v>
      </c>
      <c r="L187" s="1" t="s">
        <v>4034</v>
      </c>
      <c r="M187" s="1" t="s">
        <v>86</v>
      </c>
      <c r="N187" s="1" t="s">
        <v>2389</v>
      </c>
      <c r="O187" s="1"/>
      <c r="P187" s="1" t="s">
        <v>88</v>
      </c>
      <c r="Q187" s="1" t="s">
        <v>4035</v>
      </c>
      <c r="R187" s="1" t="s">
        <v>4036</v>
      </c>
      <c r="S187" s="1">
        <v>9961775494</v>
      </c>
      <c r="T187" s="1" t="s">
        <v>1549</v>
      </c>
      <c r="U187" s="1" t="s">
        <v>4037</v>
      </c>
      <c r="V187" s="1">
        <v>8330041549</v>
      </c>
      <c r="W187" s="1" t="s">
        <v>92</v>
      </c>
      <c r="X187" s="1" t="s">
        <v>4038</v>
      </c>
      <c r="Y187" s="1" t="s">
        <v>1364</v>
      </c>
      <c r="Z187" s="1" t="s">
        <v>790</v>
      </c>
      <c r="AA187" s="1" t="s">
        <v>4038</v>
      </c>
      <c r="AB187" s="1" t="s">
        <v>1364</v>
      </c>
      <c r="AC187" s="1" t="s">
        <v>790</v>
      </c>
      <c r="AD187" s="1">
        <v>9.1</v>
      </c>
      <c r="AE187" s="1" t="s">
        <v>96</v>
      </c>
      <c r="AF187" s="1" t="s">
        <v>4039</v>
      </c>
      <c r="AG187" s="1" t="s">
        <v>4040</v>
      </c>
      <c r="AH187" s="1" t="s">
        <v>227</v>
      </c>
      <c r="AI187" s="1" t="s">
        <v>199</v>
      </c>
      <c r="AJ187" s="1">
        <v>95.2</v>
      </c>
      <c r="AK187" s="1"/>
      <c r="AL187" s="1" t="s">
        <v>4041</v>
      </c>
      <c r="AM187" s="1" t="s">
        <v>4042</v>
      </c>
      <c r="AN187" s="1" t="s">
        <v>107</v>
      </c>
      <c r="AO187" s="1" t="s">
        <v>528</v>
      </c>
      <c r="AP187" s="1">
        <v>97.25</v>
      </c>
      <c r="AQ187" s="1"/>
      <c r="AR187" s="1"/>
      <c r="AS187" s="1"/>
      <c r="AT187" s="1"/>
      <c r="AU187" s="1"/>
      <c r="AV187" s="1"/>
      <c r="AW187" s="1"/>
      <c r="AX187" s="1" t="s">
        <v>794</v>
      </c>
      <c r="AY187" s="1" t="s">
        <v>4043</v>
      </c>
      <c r="AZ187" s="1" t="s">
        <v>726</v>
      </c>
      <c r="BA187" s="1" t="s">
        <v>750</v>
      </c>
      <c r="BB187" s="1">
        <v>83.3</v>
      </c>
      <c r="BC187" s="1"/>
      <c r="BD187" s="1"/>
      <c r="BE187" s="1"/>
      <c r="BF187" s="1"/>
      <c r="BG187" s="1"/>
      <c r="BH187" s="1"/>
      <c r="BI187" s="1"/>
      <c r="BJ187" s="1" t="s">
        <v>4044</v>
      </c>
      <c r="BK187" s="1"/>
      <c r="BL187" s="1"/>
      <c r="BM187" s="1" t="s">
        <v>4045</v>
      </c>
      <c r="BN187" s="1">
        <v>13</v>
      </c>
      <c r="BO187" s="1" t="s">
        <v>4046</v>
      </c>
      <c r="BP187" s="1" t="str">
        <f>HYPERLINK("https://nconnect.nicmar.ac.in/storage/profile/ProfilePhoto_P25700241_162534.jpg","Download")</f>
        <v>0</v>
      </c>
      <c r="BQ187" s="3"/>
      <c r="BR187" s="3"/>
      <c r="BS187" s="1" t="s">
        <v>113</v>
      </c>
      <c r="BT187" s="1" t="s">
        <v>114</v>
      </c>
      <c r="BU187" s="1" t="s">
        <v>115</v>
      </c>
      <c r="BV187" s="1" t="s">
        <v>116</v>
      </c>
      <c r="BW187" s="1"/>
    </row>
    <row r="188" spans="1:75">
      <c r="A188" s="1" t="s">
        <v>75</v>
      </c>
      <c r="B188" s="1" t="s">
        <v>76</v>
      </c>
      <c r="C188" s="1" t="s">
        <v>4047</v>
      </c>
      <c r="D188" s="1" t="s">
        <v>2903</v>
      </c>
      <c r="E188" s="1"/>
      <c r="F188" s="1" t="s">
        <v>4048</v>
      </c>
      <c r="G188" s="1" t="s">
        <v>4049</v>
      </c>
      <c r="H188" s="1" t="s">
        <v>4050</v>
      </c>
      <c r="I188" s="1" t="s">
        <v>4051</v>
      </c>
      <c r="J188" s="1">
        <v>8547426138</v>
      </c>
      <c r="K188" s="1" t="s">
        <v>84</v>
      </c>
      <c r="L188" s="1" t="s">
        <v>4052</v>
      </c>
      <c r="M188" s="1" t="s">
        <v>86</v>
      </c>
      <c r="N188" s="1" t="s">
        <v>4053</v>
      </c>
      <c r="O188" s="1"/>
      <c r="P188" s="1" t="s">
        <v>321</v>
      </c>
      <c r="Q188" s="1" t="s">
        <v>4054</v>
      </c>
      <c r="R188" s="1" t="s">
        <v>4055</v>
      </c>
      <c r="S188" s="1">
        <v>9847500577</v>
      </c>
      <c r="T188" s="1" t="s">
        <v>4056</v>
      </c>
      <c r="U188" s="1" t="s">
        <v>4057</v>
      </c>
      <c r="V188" s="1">
        <v>8113855864</v>
      </c>
      <c r="W188" s="1" t="s">
        <v>622</v>
      </c>
      <c r="X188" s="1" t="s">
        <v>4058</v>
      </c>
      <c r="Y188" s="1" t="s">
        <v>789</v>
      </c>
      <c r="Z188" s="1" t="s">
        <v>790</v>
      </c>
      <c r="AA188" s="1" t="s">
        <v>4058</v>
      </c>
      <c r="AB188" s="1" t="s">
        <v>789</v>
      </c>
      <c r="AC188" s="1" t="s">
        <v>790</v>
      </c>
      <c r="AD188" s="1">
        <v>8.67</v>
      </c>
      <c r="AE188" s="1" t="s">
        <v>96</v>
      </c>
      <c r="AF188" s="1" t="s">
        <v>4059</v>
      </c>
      <c r="AG188" s="1" t="s">
        <v>4060</v>
      </c>
      <c r="AH188" s="1" t="s">
        <v>226</v>
      </c>
      <c r="AI188" s="1" t="s">
        <v>257</v>
      </c>
      <c r="AJ188" s="1">
        <v>95</v>
      </c>
      <c r="AK188" s="1"/>
      <c r="AL188" s="1" t="s">
        <v>4061</v>
      </c>
      <c r="AM188" s="1" t="s">
        <v>4062</v>
      </c>
      <c r="AN188" s="1" t="s">
        <v>227</v>
      </c>
      <c r="AO188" s="1" t="s">
        <v>104</v>
      </c>
      <c r="AP188" s="1">
        <v>96.16</v>
      </c>
      <c r="AQ188" s="1"/>
      <c r="AR188" s="1"/>
      <c r="AS188" s="1"/>
      <c r="AT188" s="1"/>
      <c r="AU188" s="1"/>
      <c r="AV188" s="1"/>
      <c r="AW188" s="1"/>
      <c r="AX188" s="1" t="s">
        <v>4063</v>
      </c>
      <c r="AY188" s="1" t="s">
        <v>4063</v>
      </c>
      <c r="AZ188" s="1" t="s">
        <v>2053</v>
      </c>
      <c r="BA188" s="1" t="s">
        <v>656</v>
      </c>
      <c r="BB188" s="1">
        <v>82.5</v>
      </c>
      <c r="BC188" s="1">
        <v>8.75</v>
      </c>
      <c r="BD188" s="1"/>
      <c r="BE188" s="1"/>
      <c r="BF188" s="1"/>
      <c r="BG188" s="1"/>
      <c r="BH188" s="1"/>
      <c r="BI188" s="1"/>
      <c r="BJ188" s="1" t="s">
        <v>4064</v>
      </c>
      <c r="BK188" s="1"/>
      <c r="BL188" s="1"/>
      <c r="BM188" s="1" t="s">
        <v>4065</v>
      </c>
      <c r="BN188" s="1">
        <v>45</v>
      </c>
      <c r="BO188" s="1" t="s">
        <v>4066</v>
      </c>
      <c r="BP188" s="1" t="str">
        <f>HYPERLINK("https://nconnect.nicmar.ac.in/storage/profile/ProfilePhoto_P25700630_165892.jpg","Download")</f>
        <v>0</v>
      </c>
      <c r="BQ188" s="3"/>
      <c r="BR188" s="3"/>
      <c r="BS188" s="1" t="s">
        <v>113</v>
      </c>
      <c r="BT188" s="1" t="s">
        <v>114</v>
      </c>
      <c r="BU188" s="1" t="s">
        <v>115</v>
      </c>
      <c r="BV188" s="1" t="s">
        <v>116</v>
      </c>
      <c r="BW188" s="1"/>
    </row>
    <row r="189" spans="1:75">
      <c r="A189" s="1" t="s">
        <v>75</v>
      </c>
      <c r="B189" s="1" t="s">
        <v>76</v>
      </c>
      <c r="C189" s="1" t="s">
        <v>4067</v>
      </c>
      <c r="D189" s="1" t="s">
        <v>4068</v>
      </c>
      <c r="E189" s="1"/>
      <c r="F189" s="1" t="s">
        <v>3398</v>
      </c>
      <c r="G189" s="1" t="s">
        <v>4069</v>
      </c>
      <c r="H189" s="1" t="s">
        <v>4070</v>
      </c>
      <c r="I189" s="1" t="s">
        <v>4071</v>
      </c>
      <c r="J189" s="1">
        <v>8891630490</v>
      </c>
      <c r="K189" s="1" t="s">
        <v>84</v>
      </c>
      <c r="L189" s="1" t="s">
        <v>4072</v>
      </c>
      <c r="M189" s="1" t="s">
        <v>86</v>
      </c>
      <c r="N189" s="1" t="s">
        <v>909</v>
      </c>
      <c r="O189" s="1"/>
      <c r="P189" s="1" t="s">
        <v>618</v>
      </c>
      <c r="Q189" s="1" t="s">
        <v>4073</v>
      </c>
      <c r="R189" s="1" t="s">
        <v>4074</v>
      </c>
      <c r="S189" s="1">
        <v>8921884334</v>
      </c>
      <c r="T189" s="1" t="s">
        <v>127</v>
      </c>
      <c r="U189" s="1" t="s">
        <v>4075</v>
      </c>
      <c r="V189" s="1">
        <v>9400512590</v>
      </c>
      <c r="W189" s="1" t="s">
        <v>220</v>
      </c>
      <c r="X189" s="1" t="s">
        <v>4076</v>
      </c>
      <c r="Y189" s="1" t="s">
        <v>2813</v>
      </c>
      <c r="Z189" s="1" t="s">
        <v>790</v>
      </c>
      <c r="AA189" s="1" t="s">
        <v>4076</v>
      </c>
      <c r="AB189" s="1" t="s">
        <v>2813</v>
      </c>
      <c r="AC189" s="1" t="s">
        <v>790</v>
      </c>
      <c r="AD189" s="1">
        <v>8.82</v>
      </c>
      <c r="AE189" s="1" t="s">
        <v>96</v>
      </c>
      <c r="AF189" s="1" t="s">
        <v>4077</v>
      </c>
      <c r="AG189" s="1" t="s">
        <v>4078</v>
      </c>
      <c r="AH189" s="1" t="s">
        <v>278</v>
      </c>
      <c r="AI189" s="1" t="s">
        <v>1061</v>
      </c>
      <c r="AJ189" s="1">
        <v>95</v>
      </c>
      <c r="AK189" s="1">
        <v>10</v>
      </c>
      <c r="AL189" s="1" t="s">
        <v>4079</v>
      </c>
      <c r="AM189" s="1" t="s">
        <v>4080</v>
      </c>
      <c r="AN189" s="1" t="s">
        <v>226</v>
      </c>
      <c r="AO189" s="1" t="s">
        <v>744</v>
      </c>
      <c r="AP189" s="1">
        <v>91.91</v>
      </c>
      <c r="AQ189" s="1"/>
      <c r="AR189" s="1"/>
      <c r="AS189" s="1"/>
      <c r="AT189" s="1"/>
      <c r="AU189" s="1"/>
      <c r="AV189" s="1"/>
      <c r="AW189" s="1"/>
      <c r="AX189" s="1" t="s">
        <v>794</v>
      </c>
      <c r="AY189" s="1" t="s">
        <v>4081</v>
      </c>
      <c r="AZ189" s="1" t="s">
        <v>169</v>
      </c>
      <c r="BA189" s="1" t="s">
        <v>1088</v>
      </c>
      <c r="BB189" s="1">
        <v>77.5</v>
      </c>
      <c r="BC189" s="1">
        <v>7.75</v>
      </c>
      <c r="BD189" s="1"/>
      <c r="BE189" s="1"/>
      <c r="BF189" s="1"/>
      <c r="BG189" s="1"/>
      <c r="BH189" s="1"/>
      <c r="BI189" s="1"/>
      <c r="BJ189" s="1" t="s">
        <v>4082</v>
      </c>
      <c r="BK189" s="1" t="s">
        <v>4083</v>
      </c>
      <c r="BL189" s="1" t="s">
        <v>111</v>
      </c>
      <c r="BM189" s="1" t="s">
        <v>4084</v>
      </c>
      <c r="BN189" s="1">
        <v>8</v>
      </c>
      <c r="BO189" s="1" t="s">
        <v>4085</v>
      </c>
      <c r="BP189" s="1" t="str">
        <f>HYPERLINK("https://nconnect.nicmar.ac.in/storage/profile/ProfilePhoto_P25700626_346895.jpg","Download")</f>
        <v>0</v>
      </c>
      <c r="BQ189" s="3"/>
      <c r="BR189" s="3"/>
      <c r="BS189" s="1" t="s">
        <v>113</v>
      </c>
      <c r="BT189" s="1" t="s">
        <v>114</v>
      </c>
      <c r="BU189" s="1" t="s">
        <v>115</v>
      </c>
      <c r="BV189" s="1" t="s">
        <v>116</v>
      </c>
      <c r="BW189" s="1"/>
    </row>
    <row r="190" spans="1:75">
      <c r="A190" s="1" t="s">
        <v>75</v>
      </c>
      <c r="B190" s="1" t="s">
        <v>76</v>
      </c>
      <c r="C190" s="1" t="s">
        <v>4086</v>
      </c>
      <c r="D190" s="1" t="s">
        <v>4087</v>
      </c>
      <c r="E190" s="1"/>
      <c r="F190" s="1" t="s">
        <v>4088</v>
      </c>
      <c r="G190" s="1" t="s">
        <v>4089</v>
      </c>
      <c r="H190" s="1" t="s">
        <v>4090</v>
      </c>
      <c r="I190" s="1" t="s">
        <v>4091</v>
      </c>
      <c r="J190" s="1">
        <v>9495201735</v>
      </c>
      <c r="K190" s="1" t="s">
        <v>152</v>
      </c>
      <c r="L190" s="1" t="s">
        <v>4092</v>
      </c>
      <c r="M190" s="1" t="s">
        <v>86</v>
      </c>
      <c r="N190" s="1" t="s">
        <v>4093</v>
      </c>
      <c r="O190" s="1"/>
      <c r="P190" s="1" t="s">
        <v>321</v>
      </c>
      <c r="Q190" s="1" t="s">
        <v>4094</v>
      </c>
      <c r="R190" s="1" t="s">
        <v>4095</v>
      </c>
      <c r="S190" s="1">
        <v>9447053735</v>
      </c>
      <c r="T190" s="1" t="s">
        <v>295</v>
      </c>
      <c r="U190" s="1" t="s">
        <v>4096</v>
      </c>
      <c r="V190" s="1">
        <v>9497091530</v>
      </c>
      <c r="W190" s="1" t="s">
        <v>218</v>
      </c>
      <c r="X190" s="1" t="s">
        <v>4097</v>
      </c>
      <c r="Y190" s="1" t="s">
        <v>3209</v>
      </c>
      <c r="Z190" s="1" t="s">
        <v>790</v>
      </c>
      <c r="AA190" s="1" t="s">
        <v>4097</v>
      </c>
      <c r="AB190" s="1" t="s">
        <v>3209</v>
      </c>
      <c r="AC190" s="1" t="s">
        <v>790</v>
      </c>
      <c r="AD190" s="1">
        <v>8.69</v>
      </c>
      <c r="AE190" s="1" t="s">
        <v>96</v>
      </c>
      <c r="AF190" s="1" t="s">
        <v>4098</v>
      </c>
      <c r="AG190" s="1" t="s">
        <v>4099</v>
      </c>
      <c r="AH190" s="1" t="s">
        <v>227</v>
      </c>
      <c r="AI190" s="1" t="s">
        <v>199</v>
      </c>
      <c r="AJ190" s="1">
        <v>82.6</v>
      </c>
      <c r="AK190" s="1"/>
      <c r="AL190" s="1" t="s">
        <v>4100</v>
      </c>
      <c r="AM190" s="1" t="s">
        <v>4101</v>
      </c>
      <c r="AN190" s="1" t="s">
        <v>107</v>
      </c>
      <c r="AO190" s="1" t="s">
        <v>528</v>
      </c>
      <c r="AP190" s="1">
        <v>96.9</v>
      </c>
      <c r="AQ190" s="1"/>
      <c r="AR190" s="1"/>
      <c r="AS190" s="1"/>
      <c r="AT190" s="1"/>
      <c r="AU190" s="1"/>
      <c r="AV190" s="1"/>
      <c r="AW190" s="1"/>
      <c r="AX190" s="1" t="s">
        <v>4102</v>
      </c>
      <c r="AY190" s="1" t="s">
        <v>4103</v>
      </c>
      <c r="AZ190" s="1" t="s">
        <v>726</v>
      </c>
      <c r="BA190" s="1" t="s">
        <v>772</v>
      </c>
      <c r="BB190" s="1">
        <v>72.17</v>
      </c>
      <c r="BC190" s="1">
        <v>7.36</v>
      </c>
      <c r="BD190" s="1"/>
      <c r="BE190" s="1"/>
      <c r="BF190" s="1"/>
      <c r="BG190" s="1"/>
      <c r="BH190" s="1"/>
      <c r="BI190" s="1"/>
      <c r="BJ190" s="1" t="s">
        <v>4104</v>
      </c>
      <c r="BK190" s="1"/>
      <c r="BL190" s="1"/>
      <c r="BM190" s="1" t="s">
        <v>4105</v>
      </c>
      <c r="BN190" s="1">
        <v>11</v>
      </c>
      <c r="BO190" s="1" t="s">
        <v>4106</v>
      </c>
      <c r="BP190" s="1" t="str">
        <f>HYPERLINK("https://nconnect.nicmar.ac.in/storage/profile/ProfilePhoto_P25700524_859374.jpg","Download")</f>
        <v>0</v>
      </c>
      <c r="BQ190" s="3"/>
      <c r="BR190" s="3"/>
      <c r="BS190" s="1" t="s">
        <v>113</v>
      </c>
      <c r="BT190" s="1" t="s">
        <v>114</v>
      </c>
      <c r="BU190" s="1" t="s">
        <v>115</v>
      </c>
      <c r="BV190" s="1" t="s">
        <v>116</v>
      </c>
      <c r="BW190" s="1"/>
    </row>
    <row r="191" spans="1:75">
      <c r="A191" s="1" t="s">
        <v>75</v>
      </c>
      <c r="B191" s="1" t="s">
        <v>76</v>
      </c>
      <c r="C191" s="1" t="s">
        <v>4107</v>
      </c>
      <c r="D191" s="1" t="s">
        <v>4108</v>
      </c>
      <c r="E191" s="1" t="s">
        <v>4109</v>
      </c>
      <c r="F191" s="1" t="s">
        <v>4110</v>
      </c>
      <c r="G191" s="1" t="s">
        <v>4111</v>
      </c>
      <c r="H191" s="1" t="s">
        <v>4112</v>
      </c>
      <c r="I191" s="1" t="s">
        <v>4113</v>
      </c>
      <c r="J191" s="1">
        <v>9527484106</v>
      </c>
      <c r="K191" s="1" t="s">
        <v>84</v>
      </c>
      <c r="L191" s="1" t="s">
        <v>4114</v>
      </c>
      <c r="M191" s="1" t="s">
        <v>86</v>
      </c>
      <c r="N191" s="1" t="s">
        <v>4115</v>
      </c>
      <c r="O191" s="1"/>
      <c r="P191" s="1" t="s">
        <v>618</v>
      </c>
      <c r="Q191" s="1" t="s">
        <v>4116</v>
      </c>
      <c r="R191" s="1" t="s">
        <v>4117</v>
      </c>
      <c r="S191" s="1">
        <v>9860313247</v>
      </c>
      <c r="T191" s="1" t="s">
        <v>567</v>
      </c>
      <c r="U191" s="1" t="s">
        <v>4118</v>
      </c>
      <c r="V191" s="1">
        <v>9021453140</v>
      </c>
      <c r="W191" s="1" t="s">
        <v>92</v>
      </c>
      <c r="X191" s="1" t="s">
        <v>4119</v>
      </c>
      <c r="Y191" s="1" t="s">
        <v>252</v>
      </c>
      <c r="Z191" s="1" t="s">
        <v>95</v>
      </c>
      <c r="AA191" s="1" t="s">
        <v>4120</v>
      </c>
      <c r="AB191" s="1" t="s">
        <v>252</v>
      </c>
      <c r="AC191" s="1" t="s">
        <v>95</v>
      </c>
      <c r="AD191" s="1">
        <v>8.77</v>
      </c>
      <c r="AE191" s="1" t="s">
        <v>96</v>
      </c>
      <c r="AF191" s="1" t="s">
        <v>4121</v>
      </c>
      <c r="AG191" s="1" t="s">
        <v>98</v>
      </c>
      <c r="AH191" s="1" t="s">
        <v>575</v>
      </c>
      <c r="AI191" s="1" t="s">
        <v>1129</v>
      </c>
      <c r="AJ191" s="1">
        <v>86.4</v>
      </c>
      <c r="AK191" s="1"/>
      <c r="AL191" s="1"/>
      <c r="AM191" s="1"/>
      <c r="AN191" s="1"/>
      <c r="AO191" s="1"/>
      <c r="AP191" s="1"/>
      <c r="AQ191" s="1"/>
      <c r="AR191" s="1" t="s">
        <v>333</v>
      </c>
      <c r="AS191" s="1" t="s">
        <v>4122</v>
      </c>
      <c r="AT191" s="1" t="s">
        <v>2355</v>
      </c>
      <c r="AU191" s="1" t="s">
        <v>227</v>
      </c>
      <c r="AV191" s="1">
        <v>81.82</v>
      </c>
      <c r="AW191" s="1"/>
      <c r="AX191" s="1" t="s">
        <v>410</v>
      </c>
      <c r="AY191" s="1" t="s">
        <v>4123</v>
      </c>
      <c r="AZ191" s="1" t="s">
        <v>306</v>
      </c>
      <c r="BA191" s="1" t="s">
        <v>528</v>
      </c>
      <c r="BB191" s="1">
        <v>71.9</v>
      </c>
      <c r="BC191" s="1">
        <v>7.94</v>
      </c>
      <c r="BD191" s="1"/>
      <c r="BE191" s="1"/>
      <c r="BF191" s="1"/>
      <c r="BG191" s="1"/>
      <c r="BH191" s="1"/>
      <c r="BI191" s="1"/>
      <c r="BJ191" s="1" t="s">
        <v>4124</v>
      </c>
      <c r="BK191" s="1" t="s">
        <v>4125</v>
      </c>
      <c r="BL191" s="1" t="s">
        <v>4126</v>
      </c>
      <c r="BM191" s="1" t="s">
        <v>4127</v>
      </c>
      <c r="BN191" s="1">
        <v>8</v>
      </c>
      <c r="BO191" s="1"/>
      <c r="BP191" s="1" t="str">
        <f>HYPERLINK("https://nconnect.nicmar.ac.in/storage/profile/ProfilePhoto_P25700725_384512.jpg","Download")</f>
        <v>0</v>
      </c>
      <c r="BQ191" s="3"/>
      <c r="BR191" s="3"/>
      <c r="BS191" s="1" t="s">
        <v>113</v>
      </c>
      <c r="BT191" s="1" t="s">
        <v>114</v>
      </c>
      <c r="BU191" s="1" t="s">
        <v>115</v>
      </c>
      <c r="BV191" s="1" t="s">
        <v>116</v>
      </c>
      <c r="BW191" s="1"/>
    </row>
    <row r="192" spans="1:75">
      <c r="A192" s="1" t="s">
        <v>75</v>
      </c>
      <c r="B192" s="1" t="s">
        <v>76</v>
      </c>
      <c r="C192" s="1" t="s">
        <v>4128</v>
      </c>
      <c r="D192" s="1" t="s">
        <v>3198</v>
      </c>
      <c r="E192" s="1" t="s">
        <v>4129</v>
      </c>
      <c r="F192" s="1" t="s">
        <v>2060</v>
      </c>
      <c r="G192" s="1" t="s">
        <v>4130</v>
      </c>
      <c r="H192" s="1" t="s">
        <v>4131</v>
      </c>
      <c r="I192" s="1" t="s">
        <v>4132</v>
      </c>
      <c r="J192" s="1">
        <v>9544771062</v>
      </c>
      <c r="K192" s="1" t="s">
        <v>152</v>
      </c>
      <c r="L192" s="1" t="s">
        <v>4133</v>
      </c>
      <c r="M192" s="1" t="s">
        <v>86</v>
      </c>
      <c r="N192" s="1" t="s">
        <v>1716</v>
      </c>
      <c r="O192" s="1"/>
      <c r="P192" s="1" t="s">
        <v>321</v>
      </c>
      <c r="Q192" s="1" t="s">
        <v>4134</v>
      </c>
      <c r="R192" s="1" t="s">
        <v>4135</v>
      </c>
      <c r="S192" s="1">
        <v>9447478542</v>
      </c>
      <c r="T192" s="1" t="s">
        <v>1868</v>
      </c>
      <c r="U192" s="1" t="s">
        <v>4136</v>
      </c>
      <c r="V192" s="1">
        <v>9037255594</v>
      </c>
      <c r="W192" s="1" t="s">
        <v>218</v>
      </c>
      <c r="X192" s="1" t="s">
        <v>4137</v>
      </c>
      <c r="Y192" s="1" t="s">
        <v>4138</v>
      </c>
      <c r="Z192" s="1" t="s">
        <v>790</v>
      </c>
      <c r="AA192" s="1" t="s">
        <v>4137</v>
      </c>
      <c r="AB192" s="1" t="s">
        <v>4138</v>
      </c>
      <c r="AC192" s="1" t="s">
        <v>790</v>
      </c>
      <c r="AD192" s="1">
        <v>8.46</v>
      </c>
      <c r="AE192" s="1" t="s">
        <v>96</v>
      </c>
      <c r="AF192" s="1" t="s">
        <v>4139</v>
      </c>
      <c r="AG192" s="1" t="s">
        <v>4140</v>
      </c>
      <c r="AH192" s="1" t="s">
        <v>226</v>
      </c>
      <c r="AI192" s="1" t="s">
        <v>135</v>
      </c>
      <c r="AJ192" s="1">
        <v>82.1</v>
      </c>
      <c r="AK192" s="1"/>
      <c r="AL192" s="1" t="s">
        <v>4139</v>
      </c>
      <c r="AM192" s="1" t="s">
        <v>4140</v>
      </c>
      <c r="AN192" s="1" t="s">
        <v>169</v>
      </c>
      <c r="AO192" s="1" t="s">
        <v>138</v>
      </c>
      <c r="AP192" s="1">
        <v>90.6</v>
      </c>
      <c r="AQ192" s="1"/>
      <c r="AR192" s="1"/>
      <c r="AS192" s="1"/>
      <c r="AT192" s="1"/>
      <c r="AU192" s="1"/>
      <c r="AV192" s="1"/>
      <c r="AW192" s="1"/>
      <c r="AX192" s="1" t="s">
        <v>794</v>
      </c>
      <c r="AY192" s="1" t="s">
        <v>4141</v>
      </c>
      <c r="AZ192" s="1" t="s">
        <v>141</v>
      </c>
      <c r="BA192" s="1" t="s">
        <v>232</v>
      </c>
      <c r="BB192" s="1">
        <v>72.8</v>
      </c>
      <c r="BC192" s="1">
        <v>7.28</v>
      </c>
      <c r="BD192" s="1"/>
      <c r="BE192" s="1"/>
      <c r="BF192" s="1"/>
      <c r="BG192" s="1"/>
      <c r="BH192" s="1"/>
      <c r="BI192" s="1"/>
      <c r="BJ192" s="1" t="s">
        <v>816</v>
      </c>
      <c r="BK192" s="1"/>
      <c r="BL192" s="1"/>
      <c r="BM192" s="1" t="s">
        <v>4142</v>
      </c>
      <c r="BN192" s="1">
        <v>32</v>
      </c>
      <c r="BO192" s="1"/>
      <c r="BP192" s="1" t="str">
        <f>HYPERLINK("https://nconnect.nicmar.ac.in/storage/profile/ProfilePhoto_P25700151_798532.jpg","Download")</f>
        <v>0</v>
      </c>
      <c r="BQ192" s="3"/>
      <c r="BR192" s="3"/>
      <c r="BS192" s="1" t="s">
        <v>113</v>
      </c>
      <c r="BT192" s="1" t="s">
        <v>114</v>
      </c>
      <c r="BU192" s="1" t="s">
        <v>115</v>
      </c>
      <c r="BV192" s="1" t="s">
        <v>116</v>
      </c>
      <c r="BW192" s="1"/>
    </row>
    <row r="193" spans="1:75">
      <c r="A193" s="1" t="s">
        <v>75</v>
      </c>
      <c r="B193" s="1" t="s">
        <v>76</v>
      </c>
      <c r="C193" s="1" t="s">
        <v>4143</v>
      </c>
      <c r="D193" s="1" t="s">
        <v>4144</v>
      </c>
      <c r="E193" s="1" t="s">
        <v>4145</v>
      </c>
      <c r="F193" s="1" t="s">
        <v>4146</v>
      </c>
      <c r="G193" s="1" t="s">
        <v>4147</v>
      </c>
      <c r="H193" s="1" t="s">
        <v>4148</v>
      </c>
      <c r="I193" s="1" t="s">
        <v>4149</v>
      </c>
      <c r="J193" s="1">
        <v>9447652134</v>
      </c>
      <c r="K193" s="1" t="s">
        <v>152</v>
      </c>
      <c r="L193" s="1" t="s">
        <v>4150</v>
      </c>
      <c r="M193" s="1" t="s">
        <v>86</v>
      </c>
      <c r="N193" s="1" t="s">
        <v>2929</v>
      </c>
      <c r="O193" s="1"/>
      <c r="P193" s="1" t="s">
        <v>321</v>
      </c>
      <c r="Q193" s="1" t="s">
        <v>4151</v>
      </c>
      <c r="R193" s="1" t="s">
        <v>4152</v>
      </c>
      <c r="S193" s="1">
        <v>9447396900</v>
      </c>
      <c r="T193" s="1" t="s">
        <v>2005</v>
      </c>
      <c r="U193" s="1" t="s">
        <v>4153</v>
      </c>
      <c r="V193" s="1">
        <v>9207595826</v>
      </c>
      <c r="W193" s="1" t="s">
        <v>218</v>
      </c>
      <c r="X193" s="1" t="s">
        <v>4154</v>
      </c>
      <c r="Y193" s="1" t="s">
        <v>1196</v>
      </c>
      <c r="Z193" s="1" t="s">
        <v>790</v>
      </c>
      <c r="AA193" s="1" t="s">
        <v>4154</v>
      </c>
      <c r="AB193" s="1" t="s">
        <v>1196</v>
      </c>
      <c r="AC193" s="1" t="s">
        <v>790</v>
      </c>
      <c r="AD193" s="1">
        <v>8.56</v>
      </c>
      <c r="AE193" s="1" t="s">
        <v>96</v>
      </c>
      <c r="AF193" s="1" t="s">
        <v>4155</v>
      </c>
      <c r="AG193" s="1" t="s">
        <v>4156</v>
      </c>
      <c r="AH193" s="1" t="s">
        <v>226</v>
      </c>
      <c r="AI193" s="1" t="s">
        <v>135</v>
      </c>
      <c r="AJ193" s="1">
        <v>91</v>
      </c>
      <c r="AK193" s="1"/>
      <c r="AL193" s="1" t="s">
        <v>4155</v>
      </c>
      <c r="AM193" s="1" t="s">
        <v>4156</v>
      </c>
      <c r="AN193" s="1" t="s">
        <v>169</v>
      </c>
      <c r="AO193" s="1" t="s">
        <v>138</v>
      </c>
      <c r="AP193" s="1">
        <v>89.2</v>
      </c>
      <c r="AQ193" s="1"/>
      <c r="AR193" s="1"/>
      <c r="AS193" s="1"/>
      <c r="AT193" s="1"/>
      <c r="AU193" s="1"/>
      <c r="AV193" s="1"/>
      <c r="AW193" s="1"/>
      <c r="AX193" s="1" t="s">
        <v>4157</v>
      </c>
      <c r="AY193" s="1" t="s">
        <v>4158</v>
      </c>
      <c r="AZ193" s="1" t="s">
        <v>3391</v>
      </c>
      <c r="BA193" s="1" t="s">
        <v>173</v>
      </c>
      <c r="BB193" s="1">
        <v>76.6</v>
      </c>
      <c r="BC193" s="1"/>
      <c r="BD193" s="1"/>
      <c r="BE193" s="1"/>
      <c r="BF193" s="1"/>
      <c r="BG193" s="1"/>
      <c r="BH193" s="1"/>
      <c r="BI193" s="1"/>
      <c r="BJ193" s="1" t="s">
        <v>432</v>
      </c>
      <c r="BK193" s="1"/>
      <c r="BL193" s="1"/>
      <c r="BM193" s="1" t="s">
        <v>4159</v>
      </c>
      <c r="BN193" s="1">
        <v>9</v>
      </c>
      <c r="BO193" s="1"/>
      <c r="BP193" s="1" t="str">
        <f>HYPERLINK("https://nconnect.nicmar.ac.in/storage/profile/ProfilePhoto_P25700044_489275.jpg","Download")</f>
        <v>0</v>
      </c>
      <c r="BQ193" s="3"/>
      <c r="BR193" s="3"/>
      <c r="BS193" s="1" t="s">
        <v>113</v>
      </c>
      <c r="BT193" s="1" t="s">
        <v>114</v>
      </c>
      <c r="BU193" s="1" t="s">
        <v>115</v>
      </c>
      <c r="BV193" s="1" t="s">
        <v>116</v>
      </c>
      <c r="BW193" s="1"/>
    </row>
    <row r="194" spans="1:75">
      <c r="A194" s="1" t="s">
        <v>75</v>
      </c>
      <c r="B194" s="1" t="s">
        <v>76</v>
      </c>
      <c r="C194" s="1" t="s">
        <v>4160</v>
      </c>
      <c r="D194" s="1" t="s">
        <v>3873</v>
      </c>
      <c r="E194" s="1" t="s">
        <v>3993</v>
      </c>
      <c r="F194" s="1" t="s">
        <v>4161</v>
      </c>
      <c r="G194" s="1" t="s">
        <v>4162</v>
      </c>
      <c r="H194" s="1" t="s">
        <v>4163</v>
      </c>
      <c r="I194" s="1" t="s">
        <v>4164</v>
      </c>
      <c r="J194" s="1">
        <v>9567563482</v>
      </c>
      <c r="K194" s="1" t="s">
        <v>152</v>
      </c>
      <c r="L194" s="1" t="s">
        <v>4165</v>
      </c>
      <c r="M194" s="1" t="s">
        <v>86</v>
      </c>
      <c r="N194" s="1" t="s">
        <v>4166</v>
      </c>
      <c r="O194" s="1" t="s">
        <v>2930</v>
      </c>
      <c r="P194" s="1" t="s">
        <v>88</v>
      </c>
      <c r="Q194" s="1" t="s">
        <v>4167</v>
      </c>
      <c r="R194" s="1" t="s">
        <v>4168</v>
      </c>
      <c r="S194" s="1">
        <v>9447043944</v>
      </c>
      <c r="T194" s="1" t="s">
        <v>4169</v>
      </c>
      <c r="U194" s="1" t="s">
        <v>4170</v>
      </c>
      <c r="V194" s="1">
        <v>9497088960</v>
      </c>
      <c r="W194" s="1" t="s">
        <v>622</v>
      </c>
      <c r="X194" s="1" t="s">
        <v>4171</v>
      </c>
      <c r="Y194" s="1" t="s">
        <v>4172</v>
      </c>
      <c r="Z194" s="1" t="s">
        <v>790</v>
      </c>
      <c r="AA194" s="1" t="s">
        <v>4171</v>
      </c>
      <c r="AB194" s="1" t="s">
        <v>4172</v>
      </c>
      <c r="AC194" s="1" t="s">
        <v>790</v>
      </c>
      <c r="AD194" s="1">
        <v>8.92</v>
      </c>
      <c r="AE194" s="1" t="s">
        <v>96</v>
      </c>
      <c r="AF194" s="1" t="s">
        <v>4173</v>
      </c>
      <c r="AG194" s="1" t="s">
        <v>2010</v>
      </c>
      <c r="AH194" s="1" t="s">
        <v>226</v>
      </c>
      <c r="AI194" s="1" t="s">
        <v>135</v>
      </c>
      <c r="AJ194" s="1">
        <v>87.5</v>
      </c>
      <c r="AK194" s="1"/>
      <c r="AL194" s="1" t="s">
        <v>4174</v>
      </c>
      <c r="AM194" s="1" t="s">
        <v>3496</v>
      </c>
      <c r="AN194" s="1" t="s">
        <v>169</v>
      </c>
      <c r="AO194" s="1" t="s">
        <v>138</v>
      </c>
      <c r="AP194" s="1">
        <v>93.17</v>
      </c>
      <c r="AQ194" s="1"/>
      <c r="AR194" s="1"/>
      <c r="AS194" s="1"/>
      <c r="AT194" s="1"/>
      <c r="AU194" s="1"/>
      <c r="AV194" s="1"/>
      <c r="AW194" s="1"/>
      <c r="AX194" s="1" t="s">
        <v>4175</v>
      </c>
      <c r="AY194" s="1" t="s">
        <v>4176</v>
      </c>
      <c r="AZ194" s="1" t="s">
        <v>1041</v>
      </c>
      <c r="BA194" s="1" t="s">
        <v>680</v>
      </c>
      <c r="BB194" s="1">
        <v>79.7</v>
      </c>
      <c r="BC194" s="1">
        <v>7.97</v>
      </c>
      <c r="BD194" s="1"/>
      <c r="BE194" s="1"/>
      <c r="BF194" s="1"/>
      <c r="BG194" s="1"/>
      <c r="BH194" s="1"/>
      <c r="BI194" s="1"/>
      <c r="BJ194" s="1" t="s">
        <v>4177</v>
      </c>
      <c r="BK194" s="1"/>
      <c r="BL194" s="1"/>
      <c r="BM194" s="1" t="s">
        <v>4178</v>
      </c>
      <c r="BN194" s="1">
        <v>61</v>
      </c>
      <c r="BO194" s="1" t="s">
        <v>4179</v>
      </c>
      <c r="BP194" s="1" t="str">
        <f>HYPERLINK("https://nconnect.nicmar.ac.in/storage/profile/ProfilePhoto_P25700280_693247.jpg","Download")</f>
        <v>0</v>
      </c>
      <c r="BQ194" s="3"/>
      <c r="BR194" s="3"/>
      <c r="BS194" s="1" t="s">
        <v>113</v>
      </c>
      <c r="BT194" s="1" t="s">
        <v>114</v>
      </c>
      <c r="BU194" s="1" t="s">
        <v>115</v>
      </c>
      <c r="BV194" s="1" t="s">
        <v>116</v>
      </c>
      <c r="BW194" s="1"/>
    </row>
    <row r="195" spans="1:75">
      <c r="A195" s="1" t="s">
        <v>342</v>
      </c>
      <c r="B195" s="1" t="s">
        <v>76</v>
      </c>
      <c r="C195" s="1" t="s">
        <v>4180</v>
      </c>
      <c r="D195" s="1" t="s">
        <v>4181</v>
      </c>
      <c r="E195" s="1" t="s">
        <v>4182</v>
      </c>
      <c r="F195" s="1" t="s">
        <v>4183</v>
      </c>
      <c r="G195" s="1" t="s">
        <v>4184</v>
      </c>
      <c r="H195" s="1" t="s">
        <v>4185</v>
      </c>
      <c r="I195" s="1" t="s">
        <v>4186</v>
      </c>
      <c r="J195" s="1">
        <v>8669796805</v>
      </c>
      <c r="K195" s="1" t="s">
        <v>152</v>
      </c>
      <c r="L195" s="1" t="s">
        <v>4187</v>
      </c>
      <c r="M195" s="1" t="s">
        <v>86</v>
      </c>
      <c r="N195" s="1" t="s">
        <v>246</v>
      </c>
      <c r="O195" s="1" t="s">
        <v>4188</v>
      </c>
      <c r="P195" s="1" t="s">
        <v>155</v>
      </c>
      <c r="Q195" s="1" t="s">
        <v>4189</v>
      </c>
      <c r="R195" s="1" t="s">
        <v>4190</v>
      </c>
      <c r="S195" s="1">
        <v>9637282922</v>
      </c>
      <c r="T195" s="1" t="s">
        <v>160</v>
      </c>
      <c r="U195" s="1" t="s">
        <v>4191</v>
      </c>
      <c r="V195" s="1">
        <v>7385223090</v>
      </c>
      <c r="W195" s="1" t="s">
        <v>160</v>
      </c>
      <c r="X195" s="1" t="s">
        <v>4192</v>
      </c>
      <c r="Y195" s="1" t="s">
        <v>254</v>
      </c>
      <c r="Z195" s="1" t="s">
        <v>95</v>
      </c>
      <c r="AA195" s="1" t="s">
        <v>4192</v>
      </c>
      <c r="AB195" s="1" t="s">
        <v>254</v>
      </c>
      <c r="AC195" s="1" t="s">
        <v>95</v>
      </c>
      <c r="AD195" s="1">
        <v>7.51</v>
      </c>
      <c r="AE195" s="1" t="s">
        <v>96</v>
      </c>
      <c r="AF195" s="1" t="s">
        <v>4193</v>
      </c>
      <c r="AG195" s="1" t="s">
        <v>98</v>
      </c>
      <c r="AH195" s="1" t="s">
        <v>1061</v>
      </c>
      <c r="AI195" s="1" t="s">
        <v>257</v>
      </c>
      <c r="AJ195" s="1">
        <v>84.6</v>
      </c>
      <c r="AK195" s="1"/>
      <c r="AL195" s="1" t="s">
        <v>4194</v>
      </c>
      <c r="AM195" s="1" t="s">
        <v>98</v>
      </c>
      <c r="AN195" s="1" t="s">
        <v>1811</v>
      </c>
      <c r="AO195" s="1" t="s">
        <v>259</v>
      </c>
      <c r="AP195" s="1">
        <v>68</v>
      </c>
      <c r="AQ195" s="1"/>
      <c r="AR195" s="1"/>
      <c r="AS195" s="1"/>
      <c r="AT195" s="1"/>
      <c r="AU195" s="1"/>
      <c r="AV195" s="1"/>
      <c r="AW195" s="1"/>
      <c r="AX195" s="1" t="s">
        <v>2143</v>
      </c>
      <c r="AY195" s="1" t="s">
        <v>4195</v>
      </c>
      <c r="AZ195" s="1" t="s">
        <v>505</v>
      </c>
      <c r="BA195" s="1" t="s">
        <v>173</v>
      </c>
      <c r="BB195" s="1">
        <v>70.2</v>
      </c>
      <c r="BC195" s="1">
        <v>7.52</v>
      </c>
      <c r="BD195" s="1"/>
      <c r="BE195" s="1"/>
      <c r="BF195" s="1"/>
      <c r="BG195" s="1"/>
      <c r="BH195" s="1"/>
      <c r="BI195" s="1"/>
      <c r="BJ195" s="1" t="s">
        <v>4196</v>
      </c>
      <c r="BK195" s="1"/>
      <c r="BL195" s="1"/>
      <c r="BM195" s="1" t="s">
        <v>4197</v>
      </c>
      <c r="BN195" s="1">
        <v>61</v>
      </c>
      <c r="BO195" s="1" t="s">
        <v>4198</v>
      </c>
      <c r="BP195" s="1" t="str">
        <f>HYPERLINK("https://nconnect.nicmar.ac.in/storage/profile/ProfilePhoto_P25701103_576182.jpg","Download")</f>
        <v>0</v>
      </c>
      <c r="BQ195" s="3"/>
      <c r="BR195" s="3"/>
      <c r="BS195" s="1" t="s">
        <v>113</v>
      </c>
      <c r="BT195" s="1" t="s">
        <v>114</v>
      </c>
      <c r="BU195" s="1" t="s">
        <v>115</v>
      </c>
      <c r="BV195" s="1" t="s">
        <v>116</v>
      </c>
      <c r="BW195" s="1"/>
    </row>
    <row r="196" spans="1:75">
      <c r="A196" s="1" t="s">
        <v>342</v>
      </c>
      <c r="B196" s="1" t="s">
        <v>76</v>
      </c>
      <c r="C196" s="1" t="s">
        <v>4199</v>
      </c>
      <c r="D196" s="1" t="s">
        <v>147</v>
      </c>
      <c r="E196" s="1" t="s">
        <v>4200</v>
      </c>
      <c r="F196" s="1" t="s">
        <v>4201</v>
      </c>
      <c r="G196" s="1" t="s">
        <v>4202</v>
      </c>
      <c r="H196" s="1" t="s">
        <v>4203</v>
      </c>
      <c r="I196" s="1" t="s">
        <v>4204</v>
      </c>
      <c r="J196" s="1">
        <v>8999176687</v>
      </c>
      <c r="K196" s="1" t="s">
        <v>152</v>
      </c>
      <c r="L196" s="1" t="s">
        <v>4205</v>
      </c>
      <c r="M196" s="1" t="s">
        <v>86</v>
      </c>
      <c r="N196" s="1" t="s">
        <v>292</v>
      </c>
      <c r="O196" s="1"/>
      <c r="P196" s="1" t="s">
        <v>88</v>
      </c>
      <c r="Q196" s="1" t="s">
        <v>4206</v>
      </c>
      <c r="R196" s="1" t="s">
        <v>4207</v>
      </c>
      <c r="S196" s="1">
        <v>9766703688</v>
      </c>
      <c r="T196" s="1" t="s">
        <v>295</v>
      </c>
      <c r="U196" s="1" t="s">
        <v>4208</v>
      </c>
      <c r="V196" s="1">
        <v>9970427289</v>
      </c>
      <c r="W196" s="1" t="s">
        <v>92</v>
      </c>
      <c r="X196" s="1" t="s">
        <v>4209</v>
      </c>
      <c r="Y196" s="1" t="s">
        <v>252</v>
      </c>
      <c r="Z196" s="1" t="s">
        <v>95</v>
      </c>
      <c r="AA196" s="1" t="s">
        <v>4210</v>
      </c>
      <c r="AB196" s="1" t="s">
        <v>998</v>
      </c>
      <c r="AC196" s="1" t="s">
        <v>95</v>
      </c>
      <c r="AD196" s="1">
        <v>8.67</v>
      </c>
      <c r="AE196" s="1" t="s">
        <v>96</v>
      </c>
      <c r="AF196" s="1" t="s">
        <v>4211</v>
      </c>
      <c r="AG196" s="1" t="s">
        <v>4212</v>
      </c>
      <c r="AH196" s="1" t="s">
        <v>1129</v>
      </c>
      <c r="AI196" s="1" t="s">
        <v>195</v>
      </c>
      <c r="AJ196" s="1">
        <v>73</v>
      </c>
      <c r="AK196" s="1"/>
      <c r="AL196" s="1" t="s">
        <v>4213</v>
      </c>
      <c r="AM196" s="1" t="s">
        <v>4212</v>
      </c>
      <c r="AN196" s="1" t="s">
        <v>1224</v>
      </c>
      <c r="AO196" s="1" t="s">
        <v>332</v>
      </c>
      <c r="AP196" s="1">
        <v>65.69</v>
      </c>
      <c r="AQ196" s="1"/>
      <c r="AR196" s="1"/>
      <c r="AS196" s="1"/>
      <c r="AT196" s="1"/>
      <c r="AU196" s="1"/>
      <c r="AV196" s="1"/>
      <c r="AW196" s="1"/>
      <c r="AX196" s="1" t="s">
        <v>4214</v>
      </c>
      <c r="AY196" s="1" t="s">
        <v>4215</v>
      </c>
      <c r="AZ196" s="1" t="s">
        <v>229</v>
      </c>
      <c r="BA196" s="1" t="s">
        <v>458</v>
      </c>
      <c r="BB196" s="1">
        <v>77.7</v>
      </c>
      <c r="BC196" s="1">
        <v>9.11</v>
      </c>
      <c r="BD196" s="1"/>
      <c r="BE196" s="1"/>
      <c r="BF196" s="1"/>
      <c r="BG196" s="1"/>
      <c r="BH196" s="1"/>
      <c r="BI196" s="1"/>
      <c r="BJ196" s="1" t="s">
        <v>4216</v>
      </c>
      <c r="BK196" s="1" t="s">
        <v>4217</v>
      </c>
      <c r="BL196" s="1" t="s">
        <v>4218</v>
      </c>
      <c r="BM196" s="1" t="s">
        <v>4219</v>
      </c>
      <c r="BN196" s="1">
        <v>34</v>
      </c>
      <c r="BO196" s="1" t="s">
        <v>4220</v>
      </c>
      <c r="BP196" s="1" t="str">
        <f>HYPERLINK("https://nconnect.nicmar.ac.in/storage/profile/ProfilePhoto_P25701050_146523.jpg","Download")</f>
        <v>0</v>
      </c>
      <c r="BQ196" s="3"/>
      <c r="BR196" s="3"/>
      <c r="BS196" s="1" t="s">
        <v>113</v>
      </c>
      <c r="BT196" s="1" t="s">
        <v>114</v>
      </c>
      <c r="BU196" s="1" t="s">
        <v>115</v>
      </c>
      <c r="BV196" s="1" t="s">
        <v>116</v>
      </c>
      <c r="BW196" s="1"/>
    </row>
    <row r="197" spans="1:75">
      <c r="A197" s="1" t="s">
        <v>75</v>
      </c>
      <c r="B197" s="1" t="s">
        <v>76</v>
      </c>
      <c r="C197" s="1" t="s">
        <v>4221</v>
      </c>
      <c r="D197" s="1" t="s">
        <v>921</v>
      </c>
      <c r="E197" s="1" t="s">
        <v>4222</v>
      </c>
      <c r="F197" s="1" t="s">
        <v>4223</v>
      </c>
      <c r="G197" s="1" t="s">
        <v>4224</v>
      </c>
      <c r="H197" s="1" t="s">
        <v>4225</v>
      </c>
      <c r="I197" s="1" t="s">
        <v>4226</v>
      </c>
      <c r="J197" s="1">
        <v>8830849218</v>
      </c>
      <c r="K197" s="1" t="s">
        <v>152</v>
      </c>
      <c r="L197" s="1" t="s">
        <v>4227</v>
      </c>
      <c r="M197" s="1" t="s">
        <v>86</v>
      </c>
      <c r="N197" s="1" t="s">
        <v>4228</v>
      </c>
      <c r="O197" s="1"/>
      <c r="P197" s="1"/>
      <c r="Q197" s="1" t="s">
        <v>4229</v>
      </c>
      <c r="R197" s="1" t="s">
        <v>4222</v>
      </c>
      <c r="S197" s="1">
        <v>9881246806</v>
      </c>
      <c r="T197" s="1" t="s">
        <v>4230</v>
      </c>
      <c r="U197" s="1" t="s">
        <v>4231</v>
      </c>
      <c r="V197" s="1">
        <v>9823724184</v>
      </c>
      <c r="W197" s="1" t="s">
        <v>218</v>
      </c>
      <c r="X197" s="1" t="s">
        <v>4232</v>
      </c>
      <c r="Y197" s="1" t="s">
        <v>2305</v>
      </c>
      <c r="Z197" s="1" t="s">
        <v>95</v>
      </c>
      <c r="AA197" s="1" t="s">
        <v>4232</v>
      </c>
      <c r="AB197" s="1" t="s">
        <v>2305</v>
      </c>
      <c r="AC197" s="1" t="s">
        <v>95</v>
      </c>
      <c r="AD197" s="1">
        <v>7.72</v>
      </c>
      <c r="AE197" s="1" t="s">
        <v>96</v>
      </c>
      <c r="AF197" s="1" t="s">
        <v>4233</v>
      </c>
      <c r="AG197" s="1" t="s">
        <v>4234</v>
      </c>
      <c r="AH197" s="1" t="s">
        <v>134</v>
      </c>
      <c r="AI197" s="1" t="s">
        <v>257</v>
      </c>
      <c r="AJ197" s="1">
        <v>87.2</v>
      </c>
      <c r="AK197" s="1"/>
      <c r="AL197" s="1" t="s">
        <v>4235</v>
      </c>
      <c r="AM197" s="1" t="s">
        <v>4234</v>
      </c>
      <c r="AN197" s="1" t="s">
        <v>744</v>
      </c>
      <c r="AO197" s="1" t="s">
        <v>259</v>
      </c>
      <c r="AP197" s="1">
        <v>66.15</v>
      </c>
      <c r="AQ197" s="1"/>
      <c r="AR197" s="1"/>
      <c r="AS197" s="1"/>
      <c r="AT197" s="1"/>
      <c r="AU197" s="1"/>
      <c r="AV197" s="1"/>
      <c r="AW197" s="1"/>
      <c r="AX197" s="1" t="s">
        <v>4236</v>
      </c>
      <c r="AY197" s="1" t="s">
        <v>4237</v>
      </c>
      <c r="AZ197" s="1" t="s">
        <v>141</v>
      </c>
      <c r="BA197" s="1" t="s">
        <v>232</v>
      </c>
      <c r="BB197" s="1">
        <v>72.1</v>
      </c>
      <c r="BC197" s="1">
        <v>7.96</v>
      </c>
      <c r="BD197" s="1"/>
      <c r="BE197" s="1"/>
      <c r="BF197" s="1"/>
      <c r="BG197" s="1"/>
      <c r="BH197" s="1"/>
      <c r="BI197" s="1"/>
      <c r="BJ197" s="1" t="s">
        <v>4238</v>
      </c>
      <c r="BK197" s="1" t="s">
        <v>4239</v>
      </c>
      <c r="BL197" s="1" t="s">
        <v>2998</v>
      </c>
      <c r="BM197" s="1" t="s">
        <v>4240</v>
      </c>
      <c r="BN197" s="1">
        <v>12</v>
      </c>
      <c r="BO197" s="1" t="s">
        <v>4241</v>
      </c>
      <c r="BP197" s="1" t="str">
        <f>HYPERLINK("https://nconnect.nicmar.ac.in/storage/profile/ProfilePhoto_P25700232_974861.jpg","Download")</f>
        <v>0</v>
      </c>
      <c r="BQ197" s="3"/>
      <c r="BR197" s="3"/>
      <c r="BS197" s="1" t="s">
        <v>113</v>
      </c>
      <c r="BT197" s="1" t="s">
        <v>114</v>
      </c>
      <c r="BU197" s="1" t="s">
        <v>115</v>
      </c>
      <c r="BV197" s="1" t="s">
        <v>116</v>
      </c>
      <c r="BW197" s="1"/>
    </row>
    <row r="198" spans="1:75">
      <c r="A198" s="1" t="s">
        <v>75</v>
      </c>
      <c r="B198" s="1" t="s">
        <v>76</v>
      </c>
      <c r="C198" s="1" t="s">
        <v>4242</v>
      </c>
      <c r="D198" s="1" t="s">
        <v>4243</v>
      </c>
      <c r="E198" s="1"/>
      <c r="F198" s="1" t="s">
        <v>369</v>
      </c>
      <c r="G198" s="1" t="s">
        <v>4244</v>
      </c>
      <c r="H198" s="1" t="s">
        <v>4245</v>
      </c>
      <c r="I198" s="1" t="s">
        <v>4246</v>
      </c>
      <c r="J198" s="1">
        <v>7003225673</v>
      </c>
      <c r="K198" s="1" t="s">
        <v>152</v>
      </c>
      <c r="L198" s="1" t="s">
        <v>4247</v>
      </c>
      <c r="M198" s="1" t="s">
        <v>86</v>
      </c>
      <c r="N198" s="1" t="s">
        <v>3276</v>
      </c>
      <c r="O198" s="1"/>
      <c r="P198" s="1" t="s">
        <v>88</v>
      </c>
      <c r="Q198" s="1" t="s">
        <v>4248</v>
      </c>
      <c r="R198" s="1" t="s">
        <v>4249</v>
      </c>
      <c r="S198" s="1">
        <v>9088855877</v>
      </c>
      <c r="T198" s="1" t="s">
        <v>670</v>
      </c>
      <c r="U198" s="1" t="s">
        <v>4250</v>
      </c>
      <c r="V198" s="1">
        <v>9088855877</v>
      </c>
      <c r="W198" s="1" t="s">
        <v>4251</v>
      </c>
      <c r="X198" s="1" t="s">
        <v>4252</v>
      </c>
      <c r="Y198" s="1" t="s">
        <v>4253</v>
      </c>
      <c r="Z198" s="1" t="s">
        <v>1220</v>
      </c>
      <c r="AA198" s="1" t="s">
        <v>4252</v>
      </c>
      <c r="AB198" s="1" t="s">
        <v>4253</v>
      </c>
      <c r="AC198" s="1" t="s">
        <v>1220</v>
      </c>
      <c r="AD198" s="1">
        <v>9.33</v>
      </c>
      <c r="AE198" s="1" t="s">
        <v>96</v>
      </c>
      <c r="AF198" s="1" t="s">
        <v>4254</v>
      </c>
      <c r="AG198" s="1" t="s">
        <v>4255</v>
      </c>
      <c r="AH198" s="1" t="s">
        <v>2575</v>
      </c>
      <c r="AI198" s="1" t="s">
        <v>576</v>
      </c>
      <c r="AJ198" s="1">
        <v>93.83</v>
      </c>
      <c r="AK198" s="1"/>
      <c r="AL198" s="1" t="s">
        <v>4254</v>
      </c>
      <c r="AM198" s="1" t="s">
        <v>4255</v>
      </c>
      <c r="AN198" s="1" t="s">
        <v>1514</v>
      </c>
      <c r="AO198" s="1" t="s">
        <v>166</v>
      </c>
      <c r="AP198" s="1">
        <v>88.33</v>
      </c>
      <c r="AQ198" s="1"/>
      <c r="AR198" s="1"/>
      <c r="AS198" s="1"/>
      <c r="AT198" s="1"/>
      <c r="AU198" s="1"/>
      <c r="AV198" s="1"/>
      <c r="AW198" s="1"/>
      <c r="AX198" s="1" t="s">
        <v>579</v>
      </c>
      <c r="AY198" s="1" t="s">
        <v>4256</v>
      </c>
      <c r="AZ198" s="1" t="s">
        <v>306</v>
      </c>
      <c r="BA198" s="1" t="s">
        <v>386</v>
      </c>
      <c r="BB198" s="1">
        <v>73.6</v>
      </c>
      <c r="BC198" s="1">
        <v>8.11</v>
      </c>
      <c r="BD198" s="1"/>
      <c r="BE198" s="1"/>
      <c r="BF198" s="1"/>
      <c r="BG198" s="1"/>
      <c r="BH198" s="1"/>
      <c r="BI198" s="1"/>
      <c r="BJ198" s="1" t="s">
        <v>143</v>
      </c>
      <c r="BK198" s="1" t="s">
        <v>4257</v>
      </c>
      <c r="BL198" s="1" t="s">
        <v>365</v>
      </c>
      <c r="BM198" s="1" t="s">
        <v>4258</v>
      </c>
      <c r="BN198" s="1">
        <v>8</v>
      </c>
      <c r="BO198" s="1"/>
      <c r="BP198" s="1" t="str">
        <f>HYPERLINK("https://nconnect.nicmar.ac.in/storage/profile/ProfilePhoto_P25700569_579436.jpg","Download")</f>
        <v>0</v>
      </c>
      <c r="BQ198" s="3"/>
      <c r="BR198" s="3"/>
      <c r="BS198" s="1" t="s">
        <v>113</v>
      </c>
      <c r="BT198" s="1" t="s">
        <v>114</v>
      </c>
      <c r="BU198" s="1" t="s">
        <v>115</v>
      </c>
      <c r="BV198" s="1" t="s">
        <v>116</v>
      </c>
      <c r="BW198" s="1"/>
    </row>
    <row r="199" spans="1:75">
      <c r="A199" s="1" t="s">
        <v>342</v>
      </c>
      <c r="B199" s="1" t="s">
        <v>76</v>
      </c>
      <c r="C199" s="1" t="s">
        <v>4259</v>
      </c>
      <c r="D199" s="1" t="s">
        <v>4260</v>
      </c>
      <c r="E199" s="1"/>
      <c r="F199" s="1" t="s">
        <v>4261</v>
      </c>
      <c r="G199" s="1" t="s">
        <v>4262</v>
      </c>
      <c r="H199" s="1" t="s">
        <v>4263</v>
      </c>
      <c r="I199" s="1" t="s">
        <v>4264</v>
      </c>
      <c r="J199" s="1">
        <v>9108981990</v>
      </c>
      <c r="K199" s="1" t="s">
        <v>152</v>
      </c>
      <c r="L199" s="1" t="s">
        <v>4265</v>
      </c>
      <c r="M199" s="1" t="s">
        <v>86</v>
      </c>
      <c r="N199" s="1" t="s">
        <v>4266</v>
      </c>
      <c r="O199" s="1"/>
      <c r="P199" s="1" t="s">
        <v>88</v>
      </c>
      <c r="Q199" s="1" t="s">
        <v>4267</v>
      </c>
      <c r="R199" s="1" t="s">
        <v>4268</v>
      </c>
      <c r="S199" s="1">
        <v>9844499891</v>
      </c>
      <c r="T199" s="1" t="s">
        <v>4269</v>
      </c>
      <c r="U199" s="1" t="s">
        <v>4270</v>
      </c>
      <c r="V199" s="1">
        <v>9880088849</v>
      </c>
      <c r="W199" s="1" t="s">
        <v>4271</v>
      </c>
      <c r="X199" s="1" t="s">
        <v>4272</v>
      </c>
      <c r="Y199" s="1" t="s">
        <v>695</v>
      </c>
      <c r="Z199" s="1" t="s">
        <v>571</v>
      </c>
      <c r="AA199" s="1" t="s">
        <v>4272</v>
      </c>
      <c r="AB199" s="1" t="s">
        <v>695</v>
      </c>
      <c r="AC199" s="1" t="s">
        <v>571</v>
      </c>
      <c r="AD199" s="1">
        <v>7.88</v>
      </c>
      <c r="AE199" s="1" t="s">
        <v>96</v>
      </c>
      <c r="AF199" s="1" t="s">
        <v>4273</v>
      </c>
      <c r="AG199" s="1" t="s">
        <v>301</v>
      </c>
      <c r="AH199" s="1" t="s">
        <v>278</v>
      </c>
      <c r="AI199" s="1" t="s">
        <v>226</v>
      </c>
      <c r="AJ199" s="1">
        <v>89.3</v>
      </c>
      <c r="AK199" s="1">
        <v>9.4</v>
      </c>
      <c r="AL199" s="1" t="s">
        <v>4274</v>
      </c>
      <c r="AM199" s="1" t="s">
        <v>4275</v>
      </c>
      <c r="AN199" s="1" t="s">
        <v>257</v>
      </c>
      <c r="AO199" s="1" t="s">
        <v>744</v>
      </c>
      <c r="AP199" s="1">
        <v>81.33</v>
      </c>
      <c r="AQ199" s="1">
        <v>8.6</v>
      </c>
      <c r="AR199" s="1"/>
      <c r="AS199" s="1"/>
      <c r="AT199" s="1"/>
      <c r="AU199" s="1"/>
      <c r="AV199" s="1"/>
      <c r="AW199" s="1"/>
      <c r="AX199" s="1" t="s">
        <v>700</v>
      </c>
      <c r="AY199" s="1" t="s">
        <v>4276</v>
      </c>
      <c r="AZ199" s="1" t="s">
        <v>202</v>
      </c>
      <c r="BA199" s="1" t="s">
        <v>108</v>
      </c>
      <c r="BB199" s="1">
        <v>81.3</v>
      </c>
      <c r="BC199" s="1">
        <v>8.13</v>
      </c>
      <c r="BD199" s="1"/>
      <c r="BE199" s="1"/>
      <c r="BF199" s="1"/>
      <c r="BG199" s="1"/>
      <c r="BH199" s="1"/>
      <c r="BI199" s="1"/>
      <c r="BJ199" s="1" t="s">
        <v>432</v>
      </c>
      <c r="BK199" s="1" t="s">
        <v>4277</v>
      </c>
      <c r="BL199" s="1" t="s">
        <v>634</v>
      </c>
      <c r="BM199" s="1" t="s">
        <v>4278</v>
      </c>
      <c r="BN199" s="1">
        <v>12</v>
      </c>
      <c r="BO199" s="1"/>
      <c r="BP199" s="1" t="str">
        <f>HYPERLINK("https://nconnect.nicmar.ac.in/storage/profile/ProfilePhoto_P25701026_834126.jpg","Download")</f>
        <v>0</v>
      </c>
      <c r="BQ199" s="3"/>
      <c r="BR199" s="3"/>
      <c r="BS199" s="1" t="s">
        <v>113</v>
      </c>
      <c r="BT199" s="1" t="s">
        <v>114</v>
      </c>
      <c r="BU199" s="1" t="s">
        <v>115</v>
      </c>
      <c r="BV199" s="1" t="s">
        <v>116</v>
      </c>
      <c r="BW199" s="1"/>
    </row>
    <row r="200" spans="1:75">
      <c r="A200" s="1" t="s">
        <v>75</v>
      </c>
      <c r="B200" s="1" t="s">
        <v>76</v>
      </c>
      <c r="C200" s="1" t="s">
        <v>4279</v>
      </c>
      <c r="D200" s="1" t="s">
        <v>4280</v>
      </c>
      <c r="E200" s="1"/>
      <c r="F200" s="1" t="s">
        <v>4281</v>
      </c>
      <c r="G200" s="1" t="s">
        <v>4282</v>
      </c>
      <c r="H200" s="1" t="s">
        <v>4283</v>
      </c>
      <c r="I200" s="1" t="s">
        <v>4284</v>
      </c>
      <c r="J200" s="1">
        <v>7076151515</v>
      </c>
      <c r="K200" s="1" t="s">
        <v>152</v>
      </c>
      <c r="L200" s="1" t="s">
        <v>4285</v>
      </c>
      <c r="M200" s="1" t="s">
        <v>86</v>
      </c>
      <c r="N200" s="1" t="s">
        <v>4286</v>
      </c>
      <c r="O200" s="1"/>
      <c r="P200" s="1" t="s">
        <v>88</v>
      </c>
      <c r="Q200" s="1" t="s">
        <v>4287</v>
      </c>
      <c r="R200" s="1" t="s">
        <v>4288</v>
      </c>
      <c r="S200" s="1">
        <v>9292151515</v>
      </c>
      <c r="T200" s="1" t="s">
        <v>912</v>
      </c>
      <c r="U200" s="1" t="s">
        <v>4289</v>
      </c>
      <c r="V200" s="1">
        <v>9963045945</v>
      </c>
      <c r="W200" s="1" t="s">
        <v>448</v>
      </c>
      <c r="X200" s="1" t="s">
        <v>4290</v>
      </c>
      <c r="Y200" s="1" t="s">
        <v>4291</v>
      </c>
      <c r="Z200" s="1" t="s">
        <v>451</v>
      </c>
      <c r="AA200" s="1" t="s">
        <v>4290</v>
      </c>
      <c r="AB200" s="1" t="s">
        <v>4291</v>
      </c>
      <c r="AC200" s="1" t="s">
        <v>451</v>
      </c>
      <c r="AD200" s="1">
        <v>9.18</v>
      </c>
      <c r="AE200" s="1" t="s">
        <v>96</v>
      </c>
      <c r="AF200" s="1" t="s">
        <v>4292</v>
      </c>
      <c r="AG200" s="1" t="s">
        <v>4293</v>
      </c>
      <c r="AH200" s="1" t="s">
        <v>135</v>
      </c>
      <c r="AI200" s="1" t="s">
        <v>199</v>
      </c>
      <c r="AJ200" s="1">
        <v>86.8</v>
      </c>
      <c r="AK200" s="1"/>
      <c r="AL200" s="1" t="s">
        <v>4294</v>
      </c>
      <c r="AM200" s="1" t="s">
        <v>4295</v>
      </c>
      <c r="AN200" s="1" t="s">
        <v>169</v>
      </c>
      <c r="AO200" s="1" t="s">
        <v>528</v>
      </c>
      <c r="AP200" s="1">
        <v>91.1</v>
      </c>
      <c r="AQ200" s="1"/>
      <c r="AR200" s="1"/>
      <c r="AS200" s="1"/>
      <c r="AT200" s="1"/>
      <c r="AU200" s="1"/>
      <c r="AV200" s="1"/>
      <c r="AW200" s="1"/>
      <c r="AX200" s="1" t="s">
        <v>4296</v>
      </c>
      <c r="AY200" s="1" t="s">
        <v>4297</v>
      </c>
      <c r="AZ200" s="1" t="s">
        <v>412</v>
      </c>
      <c r="BA200" s="1" t="s">
        <v>531</v>
      </c>
      <c r="BB200" s="1">
        <v>85.5</v>
      </c>
      <c r="BC200" s="1">
        <v>8.55</v>
      </c>
      <c r="BD200" s="1"/>
      <c r="BE200" s="1"/>
      <c r="BF200" s="1"/>
      <c r="BG200" s="1"/>
      <c r="BH200" s="1"/>
      <c r="BI200" s="1"/>
      <c r="BJ200" s="1" t="s">
        <v>4298</v>
      </c>
      <c r="BK200" s="1"/>
      <c r="BL200" s="1"/>
      <c r="BM200" s="1" t="s">
        <v>4299</v>
      </c>
      <c r="BN200" s="1">
        <v>28</v>
      </c>
      <c r="BO200" s="1" t="s">
        <v>4300</v>
      </c>
      <c r="BP200" s="1" t="str">
        <f>HYPERLINK("https://nconnect.nicmar.ac.in/storage/profile/ProfilePhoto_P25700547_673924.jpg","Download")</f>
        <v>0</v>
      </c>
      <c r="BQ200" s="3"/>
      <c r="BR200" s="3"/>
      <c r="BS200" s="1" t="s">
        <v>113</v>
      </c>
      <c r="BT200" s="1" t="s">
        <v>114</v>
      </c>
      <c r="BU200" s="1" t="s">
        <v>115</v>
      </c>
      <c r="BV200" s="1" t="s">
        <v>116</v>
      </c>
      <c r="BW200" s="1"/>
    </row>
    <row r="201" spans="1:75">
      <c r="A201" s="1" t="s">
        <v>75</v>
      </c>
      <c r="B201" s="1" t="s">
        <v>76</v>
      </c>
      <c r="C201" s="1" t="s">
        <v>4301</v>
      </c>
      <c r="D201" s="1" t="s">
        <v>4302</v>
      </c>
      <c r="E201" s="1" t="s">
        <v>4303</v>
      </c>
      <c r="F201" s="1" t="s">
        <v>2642</v>
      </c>
      <c r="G201" s="1" t="s">
        <v>4304</v>
      </c>
      <c r="H201" s="1" t="s">
        <v>4305</v>
      </c>
      <c r="I201" s="1" t="s">
        <v>4306</v>
      </c>
      <c r="J201" s="1">
        <v>9949296219</v>
      </c>
      <c r="K201" s="1" t="s">
        <v>152</v>
      </c>
      <c r="L201" s="1" t="s">
        <v>4307</v>
      </c>
      <c r="M201" s="1" t="s">
        <v>86</v>
      </c>
      <c r="N201" s="1" t="s">
        <v>4308</v>
      </c>
      <c r="O201" s="1"/>
      <c r="P201" s="1" t="s">
        <v>155</v>
      </c>
      <c r="Q201" s="1" t="s">
        <v>4309</v>
      </c>
      <c r="R201" s="1" t="s">
        <v>4310</v>
      </c>
      <c r="S201" s="1">
        <v>9963214083</v>
      </c>
      <c r="T201" s="1" t="s">
        <v>127</v>
      </c>
      <c r="U201" s="1" t="s">
        <v>4311</v>
      </c>
      <c r="V201" s="1">
        <v>9966388020</v>
      </c>
      <c r="W201" s="1" t="s">
        <v>92</v>
      </c>
      <c r="X201" s="1" t="s">
        <v>4312</v>
      </c>
      <c r="Y201" s="1" t="s">
        <v>3823</v>
      </c>
      <c r="Z201" s="1" t="s">
        <v>451</v>
      </c>
      <c r="AA201" s="1" t="s">
        <v>4312</v>
      </c>
      <c r="AB201" s="1" t="s">
        <v>3823</v>
      </c>
      <c r="AC201" s="1" t="s">
        <v>451</v>
      </c>
      <c r="AD201" s="1">
        <v>9.33</v>
      </c>
      <c r="AE201" s="1" t="s">
        <v>96</v>
      </c>
      <c r="AF201" s="1" t="s">
        <v>1987</v>
      </c>
      <c r="AG201" s="1" t="s">
        <v>4313</v>
      </c>
      <c r="AH201" s="1" t="s">
        <v>1129</v>
      </c>
      <c r="AI201" s="1" t="s">
        <v>195</v>
      </c>
      <c r="AJ201" s="1">
        <v>98</v>
      </c>
      <c r="AK201" s="1">
        <v>9.8</v>
      </c>
      <c r="AL201" s="1" t="s">
        <v>4314</v>
      </c>
      <c r="AM201" s="1" t="s">
        <v>4315</v>
      </c>
      <c r="AN201" s="1" t="s">
        <v>1514</v>
      </c>
      <c r="AO201" s="1" t="s">
        <v>335</v>
      </c>
      <c r="AP201" s="1">
        <v>97.6</v>
      </c>
      <c r="AQ201" s="1"/>
      <c r="AR201" s="1"/>
      <c r="AS201" s="1"/>
      <c r="AT201" s="1"/>
      <c r="AU201" s="1"/>
      <c r="AV201" s="1"/>
      <c r="AW201" s="1"/>
      <c r="AX201" s="1" t="s">
        <v>552</v>
      </c>
      <c r="AY201" s="1" t="s">
        <v>552</v>
      </c>
      <c r="AZ201" s="1" t="s">
        <v>135</v>
      </c>
      <c r="BA201" s="1" t="s">
        <v>307</v>
      </c>
      <c r="BB201" s="1">
        <v>77.2</v>
      </c>
      <c r="BC201" s="1">
        <v>7.72</v>
      </c>
      <c r="BD201" s="1"/>
      <c r="BE201" s="1"/>
      <c r="BF201" s="1"/>
      <c r="BG201" s="1"/>
      <c r="BH201" s="1"/>
      <c r="BI201" s="1"/>
      <c r="BJ201" s="1" t="s">
        <v>4316</v>
      </c>
      <c r="BK201" s="1" t="s">
        <v>4317</v>
      </c>
      <c r="BL201" s="1" t="s">
        <v>434</v>
      </c>
      <c r="BM201" s="1" t="s">
        <v>4318</v>
      </c>
      <c r="BN201" s="1">
        <v>8</v>
      </c>
      <c r="BO201" s="1" t="s">
        <v>4319</v>
      </c>
      <c r="BP201" s="1" t="str">
        <f>HYPERLINK("https://nconnect.nicmar.ac.in/storage/profile/ProfilePhoto_P25700544_418352.jpg","Download")</f>
        <v>0</v>
      </c>
      <c r="BQ201" s="3"/>
      <c r="BR201" s="3"/>
      <c r="BS201" s="1" t="s">
        <v>113</v>
      </c>
      <c r="BT201" s="1" t="s">
        <v>114</v>
      </c>
      <c r="BU201" s="1" t="s">
        <v>115</v>
      </c>
      <c r="BV201" s="1" t="s">
        <v>116</v>
      </c>
      <c r="BW201" s="1"/>
    </row>
    <row r="202" spans="1:75">
      <c r="A202" s="1" t="s">
        <v>342</v>
      </c>
      <c r="B202" s="1" t="s">
        <v>76</v>
      </c>
      <c r="C202" s="1" t="s">
        <v>4320</v>
      </c>
      <c r="D202" s="1" t="s">
        <v>4321</v>
      </c>
      <c r="E202" s="1" t="s">
        <v>4322</v>
      </c>
      <c r="F202" s="1" t="s">
        <v>4323</v>
      </c>
      <c r="G202" s="1" t="s">
        <v>4324</v>
      </c>
      <c r="H202" s="1" t="s">
        <v>4325</v>
      </c>
      <c r="I202" s="1" t="s">
        <v>4326</v>
      </c>
      <c r="J202" s="1">
        <v>9096671532</v>
      </c>
      <c r="K202" s="1" t="s">
        <v>152</v>
      </c>
      <c r="L202" s="1" t="s">
        <v>4327</v>
      </c>
      <c r="M202" s="1" t="s">
        <v>86</v>
      </c>
      <c r="N202" s="1" t="s">
        <v>4328</v>
      </c>
      <c r="O202" s="1"/>
      <c r="P202" s="1" t="s">
        <v>321</v>
      </c>
      <c r="Q202" s="1" t="s">
        <v>4329</v>
      </c>
      <c r="R202" s="1" t="s">
        <v>4330</v>
      </c>
      <c r="S202" s="1">
        <v>8459962221</v>
      </c>
      <c r="T202" s="1" t="s">
        <v>2005</v>
      </c>
      <c r="U202" s="1" t="s">
        <v>4331</v>
      </c>
      <c r="V202" s="1">
        <v>9175309590</v>
      </c>
      <c r="W202" s="1" t="s">
        <v>4271</v>
      </c>
      <c r="X202" s="1" t="s">
        <v>4332</v>
      </c>
      <c r="Y202" s="1" t="s">
        <v>767</v>
      </c>
      <c r="Z202" s="1" t="s">
        <v>95</v>
      </c>
      <c r="AA202" s="1" t="s">
        <v>4332</v>
      </c>
      <c r="AB202" s="1" t="s">
        <v>767</v>
      </c>
      <c r="AC202" s="1" t="s">
        <v>95</v>
      </c>
      <c r="AD202" s="1">
        <v>7.81</v>
      </c>
      <c r="AE202" s="1" t="s">
        <v>96</v>
      </c>
      <c r="AF202" s="1" t="s">
        <v>4333</v>
      </c>
      <c r="AG202" s="1" t="s">
        <v>4334</v>
      </c>
      <c r="AH202" s="1" t="s">
        <v>1061</v>
      </c>
      <c r="AI202" s="1" t="s">
        <v>257</v>
      </c>
      <c r="AJ202" s="1">
        <v>86</v>
      </c>
      <c r="AK202" s="1"/>
      <c r="AL202" s="1" t="s">
        <v>4335</v>
      </c>
      <c r="AM202" s="1" t="s">
        <v>4334</v>
      </c>
      <c r="AN202" s="1" t="s">
        <v>169</v>
      </c>
      <c r="AO202" s="1" t="s">
        <v>138</v>
      </c>
      <c r="AP202" s="1">
        <v>74.92</v>
      </c>
      <c r="AQ202" s="1"/>
      <c r="AR202" s="1"/>
      <c r="AS202" s="1"/>
      <c r="AT202" s="1"/>
      <c r="AU202" s="1"/>
      <c r="AV202" s="1"/>
      <c r="AW202" s="1"/>
      <c r="AX202" s="1" t="s">
        <v>4336</v>
      </c>
      <c r="AY202" s="1" t="s">
        <v>4337</v>
      </c>
      <c r="AZ202" s="1" t="s">
        <v>2053</v>
      </c>
      <c r="BA202" s="1" t="s">
        <v>173</v>
      </c>
      <c r="BB202" s="1">
        <v>71.7</v>
      </c>
      <c r="BC202" s="1">
        <v>7.67</v>
      </c>
      <c r="BD202" s="1"/>
      <c r="BE202" s="1"/>
      <c r="BF202" s="1"/>
      <c r="BG202" s="1"/>
      <c r="BH202" s="1"/>
      <c r="BI202" s="1"/>
      <c r="BJ202" s="1" t="s">
        <v>4338</v>
      </c>
      <c r="BK202" s="1" t="s">
        <v>4339</v>
      </c>
      <c r="BL202" s="1" t="s">
        <v>2056</v>
      </c>
      <c r="BM202" s="1" t="s">
        <v>4340</v>
      </c>
      <c r="BN202" s="1">
        <v>30</v>
      </c>
      <c r="BO202" s="1" t="s">
        <v>4341</v>
      </c>
      <c r="BP202" s="1" t="str">
        <f>HYPERLINK("https://nconnect.nicmar.ac.in/storage/profile/ProfilePhoto_P25701114_583712.jpg","Download")</f>
        <v>0</v>
      </c>
      <c r="BQ202" s="3"/>
      <c r="BR202" s="3"/>
      <c r="BS202" s="1" t="s">
        <v>113</v>
      </c>
      <c r="BT202" s="1" t="s">
        <v>114</v>
      </c>
      <c r="BU202" s="1" t="s">
        <v>115</v>
      </c>
      <c r="BV202" s="1" t="s">
        <v>116</v>
      </c>
      <c r="BW202" s="1"/>
    </row>
    <row r="203" spans="1:75">
      <c r="A203" s="1" t="s">
        <v>75</v>
      </c>
      <c r="B203" s="1" t="s">
        <v>76</v>
      </c>
      <c r="C203" s="1" t="s">
        <v>4342</v>
      </c>
      <c r="D203" s="1" t="s">
        <v>4343</v>
      </c>
      <c r="E203" s="1" t="s">
        <v>2962</v>
      </c>
      <c r="F203" s="1" t="s">
        <v>3080</v>
      </c>
      <c r="G203" s="1" t="s">
        <v>4344</v>
      </c>
      <c r="H203" s="1" t="s">
        <v>4345</v>
      </c>
      <c r="I203" s="1" t="s">
        <v>4346</v>
      </c>
      <c r="J203" s="1">
        <v>7666173714</v>
      </c>
      <c r="K203" s="1" t="s">
        <v>152</v>
      </c>
      <c r="L203" s="1" t="s">
        <v>1358</v>
      </c>
      <c r="M203" s="1" t="s">
        <v>86</v>
      </c>
      <c r="N203" s="1" t="s">
        <v>398</v>
      </c>
      <c r="O203" s="1" t="s">
        <v>2930</v>
      </c>
      <c r="P203" s="1" t="s">
        <v>4347</v>
      </c>
      <c r="Q203" s="1" t="s">
        <v>4348</v>
      </c>
      <c r="R203" s="1" t="s">
        <v>4349</v>
      </c>
      <c r="S203" s="1">
        <v>9890697361</v>
      </c>
      <c r="T203" s="1" t="s">
        <v>218</v>
      </c>
      <c r="U203" s="1" t="s">
        <v>4350</v>
      </c>
      <c r="V203" s="1">
        <v>9561877051</v>
      </c>
      <c r="W203" s="1" t="s">
        <v>92</v>
      </c>
      <c r="X203" s="1" t="s">
        <v>4351</v>
      </c>
      <c r="Y203" s="1" t="s">
        <v>3090</v>
      </c>
      <c r="Z203" s="1" t="s">
        <v>95</v>
      </c>
      <c r="AA203" s="1" t="s">
        <v>4352</v>
      </c>
      <c r="AB203" s="1" t="s">
        <v>252</v>
      </c>
      <c r="AC203" s="1" t="s">
        <v>95</v>
      </c>
      <c r="AD203" s="1">
        <v>9.08</v>
      </c>
      <c r="AE203" s="1" t="s">
        <v>96</v>
      </c>
      <c r="AF203" s="1" t="s">
        <v>4353</v>
      </c>
      <c r="AG203" s="1" t="s">
        <v>98</v>
      </c>
      <c r="AH203" s="1" t="s">
        <v>278</v>
      </c>
      <c r="AI203" s="1" t="s">
        <v>1061</v>
      </c>
      <c r="AJ203" s="1">
        <v>94.4</v>
      </c>
      <c r="AK203" s="1"/>
      <c r="AL203" s="1" t="s">
        <v>4354</v>
      </c>
      <c r="AM203" s="1" t="s">
        <v>98</v>
      </c>
      <c r="AN203" s="1" t="s">
        <v>227</v>
      </c>
      <c r="AO203" s="1" t="s">
        <v>1811</v>
      </c>
      <c r="AP203" s="1">
        <v>65.38</v>
      </c>
      <c r="AQ203" s="1"/>
      <c r="AR203" s="1"/>
      <c r="AS203" s="1"/>
      <c r="AT203" s="1"/>
      <c r="AU203" s="1"/>
      <c r="AV203" s="1"/>
      <c r="AW203" s="1"/>
      <c r="AX203" s="1" t="s">
        <v>410</v>
      </c>
      <c r="AY203" s="1" t="s">
        <v>4355</v>
      </c>
      <c r="AZ203" s="1" t="s">
        <v>202</v>
      </c>
      <c r="BA203" s="1" t="s">
        <v>1088</v>
      </c>
      <c r="BB203" s="1">
        <v>79.6</v>
      </c>
      <c r="BC203" s="1">
        <v>8.71</v>
      </c>
      <c r="BD203" s="1"/>
      <c r="BE203" s="1"/>
      <c r="BF203" s="1"/>
      <c r="BG203" s="1"/>
      <c r="BH203" s="1"/>
      <c r="BI203" s="1"/>
      <c r="BJ203" s="1" t="s">
        <v>4356</v>
      </c>
      <c r="BK203" s="1" t="s">
        <v>4357</v>
      </c>
      <c r="BL203" s="1" t="s">
        <v>111</v>
      </c>
      <c r="BM203" s="1" t="s">
        <v>4358</v>
      </c>
      <c r="BN203" s="1">
        <v>20</v>
      </c>
      <c r="BO203" s="1" t="s">
        <v>4359</v>
      </c>
      <c r="BP203" s="1" t="str">
        <f>HYPERLINK("https://nconnect.nicmar.ac.in/storage/profile/ProfilePhoto_P25700017_325687.jpg","Download")</f>
        <v>0</v>
      </c>
      <c r="BQ203" s="3"/>
      <c r="BR203" s="3"/>
      <c r="BS203" s="1" t="s">
        <v>113</v>
      </c>
      <c r="BT203" s="1" t="s">
        <v>114</v>
      </c>
      <c r="BU203" s="1" t="s">
        <v>115</v>
      </c>
      <c r="BV203" s="1" t="s">
        <v>116</v>
      </c>
      <c r="BW203" s="1"/>
    </row>
    <row r="204" spans="1:75">
      <c r="A204" s="1" t="s">
        <v>75</v>
      </c>
      <c r="B204" s="1" t="s">
        <v>76</v>
      </c>
      <c r="C204" s="1" t="s">
        <v>4360</v>
      </c>
      <c r="D204" s="1" t="s">
        <v>4361</v>
      </c>
      <c r="E204" s="1"/>
      <c r="F204" s="1" t="s">
        <v>4362</v>
      </c>
      <c r="G204" s="1" t="s">
        <v>4363</v>
      </c>
      <c r="H204" s="1" t="s">
        <v>4364</v>
      </c>
      <c r="I204" s="1" t="s">
        <v>4365</v>
      </c>
      <c r="J204" s="1">
        <v>9945972444</v>
      </c>
      <c r="K204" s="1" t="s">
        <v>152</v>
      </c>
      <c r="L204" s="1" t="s">
        <v>4366</v>
      </c>
      <c r="M204" s="1" t="s">
        <v>86</v>
      </c>
      <c r="N204" s="1" t="s">
        <v>4367</v>
      </c>
      <c r="O204" s="1"/>
      <c r="P204" s="1" t="s">
        <v>321</v>
      </c>
      <c r="Q204" s="1" t="s">
        <v>4368</v>
      </c>
      <c r="R204" s="1" t="s">
        <v>4369</v>
      </c>
      <c r="S204" s="1">
        <v>9845139778</v>
      </c>
      <c r="T204" s="1" t="s">
        <v>2005</v>
      </c>
      <c r="U204" s="1" t="s">
        <v>4370</v>
      </c>
      <c r="V204" s="1">
        <v>9902359778</v>
      </c>
      <c r="W204" s="1" t="s">
        <v>92</v>
      </c>
      <c r="X204" s="1" t="s">
        <v>4371</v>
      </c>
      <c r="Y204" s="1" t="s">
        <v>1593</v>
      </c>
      <c r="Z204" s="1" t="s">
        <v>571</v>
      </c>
      <c r="AA204" s="1" t="s">
        <v>4371</v>
      </c>
      <c r="AB204" s="1" t="s">
        <v>1593</v>
      </c>
      <c r="AC204" s="1" t="s">
        <v>571</v>
      </c>
      <c r="AD204" s="1">
        <v>9.31</v>
      </c>
      <c r="AE204" s="1" t="s">
        <v>96</v>
      </c>
      <c r="AF204" s="1" t="s">
        <v>4372</v>
      </c>
      <c r="AG204" s="1" t="s">
        <v>301</v>
      </c>
      <c r="AH204" s="1" t="s">
        <v>226</v>
      </c>
      <c r="AI204" s="1" t="s">
        <v>135</v>
      </c>
      <c r="AJ204" s="1">
        <v>94</v>
      </c>
      <c r="AK204" s="1"/>
      <c r="AL204" s="1" t="s">
        <v>4373</v>
      </c>
      <c r="AM204" s="1" t="s">
        <v>2416</v>
      </c>
      <c r="AN204" s="1" t="s">
        <v>169</v>
      </c>
      <c r="AO204" s="1" t="s">
        <v>138</v>
      </c>
      <c r="AP204" s="1">
        <v>90.67</v>
      </c>
      <c r="AQ204" s="1"/>
      <c r="AR204" s="1"/>
      <c r="AS204" s="1"/>
      <c r="AT204" s="1"/>
      <c r="AU204" s="1"/>
      <c r="AV204" s="1"/>
      <c r="AW204" s="1"/>
      <c r="AX204" s="1" t="s">
        <v>579</v>
      </c>
      <c r="AY204" s="1" t="s">
        <v>4374</v>
      </c>
      <c r="AZ204" s="1" t="s">
        <v>2053</v>
      </c>
      <c r="BA204" s="1" t="s">
        <v>232</v>
      </c>
      <c r="BB204" s="1">
        <v>77</v>
      </c>
      <c r="BC204" s="1">
        <v>8.45</v>
      </c>
      <c r="BD204" s="1"/>
      <c r="BE204" s="1"/>
      <c r="BF204" s="1"/>
      <c r="BG204" s="1"/>
      <c r="BH204" s="1"/>
      <c r="BI204" s="1"/>
      <c r="BJ204" s="1" t="s">
        <v>4375</v>
      </c>
      <c r="BK204" s="1"/>
      <c r="BL204" s="1"/>
      <c r="BM204" s="1" t="s">
        <v>4376</v>
      </c>
      <c r="BN204" s="1">
        <v>63</v>
      </c>
      <c r="BO204" s="1" t="s">
        <v>4377</v>
      </c>
      <c r="BP204" s="1" t="str">
        <f>HYPERLINK("https://nconnect.nicmar.ac.in/storage/profile/ProfilePhoto_P25700574_937814.jpg","Download")</f>
        <v>0</v>
      </c>
      <c r="BQ204" s="3"/>
      <c r="BR204" s="3"/>
      <c r="BS204" s="1" t="s">
        <v>113</v>
      </c>
      <c r="BT204" s="1" t="s">
        <v>114</v>
      </c>
      <c r="BU204" s="1" t="s">
        <v>115</v>
      </c>
      <c r="BV204" s="1" t="s">
        <v>116</v>
      </c>
      <c r="BW204" s="1"/>
    </row>
    <row r="205" spans="1:75">
      <c r="A205" s="1" t="s">
        <v>75</v>
      </c>
      <c r="B205" s="1" t="s">
        <v>76</v>
      </c>
      <c r="C205" s="1" t="s">
        <v>4378</v>
      </c>
      <c r="D205" s="1" t="s">
        <v>4379</v>
      </c>
      <c r="E205" s="1" t="s">
        <v>1116</v>
      </c>
      <c r="F205" s="1" t="s">
        <v>4380</v>
      </c>
      <c r="G205" s="1" t="s">
        <v>4381</v>
      </c>
      <c r="H205" s="1" t="s">
        <v>4382</v>
      </c>
      <c r="I205" s="1" t="s">
        <v>4383</v>
      </c>
      <c r="J205" s="1">
        <v>9975404883</v>
      </c>
      <c r="K205" s="1" t="s">
        <v>84</v>
      </c>
      <c r="L205" s="1" t="s">
        <v>397</v>
      </c>
      <c r="M205" s="1" t="s">
        <v>86</v>
      </c>
      <c r="N205" s="1" t="s">
        <v>4384</v>
      </c>
      <c r="O205" s="1"/>
      <c r="P205" s="1" t="s">
        <v>88</v>
      </c>
      <c r="Q205" s="1" t="s">
        <v>4385</v>
      </c>
      <c r="R205" s="1" t="s">
        <v>4386</v>
      </c>
      <c r="S205" s="1">
        <v>9975403456</v>
      </c>
      <c r="T205" s="1" t="s">
        <v>4230</v>
      </c>
      <c r="U205" s="1" t="s">
        <v>4387</v>
      </c>
      <c r="V205" s="1">
        <v>9881348474</v>
      </c>
      <c r="W205" s="1" t="s">
        <v>220</v>
      </c>
      <c r="X205" s="1" t="s">
        <v>4388</v>
      </c>
      <c r="Y205" s="1" t="s">
        <v>4389</v>
      </c>
      <c r="Z205" s="1" t="s">
        <v>4390</v>
      </c>
      <c r="AA205" s="1" t="s">
        <v>4388</v>
      </c>
      <c r="AB205" s="1" t="s">
        <v>4389</v>
      </c>
      <c r="AC205" s="1" t="s">
        <v>4390</v>
      </c>
      <c r="AD205" s="1">
        <v>8.46</v>
      </c>
      <c r="AE205" s="1" t="s">
        <v>96</v>
      </c>
      <c r="AF205" s="1" t="s">
        <v>4391</v>
      </c>
      <c r="AG205" s="1" t="s">
        <v>4392</v>
      </c>
      <c r="AH205" s="1" t="s">
        <v>226</v>
      </c>
      <c r="AI205" s="1" t="s">
        <v>227</v>
      </c>
      <c r="AJ205" s="1">
        <v>82.66</v>
      </c>
      <c r="AK205" s="1"/>
      <c r="AL205" s="1" t="s">
        <v>4393</v>
      </c>
      <c r="AM205" s="1" t="s">
        <v>4392</v>
      </c>
      <c r="AN205" s="1" t="s">
        <v>169</v>
      </c>
      <c r="AO205" s="1" t="s">
        <v>107</v>
      </c>
      <c r="AP205" s="1">
        <v>67.17</v>
      </c>
      <c r="AQ205" s="1"/>
      <c r="AR205" s="1"/>
      <c r="AS205" s="1"/>
      <c r="AT205" s="1"/>
      <c r="AU205" s="1"/>
      <c r="AV205" s="1"/>
      <c r="AW205" s="1"/>
      <c r="AX205" s="1" t="s">
        <v>4394</v>
      </c>
      <c r="AY205" s="1" t="s">
        <v>4395</v>
      </c>
      <c r="AZ205" s="1" t="s">
        <v>1041</v>
      </c>
      <c r="BA205" s="1" t="s">
        <v>796</v>
      </c>
      <c r="BB205" s="1">
        <v>79</v>
      </c>
      <c r="BC205" s="1">
        <v>8.65</v>
      </c>
      <c r="BD205" s="1"/>
      <c r="BE205" s="1"/>
      <c r="BF205" s="1"/>
      <c r="BG205" s="1"/>
      <c r="BH205" s="1"/>
      <c r="BI205" s="1"/>
      <c r="BJ205" s="1" t="s">
        <v>4396</v>
      </c>
      <c r="BK205" s="1"/>
      <c r="BL205" s="1"/>
      <c r="BM205" s="1" t="s">
        <v>4397</v>
      </c>
      <c r="BN205" s="1">
        <v>16</v>
      </c>
      <c r="BO205" s="1" t="s">
        <v>4398</v>
      </c>
      <c r="BP205" s="1" t="str">
        <f>HYPERLINK("https://nconnect.nicmar.ac.in/storage/profile/ProfilePhoto_P25700595_861492.jpg","Download")</f>
        <v>0</v>
      </c>
      <c r="BQ205" s="3"/>
      <c r="BR205" s="3"/>
      <c r="BS205" s="1" t="s">
        <v>113</v>
      </c>
      <c r="BT205" s="1" t="s">
        <v>114</v>
      </c>
      <c r="BU205" s="1" t="s">
        <v>115</v>
      </c>
      <c r="BV205" s="1" t="s">
        <v>116</v>
      </c>
      <c r="BW205" s="1"/>
    </row>
    <row r="206" spans="1:75">
      <c r="A206" s="1" t="s">
        <v>342</v>
      </c>
      <c r="B206" s="1" t="s">
        <v>76</v>
      </c>
      <c r="C206" s="1" t="s">
        <v>4399</v>
      </c>
      <c r="D206" s="1" t="s">
        <v>4400</v>
      </c>
      <c r="E206" s="1"/>
      <c r="F206" s="1" t="s">
        <v>2214</v>
      </c>
      <c r="G206" s="1" t="s">
        <v>4401</v>
      </c>
      <c r="H206" s="1" t="s">
        <v>4402</v>
      </c>
      <c r="I206" s="1" t="s">
        <v>4403</v>
      </c>
      <c r="J206" s="1">
        <v>9446578575</v>
      </c>
      <c r="K206" s="1" t="s">
        <v>152</v>
      </c>
      <c r="L206" s="1" t="s">
        <v>2686</v>
      </c>
      <c r="M206" s="1" t="s">
        <v>86</v>
      </c>
      <c r="N206" s="1" t="s">
        <v>4404</v>
      </c>
      <c r="O206" s="1"/>
      <c r="P206" s="1" t="s">
        <v>321</v>
      </c>
      <c r="Q206" s="1" t="s">
        <v>4405</v>
      </c>
      <c r="R206" s="1" t="s">
        <v>4406</v>
      </c>
      <c r="S206" s="1">
        <v>9447915003</v>
      </c>
      <c r="T206" s="1" t="s">
        <v>1892</v>
      </c>
      <c r="U206" s="1" t="s">
        <v>4407</v>
      </c>
      <c r="V206" s="1">
        <v>9446574075</v>
      </c>
      <c r="W206" s="1" t="s">
        <v>218</v>
      </c>
      <c r="X206" s="1" t="s">
        <v>4408</v>
      </c>
      <c r="Y206" s="1" t="s">
        <v>1196</v>
      </c>
      <c r="Z206" s="1" t="s">
        <v>790</v>
      </c>
      <c r="AA206" s="1" t="s">
        <v>4408</v>
      </c>
      <c r="AB206" s="1" t="s">
        <v>1196</v>
      </c>
      <c r="AC206" s="1" t="s">
        <v>790</v>
      </c>
      <c r="AD206" s="1">
        <v>9.0</v>
      </c>
      <c r="AE206" s="1" t="s">
        <v>96</v>
      </c>
      <c r="AF206" s="1" t="s">
        <v>4409</v>
      </c>
      <c r="AG206" s="1" t="s">
        <v>4410</v>
      </c>
      <c r="AH206" s="1" t="s">
        <v>278</v>
      </c>
      <c r="AI206" s="1" t="s">
        <v>226</v>
      </c>
      <c r="AJ206" s="1">
        <v>95</v>
      </c>
      <c r="AK206" s="1">
        <v>10</v>
      </c>
      <c r="AL206" s="1" t="s">
        <v>4409</v>
      </c>
      <c r="AM206" s="1" t="s">
        <v>4410</v>
      </c>
      <c r="AN206" s="1" t="s">
        <v>227</v>
      </c>
      <c r="AO206" s="1" t="s">
        <v>199</v>
      </c>
      <c r="AP206" s="1">
        <v>83.8</v>
      </c>
      <c r="AQ206" s="1"/>
      <c r="AR206" s="1"/>
      <c r="AS206" s="1"/>
      <c r="AT206" s="1"/>
      <c r="AU206" s="1"/>
      <c r="AV206" s="1"/>
      <c r="AW206" s="1"/>
      <c r="AX206" s="1" t="s">
        <v>794</v>
      </c>
      <c r="AY206" s="1" t="s">
        <v>4411</v>
      </c>
      <c r="AZ206" s="1" t="s">
        <v>169</v>
      </c>
      <c r="BA206" s="1" t="s">
        <v>1088</v>
      </c>
      <c r="BB206" s="1">
        <v>80</v>
      </c>
      <c r="BC206" s="1">
        <v>8</v>
      </c>
      <c r="BD206" s="1"/>
      <c r="BE206" s="1"/>
      <c r="BF206" s="1"/>
      <c r="BG206" s="1"/>
      <c r="BH206" s="1"/>
      <c r="BI206" s="1"/>
      <c r="BJ206" s="1" t="s">
        <v>4412</v>
      </c>
      <c r="BK206" s="1" t="s">
        <v>4413</v>
      </c>
      <c r="BL206" s="1" t="s">
        <v>461</v>
      </c>
      <c r="BM206" s="1" t="s">
        <v>4414</v>
      </c>
      <c r="BN206" s="1">
        <v>9</v>
      </c>
      <c r="BO206" s="1" t="s">
        <v>4415</v>
      </c>
      <c r="BP206" s="1" t="str">
        <f>HYPERLINK("https://nconnect.nicmar.ac.in/storage/profile/ProfilePhoto_P25701047_179582.jpg","Download")</f>
        <v>0</v>
      </c>
      <c r="BQ206" s="3"/>
      <c r="BR206" s="3"/>
      <c r="BS206" s="1" t="s">
        <v>113</v>
      </c>
      <c r="BT206" s="1" t="s">
        <v>114</v>
      </c>
      <c r="BU206" s="1" t="s">
        <v>115</v>
      </c>
      <c r="BV206" s="1" t="s">
        <v>116</v>
      </c>
      <c r="BW206" s="1"/>
    </row>
    <row r="207" spans="1:75">
      <c r="A207" s="1" t="s">
        <v>342</v>
      </c>
      <c r="B207" s="1" t="s">
        <v>76</v>
      </c>
      <c r="C207" s="1" t="s">
        <v>4416</v>
      </c>
      <c r="D207" s="1" t="s">
        <v>4417</v>
      </c>
      <c r="E207" s="1" t="s">
        <v>315</v>
      </c>
      <c r="F207" s="1" t="s">
        <v>4418</v>
      </c>
      <c r="G207" s="1" t="s">
        <v>4419</v>
      </c>
      <c r="H207" s="1" t="s">
        <v>4420</v>
      </c>
      <c r="I207" s="1" t="s">
        <v>4421</v>
      </c>
      <c r="J207" s="1">
        <v>9922911601</v>
      </c>
      <c r="K207" s="1" t="s">
        <v>152</v>
      </c>
      <c r="L207" s="1" t="s">
        <v>4422</v>
      </c>
      <c r="M207" s="1" t="s">
        <v>86</v>
      </c>
      <c r="N207" s="1" t="s">
        <v>4423</v>
      </c>
      <c r="O207" s="1"/>
      <c r="P207" s="1" t="s">
        <v>88</v>
      </c>
      <c r="Q207" s="1" t="s">
        <v>4424</v>
      </c>
      <c r="R207" s="1" t="s">
        <v>4425</v>
      </c>
      <c r="S207" s="1">
        <v>9527601601</v>
      </c>
      <c r="T207" s="1" t="s">
        <v>1215</v>
      </c>
      <c r="U207" s="1" t="s">
        <v>4426</v>
      </c>
      <c r="V207" s="1">
        <v>9850881601</v>
      </c>
      <c r="W207" s="1" t="s">
        <v>218</v>
      </c>
      <c r="X207" s="1" t="s">
        <v>4427</v>
      </c>
      <c r="Y207" s="1" t="s">
        <v>254</v>
      </c>
      <c r="Z207" s="1" t="s">
        <v>95</v>
      </c>
      <c r="AA207" s="1" t="s">
        <v>4427</v>
      </c>
      <c r="AB207" s="1" t="s">
        <v>254</v>
      </c>
      <c r="AC207" s="1" t="s">
        <v>95</v>
      </c>
      <c r="AD207" s="1">
        <v>8.79</v>
      </c>
      <c r="AE207" s="1" t="s">
        <v>96</v>
      </c>
      <c r="AF207" s="1" t="s">
        <v>4428</v>
      </c>
      <c r="AG207" s="1" t="s">
        <v>429</v>
      </c>
      <c r="AH207" s="1" t="s">
        <v>278</v>
      </c>
      <c r="AI207" s="1" t="s">
        <v>1061</v>
      </c>
      <c r="AJ207" s="1">
        <v>86</v>
      </c>
      <c r="AK207" s="1"/>
      <c r="AL207" s="1" t="s">
        <v>4429</v>
      </c>
      <c r="AM207" s="1" t="s">
        <v>429</v>
      </c>
      <c r="AN207" s="1" t="s">
        <v>227</v>
      </c>
      <c r="AO207" s="1" t="s">
        <v>1811</v>
      </c>
      <c r="AP207" s="1">
        <v>65.08</v>
      </c>
      <c r="AQ207" s="1"/>
      <c r="AR207" s="1"/>
      <c r="AS207" s="1"/>
      <c r="AT207" s="1"/>
      <c r="AU207" s="1"/>
      <c r="AV207" s="1"/>
      <c r="AW207" s="1"/>
      <c r="AX207" s="1" t="s">
        <v>410</v>
      </c>
      <c r="AY207" s="1" t="s">
        <v>4430</v>
      </c>
      <c r="AZ207" s="1" t="s">
        <v>202</v>
      </c>
      <c r="BA207" s="1" t="s">
        <v>980</v>
      </c>
      <c r="BB207" s="1">
        <v>72</v>
      </c>
      <c r="BC207" s="1">
        <v>8.09</v>
      </c>
      <c r="BD207" s="1"/>
      <c r="BE207" s="1"/>
      <c r="BF207" s="1"/>
      <c r="BG207" s="1"/>
      <c r="BH207" s="1"/>
      <c r="BI207" s="1"/>
      <c r="BJ207" s="1" t="s">
        <v>4431</v>
      </c>
      <c r="BK207" s="1" t="s">
        <v>4432</v>
      </c>
      <c r="BL207" s="1" t="s">
        <v>111</v>
      </c>
      <c r="BM207" s="1" t="s">
        <v>4433</v>
      </c>
      <c r="BN207" s="1">
        <v>47</v>
      </c>
      <c r="BO207" s="1"/>
      <c r="BP207" s="1" t="str">
        <f>HYPERLINK("https://nconnect.nicmar.ac.in/storage/profile/ProfilePhoto_P25701141_658723.jpg","Download")</f>
        <v>0</v>
      </c>
      <c r="BQ207" s="3"/>
      <c r="BR207" s="3"/>
      <c r="BS207" s="1" t="s">
        <v>113</v>
      </c>
      <c r="BT207" s="1" t="s">
        <v>114</v>
      </c>
      <c r="BU207" s="1" t="s">
        <v>115</v>
      </c>
      <c r="BV207" s="1" t="s">
        <v>116</v>
      </c>
      <c r="BW207" s="1"/>
    </row>
    <row r="208" spans="1:75">
      <c r="A208" s="1" t="s">
        <v>75</v>
      </c>
      <c r="B208" s="1" t="s">
        <v>76</v>
      </c>
      <c r="C208" s="1" t="s">
        <v>4434</v>
      </c>
      <c r="D208" s="1" t="s">
        <v>4435</v>
      </c>
      <c r="E208" s="1" t="s">
        <v>1184</v>
      </c>
      <c r="F208" s="1" t="s">
        <v>4436</v>
      </c>
      <c r="G208" s="1" t="s">
        <v>4437</v>
      </c>
      <c r="H208" s="1" t="s">
        <v>4438</v>
      </c>
      <c r="I208" s="1" t="s">
        <v>4439</v>
      </c>
      <c r="J208" s="1">
        <v>8075638788</v>
      </c>
      <c r="K208" s="1" t="s">
        <v>84</v>
      </c>
      <c r="L208" s="1" t="s">
        <v>1735</v>
      </c>
      <c r="M208" s="1" t="s">
        <v>86</v>
      </c>
      <c r="N208" s="1" t="s">
        <v>4440</v>
      </c>
      <c r="O208" s="1"/>
      <c r="P208" s="1" t="s">
        <v>88</v>
      </c>
      <c r="Q208" s="1" t="s">
        <v>4441</v>
      </c>
      <c r="R208" s="1" t="s">
        <v>4442</v>
      </c>
      <c r="S208" s="1">
        <v>9495224246</v>
      </c>
      <c r="T208" s="1" t="s">
        <v>4443</v>
      </c>
      <c r="U208" s="1" t="s">
        <v>4444</v>
      </c>
      <c r="V208" s="1">
        <v>9496226561</v>
      </c>
      <c r="W208" s="1" t="s">
        <v>4445</v>
      </c>
      <c r="X208" s="1" t="s">
        <v>4446</v>
      </c>
      <c r="Y208" s="1" t="s">
        <v>1196</v>
      </c>
      <c r="Z208" s="1" t="s">
        <v>790</v>
      </c>
      <c r="AA208" s="1" t="s">
        <v>4446</v>
      </c>
      <c r="AB208" s="1" t="s">
        <v>1196</v>
      </c>
      <c r="AC208" s="1" t="s">
        <v>790</v>
      </c>
      <c r="AD208" s="1">
        <v>8.0</v>
      </c>
      <c r="AE208" s="1" t="s">
        <v>96</v>
      </c>
      <c r="AF208" s="1" t="s">
        <v>4447</v>
      </c>
      <c r="AG208" s="1" t="s">
        <v>3964</v>
      </c>
      <c r="AH208" s="1" t="s">
        <v>100</v>
      </c>
      <c r="AI208" s="1" t="s">
        <v>1061</v>
      </c>
      <c r="AJ208" s="1">
        <v>86.66</v>
      </c>
      <c r="AK208" s="1"/>
      <c r="AL208" s="1" t="s">
        <v>4447</v>
      </c>
      <c r="AM208" s="1" t="s">
        <v>4448</v>
      </c>
      <c r="AN208" s="1" t="s">
        <v>226</v>
      </c>
      <c r="AO208" s="1" t="s">
        <v>744</v>
      </c>
      <c r="AP208" s="1">
        <v>78.1</v>
      </c>
      <c r="AQ208" s="1"/>
      <c r="AR208" s="1"/>
      <c r="AS208" s="1"/>
      <c r="AT208" s="1"/>
      <c r="AU208" s="1"/>
      <c r="AV208" s="1"/>
      <c r="AW208" s="1"/>
      <c r="AX208" s="1" t="s">
        <v>794</v>
      </c>
      <c r="AY208" s="1" t="s">
        <v>4449</v>
      </c>
      <c r="AZ208" s="1" t="s">
        <v>747</v>
      </c>
      <c r="BA208" s="1" t="s">
        <v>108</v>
      </c>
      <c r="BB208" s="1">
        <v>70.8</v>
      </c>
      <c r="BC208" s="1">
        <v>7.08</v>
      </c>
      <c r="BD208" s="1"/>
      <c r="BE208" s="1"/>
      <c r="BF208" s="1"/>
      <c r="BG208" s="1"/>
      <c r="BH208" s="1"/>
      <c r="BI208" s="1"/>
      <c r="BJ208" s="1" t="s">
        <v>4450</v>
      </c>
      <c r="BK208" s="1" t="s">
        <v>4451</v>
      </c>
      <c r="BL208" s="1" t="s">
        <v>461</v>
      </c>
      <c r="BM208" s="1" t="s">
        <v>4452</v>
      </c>
      <c r="BN208" s="1">
        <v>9</v>
      </c>
      <c r="BO208" s="1"/>
      <c r="BP208" s="1" t="str">
        <f>HYPERLINK("https://nconnect.nicmar.ac.in/storage/profile/ProfilePhoto_P25700146_681345.jpg","Download")</f>
        <v>0</v>
      </c>
      <c r="BQ208" s="3"/>
      <c r="BR208" s="3"/>
      <c r="BS208" s="1" t="s">
        <v>113</v>
      </c>
      <c r="BT208" s="1" t="s">
        <v>114</v>
      </c>
      <c r="BU208" s="1" t="s">
        <v>115</v>
      </c>
      <c r="BV208" s="1" t="s">
        <v>116</v>
      </c>
      <c r="BW208" s="1"/>
    </row>
    <row r="209" spans="1:75">
      <c r="A209" s="1" t="s">
        <v>75</v>
      </c>
      <c r="B209" s="1" t="s">
        <v>76</v>
      </c>
      <c r="C209" s="1" t="s">
        <v>4453</v>
      </c>
      <c r="D209" s="1" t="s">
        <v>4454</v>
      </c>
      <c r="E209" s="1"/>
      <c r="F209" s="1" t="s">
        <v>4455</v>
      </c>
      <c r="G209" s="1" t="s">
        <v>4456</v>
      </c>
      <c r="H209" s="1" t="s">
        <v>4457</v>
      </c>
      <c r="I209" s="1" t="s">
        <v>4458</v>
      </c>
      <c r="J209" s="1">
        <v>7003977682</v>
      </c>
      <c r="K209" s="1" t="s">
        <v>152</v>
      </c>
      <c r="L209" s="1" t="s">
        <v>4459</v>
      </c>
      <c r="M209" s="1" t="s">
        <v>86</v>
      </c>
      <c r="N209" s="1" t="s">
        <v>2726</v>
      </c>
      <c r="O209" s="1"/>
      <c r="P209" s="1" t="s">
        <v>88</v>
      </c>
      <c r="Q209" s="1" t="s">
        <v>4460</v>
      </c>
      <c r="R209" s="1" t="s">
        <v>4461</v>
      </c>
      <c r="S209" s="1">
        <v>9874494195</v>
      </c>
      <c r="T209" s="1" t="s">
        <v>127</v>
      </c>
      <c r="U209" s="1" t="s">
        <v>4462</v>
      </c>
      <c r="V209" s="1">
        <v>7686960438</v>
      </c>
      <c r="W209" s="1" t="s">
        <v>92</v>
      </c>
      <c r="X209" s="1" t="s">
        <v>4463</v>
      </c>
      <c r="Y209" s="1" t="s">
        <v>2731</v>
      </c>
      <c r="Z209" s="1" t="s">
        <v>1220</v>
      </c>
      <c r="AA209" s="1" t="s">
        <v>4463</v>
      </c>
      <c r="AB209" s="1" t="s">
        <v>2731</v>
      </c>
      <c r="AC209" s="1" t="s">
        <v>1220</v>
      </c>
      <c r="AD209" s="1">
        <v>8.69</v>
      </c>
      <c r="AE209" s="1" t="s">
        <v>96</v>
      </c>
      <c r="AF209" s="1" t="s">
        <v>4464</v>
      </c>
      <c r="AG209" s="1" t="s">
        <v>4465</v>
      </c>
      <c r="AH209" s="1" t="s">
        <v>4466</v>
      </c>
      <c r="AI209" s="1" t="s">
        <v>100</v>
      </c>
      <c r="AJ209" s="1">
        <v>85</v>
      </c>
      <c r="AK209" s="1"/>
      <c r="AL209" s="1" t="s">
        <v>4464</v>
      </c>
      <c r="AM209" s="1" t="s">
        <v>4467</v>
      </c>
      <c r="AN209" s="1" t="s">
        <v>166</v>
      </c>
      <c r="AO209" s="1" t="s">
        <v>227</v>
      </c>
      <c r="AP209" s="1">
        <v>72.4</v>
      </c>
      <c r="AQ209" s="1"/>
      <c r="AR209" s="1" t="s">
        <v>407</v>
      </c>
      <c r="AS209" s="1" t="s">
        <v>4468</v>
      </c>
      <c r="AT209" s="1" t="s">
        <v>306</v>
      </c>
      <c r="AU209" s="1" t="s">
        <v>412</v>
      </c>
      <c r="AV209" s="1">
        <v>84.7</v>
      </c>
      <c r="AW209" s="1"/>
      <c r="AX209" s="1" t="s">
        <v>1226</v>
      </c>
      <c r="AY209" s="1" t="s">
        <v>4469</v>
      </c>
      <c r="AZ209" s="1" t="s">
        <v>412</v>
      </c>
      <c r="BA209" s="1" t="s">
        <v>142</v>
      </c>
      <c r="BB209" s="1">
        <v>84</v>
      </c>
      <c r="BC209" s="1"/>
      <c r="BD209" s="1"/>
      <c r="BE209" s="1"/>
      <c r="BF209" s="1"/>
      <c r="BG209" s="1"/>
      <c r="BH209" s="1"/>
      <c r="BI209" s="1"/>
      <c r="BJ209" s="1" t="s">
        <v>4470</v>
      </c>
      <c r="BK209" s="1"/>
      <c r="BL209" s="1"/>
      <c r="BM209" s="1" t="s">
        <v>4471</v>
      </c>
      <c r="BN209" s="1">
        <v>13</v>
      </c>
      <c r="BO209" s="1" t="s">
        <v>4472</v>
      </c>
      <c r="BP209" s="1" t="str">
        <f>HYPERLINK("https://nconnect.nicmar.ac.in/storage/profile/ProfilePhoto_P25700021_349526.jpg","Download")</f>
        <v>0</v>
      </c>
      <c r="BQ209" s="3"/>
      <c r="BR209" s="3"/>
      <c r="BS209" s="1" t="s">
        <v>113</v>
      </c>
      <c r="BT209" s="1" t="s">
        <v>114</v>
      </c>
      <c r="BU209" s="1" t="s">
        <v>115</v>
      </c>
      <c r="BV209" s="1" t="s">
        <v>116</v>
      </c>
      <c r="BW209" s="1"/>
    </row>
    <row r="210" spans="1:75">
      <c r="A210" s="1" t="s">
        <v>75</v>
      </c>
      <c r="B210" s="1" t="s">
        <v>76</v>
      </c>
      <c r="C210" s="1" t="s">
        <v>4473</v>
      </c>
      <c r="D210" s="1" t="s">
        <v>4474</v>
      </c>
      <c r="E210" s="1" t="s">
        <v>4475</v>
      </c>
      <c r="F210" s="1" t="s">
        <v>3696</v>
      </c>
      <c r="G210" s="1" t="s">
        <v>4476</v>
      </c>
      <c r="H210" s="1" t="s">
        <v>4477</v>
      </c>
      <c r="I210" s="1" t="s">
        <v>4478</v>
      </c>
      <c r="J210" s="1">
        <v>9825848642</v>
      </c>
      <c r="K210" s="1" t="s">
        <v>152</v>
      </c>
      <c r="L210" s="1" t="s">
        <v>4479</v>
      </c>
      <c r="M210" s="1" t="s">
        <v>86</v>
      </c>
      <c r="N210" s="1" t="s">
        <v>4480</v>
      </c>
      <c r="O210" s="1"/>
      <c r="P210" s="1" t="s">
        <v>321</v>
      </c>
      <c r="Q210" s="1" t="s">
        <v>4481</v>
      </c>
      <c r="R210" s="1" t="s">
        <v>4482</v>
      </c>
      <c r="S210" s="1">
        <v>9825848641</v>
      </c>
      <c r="T210" s="1" t="s">
        <v>127</v>
      </c>
      <c r="U210" s="1" t="s">
        <v>4483</v>
      </c>
      <c r="V210" s="1">
        <v>8758839151</v>
      </c>
      <c r="W210" s="1" t="s">
        <v>448</v>
      </c>
      <c r="X210" s="1" t="s">
        <v>4484</v>
      </c>
      <c r="Y210" s="1" t="s">
        <v>4485</v>
      </c>
      <c r="Z210" s="1" t="s">
        <v>1661</v>
      </c>
      <c r="AA210" s="1" t="s">
        <v>4484</v>
      </c>
      <c r="AB210" s="1" t="s">
        <v>4485</v>
      </c>
      <c r="AC210" s="1" t="s">
        <v>1661</v>
      </c>
      <c r="AD210" s="1">
        <v>8.59</v>
      </c>
      <c r="AE210" s="1" t="s">
        <v>96</v>
      </c>
      <c r="AF210" s="1" t="s">
        <v>4486</v>
      </c>
      <c r="AG210" s="1" t="s">
        <v>4487</v>
      </c>
      <c r="AH210" s="1" t="s">
        <v>257</v>
      </c>
      <c r="AI210" s="1" t="s">
        <v>744</v>
      </c>
      <c r="AJ210" s="1">
        <v>78</v>
      </c>
      <c r="AK210" s="1">
        <v>0</v>
      </c>
      <c r="AL210" s="1" t="s">
        <v>4486</v>
      </c>
      <c r="AM210" s="1" t="s">
        <v>4487</v>
      </c>
      <c r="AN210" s="1" t="s">
        <v>360</v>
      </c>
      <c r="AO210" s="1" t="s">
        <v>1852</v>
      </c>
      <c r="AP210" s="1">
        <v>74.5</v>
      </c>
      <c r="AQ210" s="1">
        <v>0</v>
      </c>
      <c r="AR210" s="1"/>
      <c r="AS210" s="1"/>
      <c r="AT210" s="1"/>
      <c r="AU210" s="1"/>
      <c r="AV210" s="1"/>
      <c r="AW210" s="1"/>
      <c r="AX210" s="1" t="s">
        <v>4488</v>
      </c>
      <c r="AY210" s="1" t="s">
        <v>4489</v>
      </c>
      <c r="AZ210" s="1" t="s">
        <v>726</v>
      </c>
      <c r="BA210" s="1" t="s">
        <v>772</v>
      </c>
      <c r="BB210" s="1">
        <v>70.4</v>
      </c>
      <c r="BC210" s="1">
        <v>7.54</v>
      </c>
      <c r="BD210" s="1"/>
      <c r="BE210" s="1"/>
      <c r="BF210" s="1"/>
      <c r="BG210" s="1"/>
      <c r="BH210" s="1"/>
      <c r="BI210" s="1"/>
      <c r="BJ210" s="1" t="s">
        <v>4490</v>
      </c>
      <c r="BK210" s="1"/>
      <c r="BL210" s="1"/>
      <c r="BM210" s="1" t="s">
        <v>4491</v>
      </c>
      <c r="BN210" s="1">
        <v>30</v>
      </c>
      <c r="BO210" s="1" t="s">
        <v>4492</v>
      </c>
      <c r="BP210" s="1" t="str">
        <f>HYPERLINK("https://nconnect.nicmar.ac.in/storage/profile/ProfilePhoto_P25700416_291456.jpg","Download")</f>
        <v>0</v>
      </c>
      <c r="BQ210" s="3"/>
      <c r="BR210" s="3"/>
      <c r="BS210" s="1" t="s">
        <v>113</v>
      </c>
      <c r="BT210" s="1" t="s">
        <v>114</v>
      </c>
      <c r="BU210" s="1" t="s">
        <v>115</v>
      </c>
      <c r="BV210" s="1" t="s">
        <v>116</v>
      </c>
      <c r="BW210" s="1"/>
    </row>
    <row r="211" spans="1:75">
      <c r="A211" s="1" t="s">
        <v>75</v>
      </c>
      <c r="B211" s="1" t="s">
        <v>76</v>
      </c>
      <c r="C211" s="1" t="s">
        <v>4493</v>
      </c>
      <c r="D211" s="1" t="s">
        <v>4494</v>
      </c>
      <c r="E211" s="1"/>
      <c r="F211" s="1" t="s">
        <v>4495</v>
      </c>
      <c r="G211" s="1" t="s">
        <v>4496</v>
      </c>
      <c r="H211" s="1" t="s">
        <v>4497</v>
      </c>
      <c r="I211" s="1" t="s">
        <v>4498</v>
      </c>
      <c r="J211" s="1">
        <v>8921956185</v>
      </c>
      <c r="K211" s="1" t="s">
        <v>84</v>
      </c>
      <c r="L211" s="1" t="s">
        <v>1188</v>
      </c>
      <c r="M211" s="1" t="s">
        <v>86</v>
      </c>
      <c r="N211" s="1" t="s">
        <v>4499</v>
      </c>
      <c r="O211" s="1"/>
      <c r="P211" s="1" t="s">
        <v>1439</v>
      </c>
      <c r="Q211" s="1" t="s">
        <v>4500</v>
      </c>
      <c r="R211" s="1" t="s">
        <v>4501</v>
      </c>
      <c r="S211" s="1">
        <v>9446934807</v>
      </c>
      <c r="T211" s="1" t="s">
        <v>4502</v>
      </c>
      <c r="U211" s="1" t="s">
        <v>4503</v>
      </c>
      <c r="V211" s="1">
        <v>9497414807</v>
      </c>
      <c r="W211" s="1" t="s">
        <v>448</v>
      </c>
      <c r="X211" s="1" t="s">
        <v>4504</v>
      </c>
      <c r="Y211" s="1" t="s">
        <v>1196</v>
      </c>
      <c r="Z211" s="1" t="s">
        <v>790</v>
      </c>
      <c r="AA211" s="1" t="s">
        <v>4504</v>
      </c>
      <c r="AB211" s="1" t="s">
        <v>1196</v>
      </c>
      <c r="AC211" s="1" t="s">
        <v>790</v>
      </c>
      <c r="AD211" s="1">
        <v>8.79</v>
      </c>
      <c r="AE211" s="1" t="s">
        <v>96</v>
      </c>
      <c r="AF211" s="1" t="s">
        <v>4505</v>
      </c>
      <c r="AG211" s="1" t="s">
        <v>917</v>
      </c>
      <c r="AH211" s="1" t="s">
        <v>278</v>
      </c>
      <c r="AI211" s="1" t="s">
        <v>134</v>
      </c>
      <c r="AJ211" s="1">
        <v>87.4</v>
      </c>
      <c r="AK211" s="1">
        <v>9.2</v>
      </c>
      <c r="AL211" s="1" t="s">
        <v>4505</v>
      </c>
      <c r="AM211" s="1" t="s">
        <v>4156</v>
      </c>
      <c r="AN211" s="1" t="s">
        <v>227</v>
      </c>
      <c r="AO211" s="1" t="s">
        <v>137</v>
      </c>
      <c r="AP211" s="1">
        <v>93.4</v>
      </c>
      <c r="AQ211" s="1"/>
      <c r="AR211" s="1"/>
      <c r="AS211" s="1"/>
      <c r="AT211" s="1"/>
      <c r="AU211" s="1"/>
      <c r="AV211" s="1"/>
      <c r="AW211" s="1"/>
      <c r="AX211" s="1" t="s">
        <v>4506</v>
      </c>
      <c r="AY211" s="1" t="s">
        <v>4507</v>
      </c>
      <c r="AZ211" s="1" t="s">
        <v>202</v>
      </c>
      <c r="BA211" s="1" t="s">
        <v>1088</v>
      </c>
      <c r="BB211" s="1">
        <v>80.6</v>
      </c>
      <c r="BC211" s="1">
        <v>8.06</v>
      </c>
      <c r="BD211" s="1"/>
      <c r="BE211" s="1"/>
      <c r="BF211" s="1"/>
      <c r="BG211" s="1"/>
      <c r="BH211" s="1"/>
      <c r="BI211" s="1"/>
      <c r="BJ211" s="1" t="s">
        <v>4508</v>
      </c>
      <c r="BK211" s="1" t="s">
        <v>4509</v>
      </c>
      <c r="BL211" s="1" t="s">
        <v>4510</v>
      </c>
      <c r="BM211" s="1" t="s">
        <v>4511</v>
      </c>
      <c r="BN211" s="1">
        <v>12</v>
      </c>
      <c r="BO211" s="1" t="s">
        <v>4512</v>
      </c>
      <c r="BP211" s="1" t="str">
        <f>HYPERLINK("https://nconnect.nicmar.ac.in/storage/profile/6a84671b39483.png","Download")</f>
        <v>0</v>
      </c>
      <c r="BQ211" s="3"/>
      <c r="BR211" s="3"/>
      <c r="BS211" s="1" t="s">
        <v>113</v>
      </c>
      <c r="BT211" s="1" t="s">
        <v>114</v>
      </c>
      <c r="BU211" s="1" t="s">
        <v>115</v>
      </c>
      <c r="BV211" s="1" t="s">
        <v>116</v>
      </c>
      <c r="BW211" s="1"/>
    </row>
    <row r="212" spans="1:75">
      <c r="A212" s="1" t="s">
        <v>75</v>
      </c>
      <c r="B212" s="1" t="s">
        <v>76</v>
      </c>
      <c r="C212" s="1" t="s">
        <v>4513</v>
      </c>
      <c r="D212" s="1" t="s">
        <v>4028</v>
      </c>
      <c r="E212" s="1"/>
      <c r="F212" s="1" t="s">
        <v>3993</v>
      </c>
      <c r="G212" s="1" t="s">
        <v>4514</v>
      </c>
      <c r="H212" s="1" t="s">
        <v>4515</v>
      </c>
      <c r="I212" s="1" t="s">
        <v>4516</v>
      </c>
      <c r="J212" s="1">
        <v>8304941139</v>
      </c>
      <c r="K212" s="1" t="s">
        <v>152</v>
      </c>
      <c r="L212" s="1" t="s">
        <v>4517</v>
      </c>
      <c r="M212" s="1" t="s">
        <v>86</v>
      </c>
      <c r="N212" s="1" t="s">
        <v>2667</v>
      </c>
      <c r="O212" s="1" t="s">
        <v>4518</v>
      </c>
      <c r="P212" s="1" t="s">
        <v>1913</v>
      </c>
      <c r="Q212" s="1" t="s">
        <v>4519</v>
      </c>
      <c r="R212" s="1" t="s">
        <v>4520</v>
      </c>
      <c r="S212" s="1">
        <v>9496901548</v>
      </c>
      <c r="T212" s="1" t="s">
        <v>2346</v>
      </c>
      <c r="U212" s="1" t="s">
        <v>4521</v>
      </c>
      <c r="V212" s="1">
        <v>8281087139</v>
      </c>
      <c r="W212" s="1" t="s">
        <v>92</v>
      </c>
      <c r="X212" s="1" t="s">
        <v>4522</v>
      </c>
      <c r="Y212" s="1" t="s">
        <v>4523</v>
      </c>
      <c r="Z212" s="1" t="s">
        <v>790</v>
      </c>
      <c r="AA212" s="1" t="s">
        <v>4522</v>
      </c>
      <c r="AB212" s="1" t="s">
        <v>4523</v>
      </c>
      <c r="AC212" s="1" t="s">
        <v>790</v>
      </c>
      <c r="AD212" s="1">
        <v>8.74</v>
      </c>
      <c r="AE212" s="1" t="s">
        <v>96</v>
      </c>
      <c r="AF212" s="1" t="s">
        <v>4524</v>
      </c>
      <c r="AG212" s="1" t="s">
        <v>4525</v>
      </c>
      <c r="AH212" s="1" t="s">
        <v>226</v>
      </c>
      <c r="AI212" s="1" t="s">
        <v>257</v>
      </c>
      <c r="AJ212" s="1">
        <v>97.84</v>
      </c>
      <c r="AK212" s="1"/>
      <c r="AL212" s="1" t="s">
        <v>4524</v>
      </c>
      <c r="AM212" s="1" t="s">
        <v>4526</v>
      </c>
      <c r="AN212" s="1" t="s">
        <v>227</v>
      </c>
      <c r="AO212" s="1" t="s">
        <v>104</v>
      </c>
      <c r="AP212" s="1">
        <v>96.5</v>
      </c>
      <c r="AQ212" s="1"/>
      <c r="AR212" s="1"/>
      <c r="AS212" s="1"/>
      <c r="AT212" s="1"/>
      <c r="AU212" s="1"/>
      <c r="AV212" s="1"/>
      <c r="AW212" s="1"/>
      <c r="AX212" s="1" t="s">
        <v>4102</v>
      </c>
      <c r="AY212" s="1" t="s">
        <v>4527</v>
      </c>
      <c r="AZ212" s="1" t="s">
        <v>726</v>
      </c>
      <c r="BA212" s="1" t="s">
        <v>750</v>
      </c>
      <c r="BB212" s="1">
        <v>75.8</v>
      </c>
      <c r="BC212" s="1">
        <v>7.58</v>
      </c>
      <c r="BD212" s="1"/>
      <c r="BE212" s="1"/>
      <c r="BF212" s="1"/>
      <c r="BG212" s="1"/>
      <c r="BH212" s="1"/>
      <c r="BI212" s="1"/>
      <c r="BJ212" s="1" t="s">
        <v>4528</v>
      </c>
      <c r="BK212" s="1"/>
      <c r="BL212" s="1"/>
      <c r="BM212" s="1" t="s">
        <v>4529</v>
      </c>
      <c r="BN212" s="1">
        <v>10</v>
      </c>
      <c r="BO212" s="1" t="s">
        <v>4530</v>
      </c>
      <c r="BP212" s="1" t="str">
        <f>HYPERLINK("https://nconnect.nicmar.ac.in/storage/profile/6a8518c1ee5f5.png","Download")</f>
        <v>0</v>
      </c>
      <c r="BQ212" s="3"/>
      <c r="BR212" s="3"/>
      <c r="BS212" s="1" t="s">
        <v>113</v>
      </c>
      <c r="BT212" s="1" t="s">
        <v>114</v>
      </c>
      <c r="BU212" s="1" t="s">
        <v>115</v>
      </c>
      <c r="BV212" s="1" t="s">
        <v>116</v>
      </c>
      <c r="BW212" s="1"/>
    </row>
    <row r="213" spans="1:75">
      <c r="A213" s="1" t="s">
        <v>75</v>
      </c>
      <c r="B213" s="1" t="s">
        <v>76</v>
      </c>
      <c r="C213" s="1" t="s">
        <v>4531</v>
      </c>
      <c r="D213" s="1" t="s">
        <v>4532</v>
      </c>
      <c r="E213" s="1"/>
      <c r="F213" s="1" t="s">
        <v>4533</v>
      </c>
      <c r="G213" s="1" t="s">
        <v>4534</v>
      </c>
      <c r="H213" s="1" t="s">
        <v>4535</v>
      </c>
      <c r="I213" s="1" t="s">
        <v>4536</v>
      </c>
      <c r="J213" s="1">
        <v>6302736242</v>
      </c>
      <c r="K213" s="1" t="s">
        <v>152</v>
      </c>
      <c r="L213" s="1" t="s">
        <v>4537</v>
      </c>
      <c r="M213" s="1" t="s">
        <v>86</v>
      </c>
      <c r="N213" s="1" t="s">
        <v>4538</v>
      </c>
      <c r="O213" s="1"/>
      <c r="P213" s="1" t="s">
        <v>1439</v>
      </c>
      <c r="Q213" s="1" t="s">
        <v>4539</v>
      </c>
      <c r="R213" s="1" t="s">
        <v>4540</v>
      </c>
      <c r="S213" s="1">
        <v>9703229871</v>
      </c>
      <c r="T213" s="1" t="s">
        <v>567</v>
      </c>
      <c r="U213" s="1" t="s">
        <v>4541</v>
      </c>
      <c r="V213" s="1">
        <v>9703229871</v>
      </c>
      <c r="W213" s="1" t="s">
        <v>92</v>
      </c>
      <c r="X213" s="1" t="s">
        <v>4542</v>
      </c>
      <c r="Y213" s="1" t="s">
        <v>954</v>
      </c>
      <c r="Z213" s="1" t="s">
        <v>451</v>
      </c>
      <c r="AA213" s="1" t="s">
        <v>4542</v>
      </c>
      <c r="AB213" s="1" t="s">
        <v>954</v>
      </c>
      <c r="AC213" s="1" t="s">
        <v>451</v>
      </c>
      <c r="AD213" s="1">
        <v>8.49</v>
      </c>
      <c r="AE213" s="1" t="s">
        <v>96</v>
      </c>
      <c r="AF213" s="1" t="s">
        <v>4543</v>
      </c>
      <c r="AG213" s="1" t="s">
        <v>4544</v>
      </c>
      <c r="AH213" s="1" t="s">
        <v>278</v>
      </c>
      <c r="AI213" s="1" t="s">
        <v>134</v>
      </c>
      <c r="AJ213" s="1">
        <v>95</v>
      </c>
      <c r="AK213" s="1">
        <v>9.5</v>
      </c>
      <c r="AL213" s="1"/>
      <c r="AM213" s="1"/>
      <c r="AN213" s="1"/>
      <c r="AO213" s="1"/>
      <c r="AP213" s="1"/>
      <c r="AQ213" s="1"/>
      <c r="AR213" s="1" t="s">
        <v>4545</v>
      </c>
      <c r="AS213" s="1" t="s">
        <v>4546</v>
      </c>
      <c r="AT213" s="1" t="s">
        <v>226</v>
      </c>
      <c r="AU213" s="1" t="s">
        <v>813</v>
      </c>
      <c r="AV213" s="1">
        <v>89.29</v>
      </c>
      <c r="AW213" s="1"/>
      <c r="AX213" s="1" t="s">
        <v>4547</v>
      </c>
      <c r="AY213" s="1" t="s">
        <v>4548</v>
      </c>
      <c r="AZ213" s="1" t="s">
        <v>172</v>
      </c>
      <c r="BA213" s="1" t="s">
        <v>980</v>
      </c>
      <c r="BB213" s="1">
        <v>71</v>
      </c>
      <c r="BC213" s="1">
        <v>7.54</v>
      </c>
      <c r="BD213" s="1"/>
      <c r="BE213" s="1"/>
      <c r="BF213" s="1"/>
      <c r="BG213" s="1"/>
      <c r="BH213" s="1"/>
      <c r="BI213" s="1"/>
      <c r="BJ213" s="1" t="s">
        <v>4549</v>
      </c>
      <c r="BK213" s="1" t="s">
        <v>4550</v>
      </c>
      <c r="BL213" s="1" t="s">
        <v>111</v>
      </c>
      <c r="BM213" s="1" t="s">
        <v>4551</v>
      </c>
      <c r="BN213" s="1">
        <v>7</v>
      </c>
      <c r="BO213" s="1" t="s">
        <v>4552</v>
      </c>
      <c r="BP213" s="1" t="str">
        <f>HYPERLINK("https://nconnect.nicmar.ac.in/storage/profile/ProfilePhoto_P25700361_138974.jpg","Download")</f>
        <v>0</v>
      </c>
      <c r="BQ213" s="3"/>
      <c r="BR213" s="3"/>
      <c r="BS213" s="1" t="s">
        <v>113</v>
      </c>
      <c r="BT213" s="1" t="s">
        <v>114</v>
      </c>
      <c r="BU213" s="1" t="s">
        <v>115</v>
      </c>
      <c r="BV213" s="1" t="s">
        <v>116</v>
      </c>
      <c r="BW213"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 ref="BP148" r:id="rId_hyperlink_147" tooltip="Download" display="Download"/>
    <hyperlink ref="BP149" r:id="rId_hyperlink_148" tooltip="Download" display="Download"/>
    <hyperlink ref="BP150" r:id="rId_hyperlink_149" tooltip="Download" display="Download"/>
    <hyperlink ref="BP151" r:id="rId_hyperlink_150" tooltip="Download" display="Download"/>
    <hyperlink ref="BP152" r:id="rId_hyperlink_151" tooltip="Download" display="Download"/>
    <hyperlink ref="BP153" r:id="rId_hyperlink_152" tooltip="Download" display="Download"/>
    <hyperlink ref="BP154" r:id="rId_hyperlink_153" tooltip="Download" display="Download"/>
    <hyperlink ref="BP155" r:id="rId_hyperlink_154" tooltip="Download" display="Download"/>
    <hyperlink ref="BP156" r:id="rId_hyperlink_155" tooltip="Download" display="Download"/>
    <hyperlink ref="BP157" r:id="rId_hyperlink_156" tooltip="Download" display="Download"/>
    <hyperlink ref="BP158" r:id="rId_hyperlink_157" tooltip="Download" display="Download"/>
    <hyperlink ref="BP159" r:id="rId_hyperlink_158" tooltip="Download" display="Download"/>
    <hyperlink ref="BP160" r:id="rId_hyperlink_159" tooltip="Download" display="Download"/>
    <hyperlink ref="BP161" r:id="rId_hyperlink_160" tooltip="Download" display="Download"/>
    <hyperlink ref="BP162" r:id="rId_hyperlink_161" tooltip="Download" display="Download"/>
    <hyperlink ref="BP163" r:id="rId_hyperlink_162" tooltip="Download" display="Download"/>
    <hyperlink ref="BP164" r:id="rId_hyperlink_163" tooltip="Download" display="Download"/>
    <hyperlink ref="BP165" r:id="rId_hyperlink_164" tooltip="Download" display="Download"/>
    <hyperlink ref="BP166" r:id="rId_hyperlink_165" tooltip="Download" display="Download"/>
    <hyperlink ref="BP167" r:id="rId_hyperlink_166" tooltip="Download" display="Download"/>
    <hyperlink ref="BP168" r:id="rId_hyperlink_167" tooltip="Download" display="Download"/>
    <hyperlink ref="BP169" r:id="rId_hyperlink_168" tooltip="Download" display="Download"/>
    <hyperlink ref="BP170" r:id="rId_hyperlink_169" tooltip="Download" display="Download"/>
    <hyperlink ref="BP171" r:id="rId_hyperlink_170" tooltip="Download" display="Download"/>
    <hyperlink ref="BP172" r:id="rId_hyperlink_171" tooltip="Download" display="Download"/>
    <hyperlink ref="BP173" r:id="rId_hyperlink_172" tooltip="Download" display="Download"/>
    <hyperlink ref="BP174" r:id="rId_hyperlink_173" tooltip="Download" display="Download"/>
    <hyperlink ref="BP175" r:id="rId_hyperlink_174" tooltip="Download" display="Download"/>
    <hyperlink ref="BP176" r:id="rId_hyperlink_175" tooltip="Download" display="Download"/>
    <hyperlink ref="BP177" r:id="rId_hyperlink_176" tooltip="Download" display="Download"/>
    <hyperlink ref="BP178" r:id="rId_hyperlink_177" tooltip="Download" display="Download"/>
    <hyperlink ref="BP179" r:id="rId_hyperlink_178" tooltip="Download" display="Download"/>
    <hyperlink ref="BP180" r:id="rId_hyperlink_179" tooltip="Download" display="Download"/>
    <hyperlink ref="BP181" r:id="rId_hyperlink_180" tooltip="Download" display="Download"/>
    <hyperlink ref="BP182" r:id="rId_hyperlink_181" tooltip="Download" display="Download"/>
    <hyperlink ref="BP183" r:id="rId_hyperlink_182" tooltip="Download" display="Download"/>
    <hyperlink ref="BP184" r:id="rId_hyperlink_183" tooltip="Download" display="Download"/>
    <hyperlink ref="BP185" r:id="rId_hyperlink_184" tooltip="Download" display="Download"/>
    <hyperlink ref="BP186" r:id="rId_hyperlink_185" tooltip="Download" display="Download"/>
    <hyperlink ref="BP187" r:id="rId_hyperlink_186" tooltip="Download" display="Download"/>
    <hyperlink ref="BP188" r:id="rId_hyperlink_187" tooltip="Download" display="Download"/>
    <hyperlink ref="BP189" r:id="rId_hyperlink_188" tooltip="Download" display="Download"/>
    <hyperlink ref="BP190" r:id="rId_hyperlink_189" tooltip="Download" display="Download"/>
    <hyperlink ref="BP191" r:id="rId_hyperlink_190" tooltip="Download" display="Download"/>
    <hyperlink ref="BP192" r:id="rId_hyperlink_191" tooltip="Download" display="Download"/>
    <hyperlink ref="BP193" r:id="rId_hyperlink_192" tooltip="Download" display="Download"/>
    <hyperlink ref="BP194" r:id="rId_hyperlink_193" tooltip="Download" display="Download"/>
    <hyperlink ref="BP195" r:id="rId_hyperlink_194" tooltip="Download" display="Download"/>
    <hyperlink ref="BP196" r:id="rId_hyperlink_195" tooltip="Download" display="Download"/>
    <hyperlink ref="BP197" r:id="rId_hyperlink_196" tooltip="Download" display="Download"/>
    <hyperlink ref="BP198" r:id="rId_hyperlink_197" tooltip="Download" display="Download"/>
    <hyperlink ref="BP199" r:id="rId_hyperlink_198" tooltip="Download" display="Download"/>
    <hyperlink ref="BP200" r:id="rId_hyperlink_199" tooltip="Download" display="Download"/>
    <hyperlink ref="BP201" r:id="rId_hyperlink_200" tooltip="Download" display="Download"/>
    <hyperlink ref="BP202" r:id="rId_hyperlink_201" tooltip="Download" display="Download"/>
    <hyperlink ref="BP203" r:id="rId_hyperlink_202" tooltip="Download" display="Download"/>
    <hyperlink ref="BP204" r:id="rId_hyperlink_203" tooltip="Download" display="Download"/>
    <hyperlink ref="BP205" r:id="rId_hyperlink_204" tooltip="Download" display="Download"/>
    <hyperlink ref="BP206" r:id="rId_hyperlink_205" tooltip="Download" display="Download"/>
    <hyperlink ref="BP207" r:id="rId_hyperlink_206" tooltip="Download" display="Download"/>
    <hyperlink ref="BP208" r:id="rId_hyperlink_207" tooltip="Download" display="Download"/>
    <hyperlink ref="BP209" r:id="rId_hyperlink_208" tooltip="Download" display="Download"/>
    <hyperlink ref="BP210" r:id="rId_hyperlink_209" tooltip="Download" display="Download"/>
    <hyperlink ref="BP211" r:id="rId_hyperlink_210" tooltip="Download" display="Download"/>
    <hyperlink ref="BP212" r:id="rId_hyperlink_211" tooltip="Download" display="Download"/>
    <hyperlink ref="BP213" r:id="rId_hyperlink_212"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2026-08-24T09:09:46+05:30</dcterms:created>
  <dcterms:modified xsi:type="dcterms:W3CDTF">2026-08-24T09:09:46+05:30</dcterms:modified>
  <dc:title>Untitled Spreadsheet</dc:title>
  <dc:description/>
  <dc:subject/>
  <cp:keywords/>
  <cp:category/>
</cp:coreProperties>
</file>