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<sst xmlns="http://schemas.openxmlformats.org/spreadsheetml/2006/main" uniqueCount="1236">
  <si>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</si>
  <si>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</si>
  <si>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</si>
  <si>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</si>
  <si>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</si>
  <si>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</si>
  <si>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</si>
  <si>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</si>
  <si>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</si>
  <si>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</si>
  <si>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</si>
  <si>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</si>
  <si>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</si>
  <si>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</si>
  <si>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</si>
  <si>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</si>
  <si>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</si>
  <si>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</si>
  <si>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</si>
  <si>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</si>
  <si>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</si>
  <si>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</si>
  <si>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</si>
  <si>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</si>
  <si>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</si>
  <si>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</si>
  <si>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</si>
  <si>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</si>
  <si>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</si>
  <si>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</si>
  <si>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</si>
  <si>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</si>
  <si>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</si>
  <si>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</si>
  <si>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</si>
  <si>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</si>
  <si>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</si>
  <si>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</si>
  <si>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</si>
  <si>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</si>
  <si>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</si>
  <si>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</si>
  <si>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</si>
  <si>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</si>
  <si>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</si>
  <si>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Patents Granted</t>
  </si>
  <si>
    <t>Vision Statement</t>
  </si>
  <si>
    <t>Experience Certificates</t>
  </si>
  <si>
    <t>Other Certificate</t>
  </si>
  <si>
    <t>Applied Date</t>
  </si>
  <si>
    <t>NHYD-vacancy-001</t>
  </si>
  <si>
    <t>Vice-Chancellor</t>
  </si>
  <si>
    <t>Kapil Rathee</t>
  </si>
  <si>
    <t>helpdesk@nicmar.ac.in</t>
  </si>
  <si>
    <t>Male</t>
  </si>
  <si>
    <t>29-Apr-1992</t>
  </si>
  <si>
    <t>Married</t>
  </si>
  <si>
    <t>Hindi,Test,Test3,Test4,Test5</t>
  </si>
  <si>
    <t>Shri. Ishwar Singh</t>
  </si>
  <si>
    <t>Bahadurgarh</t>
  </si>
  <si>
    <t>IT ASSTENT</t>
  </si>
  <si>
    <t>nicmar</t>
  </si>
  <si>
    <t>testing</t>
  </si>
  <si>
    <t>13-Jun-2023</t>
  </si>
  <si>
    <t>No</t>
  </si>
  <si>
    <t>Secondary | mdu | mdu | 75.00 | 7.00 | 2021
Graduation | fdsaf sdfdsafd | afdsafdsafds | 80.00 | 8.00 | 2010</t>
  </si>
  <si>
    <t>0Y 0M</t>
  </si>
  <si>
    <t>11-Aug-26 09:44 AM</t>
  </si>
  <si>
    <t>Suresh Chandra Mohanty</t>
  </si>
  <si>
    <t>smatdelhi@gmail.com</t>
  </si>
  <si>
    <t>18-Apr-1963</t>
  </si>
  <si>
    <t>Hindi,English,Nepali</t>
  </si>
  <si>
    <t>RAJEEB CHARAN MOHANTY</t>
  </si>
  <si>
    <t>FLAT NO 401, BLOCK F, OMSREE HIGHTS, SECUNDERABAD, TELENGANA 500010</t>
  </si>
  <si>
    <t>Major General</t>
  </si>
  <si>
    <t>Retired</t>
  </si>
  <si>
    <t>31-May-2023</t>
  </si>
  <si>
    <t>Other | M Phil, University of Madras | National Defence College | 76.40 | 0.00 | 2013
Other | M Phil, Devi Ahilya Vishwavidyalaya, Indore | Army War College, Mhow, indore | 71.60 | 0.00 | 2008
PhD | University of Madras, Chennai | Regular Student | 0.00 | 0.00 | 2026
Post Graduation | University of Madras | Defence Services Staff College, Wellington, Nilgiris, Tamil Nadu | 76.40 | 0.00 | 1997</t>
  </si>
  <si>
    <t>Government of Arunachal Pradesh | Security Advisor | Jul 2020 | May 2023 | 2Y 10M</t>
  </si>
  <si>
    <t>2Y 10M</t>
  </si>
  <si>
    <t>Strategic Pressure or Partnership? Reading Washington's Messaging to India Under Trump 2.0 | Destination India Conversations, ISSN/ISBN 28908/1976 | Mar-2026
From Opportunism to Ownership: Redefining the Indian Civic Character | Destination India Conversations, ISSB/ISBN 28908/1976 | Apr-2026
Who is Winning the West Asia War | Destination India Conversations, ISSN/ISBN 28908/1976 | Aug-2026
The Emerging World Order: Is India in a Geo-economic and Geo-political Sweet Spot? | Destination India Conversations | Apr-2025
Time to Resolve the Naga Political Issue For Good | Destination India Conversations | Dec-2025
Navigating Through The Geo-political and Geo-economic Quagmire | Destination India Conversations | Nov-2025
Nepal's Political Upheaval: Reshaping Himalayan Geopolitical Stakes and How India Must Respond | Destination India Conversations, ISSN/ISBN 28908/1976 | Mar-2026
Use of Dalai Lama as a Strategic Tool | Destination India Conversations, ISSN/ISBN 28908/1976 | Feb-2025
Taming the Dragon: India's Way Forward | Centre For Land Warfare Studies, Issue Brief, ISSN/ISBN 2319-5177 | Mar-2022
India Must Display resilience in the Bangladesh Quagmire | Destination India Conversations | May-2024</t>
  </si>
  <si>
    <t>India's Defence and Security Challenges | Cross Section Media Private Limited | Security related</t>
  </si>
  <si>
    <t>Security Advisor, Various appointments in Indian Army | Government of Arunachal and Indian Army | Jun 1983 | May 2023 | 39Y 11M</t>
  </si>
  <si>
    <t>India-China Boundary Dispute in the Changed Geo-strategic environment | doctorate, 15 | University of Madras | Nov 2021 | Nov 2026 | 5Y 0M</t>
  </si>
  <si>
    <t>Ministry of Defence, Austria, Vienna | delegation head, national defence college
Chatham house, London | Head of delegation, national defence college
National Defence College, South Korea | Participant in security discussions</t>
  </si>
  <si>
    <t>Led organisations with 3500, 20000 and over 50000 personnel progressively in Indian Army | Organisational experience</t>
  </si>
  <si>
    <t>Government of Arunachal Pradesh | Security Advisor | Jul 2020 | May 2023</t>
  </si>
  <si>
    <t>Research | National Defence College, New Delhi | Feb 2018 | Sep 2019 | Guide for research scholars for M Phil</t>
  </si>
  <si>
    <t>As part of Army | Indian Army | At many levels | Jun 1983 | Jul 2021 | 38Y 0M</t>
  </si>
  <si>
    <t>Scenario building | National Defence College, New Delhi | Mentor | Oct-2019</t>
  </si>
  <si>
    <t>Technical: Have skills and constantly inculcating including AI. Adoption of emerging and contemporary technology is imperative, Very comfortable and excited
Managerial: very confident and capable. Learnt as part of the job in Army, Hugely able as resources optimisation was inherent in Army, Extensive experience under multiple circumstances. Battle conditions experience, Yes as part of the job
Corporate: Capable and experienced, I am a constant follower of major national events and transformation. This includes the NEP, Handled this during posting at National Defence College
Leadership: Immense experience, Committed and mission oriented, Highly capable, Followed this basic ethos of leading by personal example
Interpersonal: Capable, Highly capable as experienced at National Defence College, Informal groups
Description: I have great experience both in the Army, in the National Defence College that trains senior civil servants and armed forces offices including from foreign countries on national security issues at strategic level and as Advisor to Government of Arunachal Pradesh. Awarded Ati Vishisht Seva Medal by President of India</t>
  </si>
  <si>
    <t>Lt Gen KT Parnaik | Honourable Governor of Arunachal | governor.secy@yahoo.com | 7906776832</t>
  </si>
  <si>
    <t>Brig BD Mishra | Erstwhile Governor of Arunachal Pradesh | governor.secy@yahoo.com | 9810210074</t>
  </si>
  <si>
    <t>No Uploaded</t>
  </si>
  <si>
    <t>11-Aug-26 09:24 PM</t>
  </si>
  <si>
    <t>Indrasen Singh</t>
  </si>
  <si>
    <t>indrasensingh022@gmail.com</t>
  </si>
  <si>
    <t>15-Jan-1963</t>
  </si>
  <si>
    <t>Hindi</t>
  </si>
  <si>
    <t>Chhotoo Singh</t>
  </si>
  <si>
    <t>Villa No.30, Stepping Meadows, Integrated Homes, Thumkunta, 500078</t>
  </si>
  <si>
    <t>Senior Professor</t>
  </si>
  <si>
    <t>NICMAR  University of Construction Studies, Hyderabad</t>
  </si>
  <si>
    <t>18-Oct-2024</t>
  </si>
  <si>
    <t>Secondary | Uttar-Pradesh Board, Allahabad | B R K Inter College | 65.60 | 0.00 | 1977
Higher Secondary | Uttar-Pradesh Board, Allahabad | B R K Inter College | 63.20 | 0.00 | 1979
Graduation | The Institution of Engineers (India) Kolkata | The Institution of Engineers (India) Kolkata | 59.70 | 0.00 | 1987
Post Graduation | Anna University, Chennai | College of Engineering, Guindi | 78.85 | 0.00 | 1992
PhD | Indian Institute of Technology  Roorkee | Indian Institute of Technology  Roorkee | 0.00 | 0.00 | 1997</t>
  </si>
  <si>
    <t>Hindustan Institute of Engineering Technology Chennai | Lecturer | Jul 1987 | Jun 1990 | 2Y 11M
Hindustan Institute of Engineering Technology Chennai | Lecturer | Jul 1992 | Dec 1993 | 1Y 5M
University Grants Commission, New Delhi | UGC Senior Research Fellow (Engineering and Technology at University of Roorkee. (Direct Awardee of UGC) | Jan 1993 | Nov 1997 | 4Y 10M
Consulting Engineering Services (India) Limited New Delhi | Senior Engineer | Dec 1997 | Apr 1998 | 0Y 4M
Dalal Consultants and Engineers Limited, New Delhi | Consultant | Apr 1998 | Dec 1998 | 0Y 8M
Intercontinental Consultants and Technocrats (P) Limited, New Delhi | Deputy General Manager/ General manager/ Associate Director and Head Traffic and Transportation Dept. | Jan 1999 | Jul 2004 | 5Y 6M
National Institute of Construction Management and Research (At Delhi and Goa Campus) | Professor/ Professor In charge/Dean/ Sr. Professor | Jul 2004 | Jun 2012 | 7Y 11M
Lovely Professional University. Punjab. | Professor and Head of School/ /Dean | Jul 2012 | Apr 2014 | 1Y 9M
National Institute of Construction Management and Research (NICMAR) Goa Campus | Senior Professor  and Dean | May 2014 | Apr 2022 | 7Y 11M
NICMAR, Hyderabad, Campus | Senior Professor and Dean Academic Affairs | May 2022 | Jun 2024 | 2Y 1M
Appointed as Director (I/c) of NICMAR Institute of Construction Management and Research, Hyderabad | Senior Professor and Director (I/c) | Jun 2024 | Sep 2024 | 0Y 2M
NICMAR University of Construction Studies, Hyderabad | Senior Professor | Oct 2025 | Present | 0Y 10M
NICMAR University of Construction Studies, Hydedrabad | Interim Vice Chancellor | Sep 2024 | Oct 2025 | 1Y 1M</t>
  </si>
  <si>
    <t>38Y 0M</t>
  </si>
  <si>
    <t>Planning and Management of National Highway Construction Work by Computer Simulation Approach | Journal of Indian Roads Congress | Sep-2003
Application of Behavioural Simulation Approach in Formulation of Transport Policy | Journal of Highway Research | Dec-2003
Measurement of Quality and Efficiency of Public Transport Services by using a Leontief Production Function | Journal of the Indian Roads Congress | May-2005
Financial Analysis of Construction Companies by using Ratio Analysis | The Journal of the Indian Roads Congress | Mar-2010
Productivity Analysis for Highway project – A Case study | Highway Research journal | Jun-2010
Planning and Controlling of a National Highway Project-A Case study | Journal of the Indian Roads Congress | Jun-2014
Behavioral Simulation Approach in Mode Choice Analysis for Work Trips in Delhi | Highway Research Bulletin | Dec-1997
Economics of proposed Shahdara-Nangloi MRTS Corridor of Delhi | The journal of the Institution of Engineers (India) | Dec-1998
Techno-Economic Analysis of Proposed Subzimandi - Holambi Kalan MRTS Corridor of Delhi | The Highway Research Bulletin | Nov-2000
Traffic Forecasting and the evaluation of Highway Schemes under congested conditions | Journal of the Highway Research Bulletin | Dec-2002</t>
  </si>
  <si>
    <t>Artificial Intelligence in Civil Engineering | Aqua Publications | NA
Artificial Intelligence in Civil Engineering | Aqua Publications | NA
AI in Building Construction | Aqua Publications | NA
AI in Construction Engineering and Management | Aqua Publications | NA
Estimation and Costing | Aqua Publications | NA
AI for concrete Technology | Aqua Publications | NA
AI in Transportation Engineering | Aqua Publications | NA</t>
  </si>
  <si>
    <t>Deputy General Manager/ General manager/ Associate Director and Head Traffic and Transportation Dept. | Intercontinental Consultants and Technocrats (P) Limited, New Delhi | Jan 1999 | Jul 2004 | 5Y 6M
Professor Incharge/Senior Professor &amp;Dean | National Institute of Construction Management and Researach | Jul 2004 | Jun 2012 | 7Y 11M
Head / Dean | Lovely Professional University, Punjab. | Jul 2012 | Apr 2014 | 1Y 9M
Senior Professor &amp; Dean | National Institute of Construction Management and Research, Goa &amp; Hyderabad campuses | May 2014 | Sep 2024 | 10Y 3M
Senior Professor and Interim Vice Chancellor | NICMAR University of Construction Studies, Hyderabad | Sep 2024 | Oct 2025 | 1Y 1M</t>
  </si>
  <si>
    <t>Analysis of Mass Rapid Transit System in Metropolitan Cities | 1.68 lakh | University Grants Commission, New Delhi | Jan 1994 | Nov 1997 | 3Y 10M
Design of Parking and Drainage Facilities at Green Park, New Delhi | 5.00 lakhs | ICT, New Delhi | Jul 2001 | Jul 2003 | 2Y 0M</t>
  </si>
  <si>
    <t>World Bank  Funded Project | Senior Traffic Engineer
Asian Development Bank Funded Project | Senior Traffic Engineer
Asian Development Bank Funded Project | Advisor</t>
  </si>
  <si>
    <t>Senior Professor &amp; Dean (Academic Affairs / Campus Head) :  Spearheaded academic administration, campus operations, curriculum design, and faculty management across NICMAR Hyderabad and Goa campuses for over 18 years.  Directed multidisciplinary departmen | Appointment Letter &amp; Experience Certificate
Interim Vice Chancellor :  Served as Executive Head providing strategic, academic, and administrative leadership across university operations, policy implementation, and campus governance at NICMAR University Hyderabad.  Presided over Board of Management  | Appointment Letter
Head of School &amp; Dean :  Headed school administration and academic governance at Lovely Professional University, leading multidisciplinary teaching and research initiatives.  Evaluated and revised outcome-based engineering curricula, directed faculty grow | Relieving &amp; Experience Certificate -  LPU
Associate Director &amp; Head of Department: Headed the Traffic &amp; Transportation Department at ICT (P) Ltd., leading cross-functional teams of engineers, planners, and project managers.  Managed large-scale national infrastructure projects, key client relatio | Experience Certificate</t>
  </si>
  <si>
    <t>National Institute of Construction Management and Research | Dean of Faculty | May 2014 | Apr 2022
NICMAR University of Construction Studies | Member of Governing Body | Sep 2024 | Oct 2025
NICMAR University of Construction Studies, Hyderabad | Chairman  Board of Management | Sep 2024 | Oct 2025
NICMAR University of Construction Studies, Hyderabad | Chairman Academic Council | Sep 2024 | Oct 2025
NICMAR University of Construction Studies, Hyderabad | Chairman  Finance Committee | Sep 2024 | Oct 2025
National Institute of Construction Management and Researach | Member of Academic Council | Jul 2004 | Jun 2012
Lovely Professional University, Punjab. | Head of the School | Jul 2004 | Apr 2014
Lovely Professional University, Punjab | Chairman, board of Studies | Jul 2004 | Apr 2014
Lovely Professional University, Punjab | Member, Board of Studies | Jul 2004 | Apr 2014
Lovely Professional University, Punjab. | Member of Executive Council | Jul 2004 | Apr 2014
National Institute of Construction Management and Research | Member of Academic Council | May 2014 | Sep 2024</t>
  </si>
  <si>
    <t>IQAC | Lovely Professional University, Punjab | Jul 2012 | Apr 2014 | Prepared  Institutional Information for Quality assessment and Self Study Report
IQAC | NICMAR University of Construction Studies | Sep 2024 | Oct 2025 | Prepared Quality Assurance Plan</t>
  </si>
  <si>
    <t>Co-Guide (1)</t>
  </si>
  <si>
    <t>International Student Exchange &amp; Colombo Plan Youth Mobility Program | NICMAR University of Construction Studies / Victoria University of Melbourne | Organized and led an international youth exchange program hosting 15 Australian students and faculty under the Colombo Plan Mobility Grant (~₹40 Lakhs). Mapped student "buddies" to promote cultural exchange, global exposure, and cross-cultural learning fo | Nov 2025 | Dec 2025 | 0Y 0M
Annual Sports Fest &amp; National Student Technical Symposia | NICMAR University of Construction Studies, Hyderabad | Inaugurated and mentored student committees for the Intra-Poly Sports Fest and national technical symposia involving 500+ student participants. Supported student excellence in academics, sports, and cultural categories through annual merit awards. | Sep 2024 | Oct 2025 | 1Y 1M
Student Well-being, POSH Awareness &amp; Mental Health Campaigns | NICMAR University of Construction Studies, Hyderabad | Spearheaded student well-being initiatives including the appointment of a dedicated campus psychologist, conducting UGC-mandated POSH workshops, organizing health camps, and establishing anti-ragging support structures for rich campus life. | Sep 2024 | Oct 2025 | 1Y 1M
Dean of Academic Affairs &amp; Student-Centric Development | NICMAR (Delhi,Goa &amp; Hyderabad Campuses) | Oversaw comprehensive student development across 18+ years as Dean and Campus Head. Established student chapters, technical clubs, industrial visits, placement drives, and student council activities to ensure holistic personality development. | Jul 2004 | Sep 2024 | 20Y 1M</t>
  </si>
  <si>
    <t>International Lean Construction Conference | Hyderabad | Editor | Dec-2022
International conference on Construction, Real estate, Infrastructure and Project (CRIP) Management | Pune | Member of the International Advisory | Oct-2016
International conference on Construction, Real estate, Infrastructure and Project (CRIP) Management | Pune | Member of the International Advisory Board | Nov-2017
International conference on Construction, Real estate, Infrastructure and Project Management | Pune | Member of the International Advisory Board | Nov-2018
International conference on Construction, Real estate, Infrastructure and Project Management | Pune | Member of the International Advisory Board | Dec-2019</t>
  </si>
  <si>
    <t xml:space="preserve">Technical: Strong advocate for integrating advanced tech stack solutions in academic governance, learning management systems (LMS), and digital research tools. Championed the adoption of enterprise management software, software licensing upgrades, and AI-assisted ed, ighly proficient in leveraging digital tools for administrative governance, virtual/hybrid board management, data-driven academic analytics, IT infrastructure expansion, and ERP platforms. Experienced in approving and overseeing major campus IT software l
Managerial: Proven track record of strategic foresight as Interim VC and Dean, leading multi-year institutional master planning, forecasting intake trends, expanding academic offerings (e.g., MBA in Advanced Energy Management and M.Tech in CTM), and proactively manag, Extensive experience in capital allocation, budgeting, and revenue enhancement. Spearheaded capital expenditure plans exceeding ₹20+ Crore for campus developments, infrastructure refurbishments, and high-value research/consultancy grants (including intern, Demonstrated leadership during critical operational transitions, statutory compliance submissions (UGC 12B, AIU, AISHE), Board of Management agendas, and time-sensitive academic calendar schedules while maintaining high standards of governance, quality co, Deep understanding of university financial management, fee structure rationalization, scholarship policy formulation, tuition fee indexing, and fiscal control. Successfully directed budget approvals, capital expenditure proposals, and financial compliance
Corporate: Over two decades of specialized focus on the built environment sector, aligning curriculum, specialized executive programs, and industry research with the evolving demands of smart infrastructure, sustainable construction, energy management, and urban dev, Keen understanding of national infrastructure goals, PM Gati Shakti, sustainable urbanization, and the skilled manpower deficit in large-scale infrastructure. Driven initiatives to align academic curricula with industry-ready skills, interdisciplinary res, Championed outcome-based curriculum revisions and inclusive admission/scholarship policies. Led the introduction of merit-cum-means, defense/paramilitary scholarships, and gender diversity initiatives (such as Rising Talent Scholarships for female enginee
Leadership: Skilled in collaborative leadership across multidisciplinary faculty, administrative staff, industry partners, governing bodies, and students. Cultivates an inclusive workplace through transparent performance appraisal systems, professional development wo, Fully committed to elevating the stature of  NICMAR University of Construction to a top-tier global benchmark in construction education, driving academic excellence, Scopus/Web of Science indexed research output, international mobility, and industry integ, Maintains a holistic global vision for higher education, balancing academic rigor with industry relevance, international exchange partnerships (e.g., Victoria University, Melbourne), and forward-looking research in energy and project management., Leads with integrity, transparency, and a consultative management style. Regularly engages statutory bodies, faculty forums, and student committees to foster shared governance, mental health awareness (campus psychology initiatives), and continuous instit
Interpersonal: Successfully facilitated international mobility programs (such as the Australian Government Colombo Plan Mobility Grant with Victoria University of Melbourne), joint industry consultancy assignments (e.g., Aparna Constructions), and professional network t, Decisive communicator with extensive experience chairing and presenting at Board of Management, Governing Body, IQAC, and high-level regulatory meetings. Persuasively bridges academic priorities with executive board objectives and industry requirements., Active participant and leader in prominent engineering, construction management, and academic councils, maintaining continuous engagement with statutory regulators, professional associations, and peer academic institutions nationwide.
Description: Received 60 national and international awards and honors from various professional bodies, academic societies, and international organizations for outstanding contributions to higher education, civil engineering, real estate, and infrastructure.
Key International Awards &amp;amp; Honors:
Nelson Mandela Peace Award &amp;amp; Lifetime Achievement Award &amp;ndash; Conferred by the International American Council for Research and Development for outstanding contributions and achievements in "Education and Construction Management."
International Education Excellence Award (2020, Almaty, Kazakhstan) &amp;ndash; Conferred by the Iconic Achievers Council at the International Summit on Globalization of Economic &amp;amp; Social Development.
Gold Star Asia International Award (2019, Saigon, Vietnam) &amp;ndash; Conferred by The Iconic Achievers Council in association with National &amp;amp; International Compendium for outstanding contributions in higher education.
Hind Rattan Award (2019, London, UK) &amp;ndash; Conferred by the NRI Welfare Society of India in association with the Indian Solidarity Council at the House of Commons, London, UK.
Mahatma Gandhi Samman (2018, London, UK) &amp;ndash; Awarded at the House of Commons, London, UK, by the NRI Welfare Society of India for exemplary research and academic achievements.
Global Achievers Award for Educational Excellence (2018, Tashkent, Uzbekistan) &amp;ndash; Awarded on the occasion of the Asia Pacific Achievers Summit on Globalization of Economic Growth and Social Development.
Key National Medals &amp;amp; Professional Recognitions:
Pandit Jawaharlal Nehru Centenary Award &amp;amp; Medal (2002) &amp;ndash; Awarded by the Indian Roads Congress (IRC), New Delhi, for outstanding contributions in the field of Highway Engineering.
Brij Mohanlal Memorial Award &amp;amp; Medal (1998&amp;ndash;99) &amp;ndash; Conferred by the Institution of Engineers (India), Kolkata.
Bihar PWD Medal &amp;ndash; Awarded by the Indian Roads Congress (IRC), New Delhi, for the best Research Papers published in the Highway Research Journal in the Roads and Highways sector.
Indian Buildings Congress (IBC) Gold Medal &amp;amp; Medals (2015) &amp;ndash; Awarded for the best technical paper at the 20th Annual Convention of the Indian Buildings Congress, New Delhi.
NICMAR Best Teacher Awards (2009, 2015 &amp;amp; 2018) &amp;ndash; Conferred for teaching excellence, student mentorship, and academic leadership.
Lifetime Education Achievement Award (2016, New Delhi) &amp;ndash; Conferred by the International Institute of Education &amp;amp; Management.
Glory of India Gold Medal (2010) &amp;amp; Indian Achievers Award for Real Estate &amp;amp; Infrastructure (2010).
Multiple Best Technical Paper Medals &amp;amp; Commendation Certificates (1994, 1995, 1996&amp;ndash;97, 2008, 2011) &amp;ndash; Institution of Engineers (India) and Indian Buildings Congress (IBC).
International Collaborations &amp;amp; Institutional Impact:
International Mobility: Spearheaded the Australian Government Colombo Plan Mobility Grant (~₹40 Lakhs) exchange program with Victoria University of Melbourne.
Fellowships &amp;amp; Memberships: Fellow of the Institution of Engineers (India) [FIE], Life Member of the Indian Roads Congress (IRC), Indian Buildings Congress (IBC), and Institute of Urban Transport (IUT).
Research Output &amp;amp; Capital Development: Published over 100 research papers (with strong emphasis on Scopus/Web of Science indexed quality/UGC care ), filed 4 patents, guided doctoral (Ph.D.) and M.Tech scholars, and executed high-value industry consultancy projects and institutional capital development projects exceeding ₹20+ Crore.
</t>
  </si>
  <si>
    <t>Mr. H.L. Chawla | Formerly Director Somdatt Builders Ltd., New Delhi, World Bank Consultant | hlchawla40@gmail.com | 9810703101</t>
  </si>
  <si>
    <t>Mr. M.P.Monga | Formerly Executive Director at IRCON International Limited, New Delhi) | mpmonga@yaoo.com | 995897704</t>
  </si>
  <si>
    <t>12-Aug-26 12:16 PM</t>
  </si>
  <si>
    <t>Shashidhar Kashinath Kudari</t>
  </si>
  <si>
    <t>shashidharkudari@gmail.com</t>
  </si>
  <si>
    <t>09-Jul-1966</t>
  </si>
  <si>
    <t>Kannada, Hindi, English</t>
  </si>
  <si>
    <t>Kashinath</t>
  </si>
  <si>
    <t>H. No. 103, Basaveshwar Nagar, Gokul Road, HUBLI -580030, Dharwad Distt., Karnataka State</t>
  </si>
  <si>
    <t>Registrar</t>
  </si>
  <si>
    <t>NIT Goa</t>
  </si>
  <si>
    <t>25-Feb-2021</t>
  </si>
  <si>
    <t>Secondary | Secondary Edu. Board Karnataka | Lamington High School, Hubballi | 57.00 | 0.00 | 1982
Higher Secondary | Pre-University Board Karnataka | P C Jabin Sc. College, Hubballi | 69.00 | 0.00 | 1984
Graduation | Karnataka University, Dharwad | B. V. B. College of Engineering and Technology, Hubballi. | 66.00 | 0.00 | 1988
Post Graduation | IIT Kharagpur  | IIT Kharagpur  | 0.00 | 8.76 | 1995
PhD | IIT Kharagpur  | IIT Kharagpur  | 0.00 | 0.00 | 2004</t>
  </si>
  <si>
    <t>B. V. B. College of Engineering and Technology, Hubballi, Karnataka (Autonomous) | Lecturer to Professor | Sep 1988 | Jan 2010 | 21Y 3M
APS College of Engineering, Somanhalli, Bangalore, Karnataka | Professor and Principal | Feb 2010 | Jun 2012 | 2Y 4M
KVM College of Engg &amp; Information Tech., Cherthala, Kerala | Professor and Principal | Jul 2012 | Jan 2014 | 1Y 6M
Bapatla Engineering College, Bapatla, Guntur Dist. Andra Pradesh (Autonomous) | Professor and Principal | Jul 2014 | Jul 2015 | 1Y 0M
Sphoorthy Engineering College, Nadargul, Hyderabad | Professor and Principal | Jan 2016 | Aug 2016 | 0Y 7M
CVR College of Engineering, Hyderabad (Autonomous) | Professor and Associate Dean faculty | Sep 2016 | Jul 2020 | 3Y 9M
Jawaharlal Nehru New College of Engineering (JNNCE) Shivamogga | Professor and Principal | Dec 2020 | Feb 2021 | 0Y 1M
National Institute of Technology Goa. (An Institute of National Importance under MoE) | Registrar | Feb 2021 | Feb 2026 | 4Y 11M</t>
  </si>
  <si>
    <t>35Y 10M</t>
  </si>
  <si>
    <t>Crack-tip plastic deformation in 316 stainless steel: some finite element and experimental analyses | Transactions of Indian Institute of Metals | Jan-2003
The effect of specimen geometry on plastic zone size: a study using J-integral | Journal of Strain Analysis for Engineering Design, Vol.42, No. 3, pp 126-137  | Jun-2007
On the Relationship between J-integral and CTOD for CT and SENB specimens: A FE study | Fracture and Structural Integrity, Vol. 6, pp 3-10 | Jul-2008
Experimental investigation on possible dependence of plastic zone size on specimen geometry | Fracture and Structural Integrity, Vol 3, pp 57-64 | Mar-2009
Variation of stress intensity factor and elastic T-stress along the crack-front in finite thickness plates | Fracture and Structural Integrity, Vol. 3, pp 45-51 | May-2009
Finite Element Analysis of MPZR criterion for crack initiation direction under mixed mode loading | American Institute of Physics, USA Editor: Professor Alexander M. Korsunsky, Oxford, England, Vol.1 ,13-22  | Jun-2009
Analysis of crack-tip plastic zone in a Compact Tensile Shear (CTS) Specimen | Fracture and Structural Integrity, Vol 6, pp 3-14  | Feb-2010
Fracture Toughness of Glass-Carbon (0/90)S Fiber Reinforced Polymer Composite – An Experimental and Numerical Study | Journal of Minerals &amp; Materials Characterization &amp; Engineering, Vol. 10, No.8, pp 671-682  | Jun-2011
A New formulation for estimating maximum stress intensity factor at the mid plane of SENB specimen: A study based on 3D FEA | Fracture and Structural Integrity, Vol 29, pp 419-425 | Mar-2014
3D Stress intensity factor and T-Stresses (T11 and T33) formulations for a Compact Tensile specimen | Fracture and Structural Integrity, Vol.39, pp. 216-225 | Jun-2017
The Effect of Anodizing Process Parameters on the Fatigue Life of 2024-T-351-Aluminium Alloy | Fatigue of Aircraft Structures, Vol. 12, Issue 9, pp. 109-115 | Jul-2017
Glass/epoxy fiber orientation effects on translaminar fracture toughness under Mixed mode(I/II) load using FPB specimen | Fracture and Structural Integrity,Vol. 53, pp 426-433  | Jun-2020
Experimental Investigation to evaluate total energy release rate for unidirectional glass/epoxy composite under Mixed mode I/II load | Sadhana, Vol. 45: 251,1-8  | Jul-2020
On the relationship between crack initiation angle and loading equivalent angle for asymmetric Three-Point Bend Specimens under mixed-mode I/II loading based on GMPZR criterion.  | Fracture and Structural Integrity, 20 (77), 45–55 | Mar-2026</t>
  </si>
  <si>
    <t>Mechanical Vibrations | Shamus Outline series, Tata McGraw Hill Publishing Co, India  | International</t>
  </si>
  <si>
    <t>Registrar | National Institute of Technology Goa | Feb 2021 | Aug 2026 | 5Y 5M
principal | Bapatla Engineering College, Bapatla, Guntur Dist. Andra Pradesh (Autonomous) | Jul 2014 | Jul 2015 | 1Y 0M</t>
  </si>
  <si>
    <t>University of KwaZulu-Natal, Durban, South africa | Teaching UG and PG students, supervising projects</t>
  </si>
  <si>
    <t>APS Engineering College, Bangalore | Secretary, Governing Council | Feb 2010 | Jun 2012
KVM Engineering College, Cherthala, Kerala | Secretary, Governing Council | Jul 2012 | Jan 2014
National Institute of Technology Goa | Member Staff selection Committee | Feb 2021 | Feb 2026
Bapatla Engineering College (Autonomous), AP | Secretary, Governing Council | Jul 2014 | Jul 2015
National Institute of Technology Goa | Member Secretary Building and Works Committee (BWC) | Feb 2021 | Feb 2026
National Institute of Technology Goa | Member Secretary Senate | Feb 2021 | Feb 2026
National Institute of Technology Goa | Member Secretary Finance Committee | Feb 2021 | Feb 2026
National Institute of Technology Goa | Member Secretary Board of Governors | Feb 2021 | Feb 2026</t>
  </si>
  <si>
    <t>NBA and NAAC | Bapatla Engineering College (Autonomous), AP | Jul 2014 | Jul 2015 | Institute achieved accreditation in my period
NIRF | National Institute of Technology Goa | Feb 2021 | Jan 2023 | Worked as member of the team
NBA and NAAC | CVR College of Engineering, Hyderabad | Sep 2016 | Jul 2020 | worked as department coordinator  and made programmes successful</t>
  </si>
  <si>
    <t>Guide (2) | Co-Guide (3)</t>
  </si>
  <si>
    <t>CIENCIA-2K19 State Level Students Fest | CVR College of Engineering, Hyderabad | worked as Convener and made programmes successful | Jan 2019 | Jan 2019 | 0Y 0M
CIENCIA-2K20 State Level Students Fest | CVR College of Engineering, Hyderabad | worked as Convener and made programmes successful | Jan 2020 | Jan 2020 | 0Y 0M
Yuva Sangam | National Institute of Technology Goa | Administrator | Nov 2023 | Nov 2023 | 0Y 0M</t>
  </si>
  <si>
    <t>Third International Seminar on “Sustainable Utilization of Tropical Plant Biomass Through Biotechnology | KVM College of Engg &amp; IT, Cherthala, Kerala, India in association with Lund University, Sweden. | Conference President | Dec-2012
National Conference on RF Wireless Communication | Bapatla Engineering College, AP | Conference Chair | Nov-2014
International Conference on Innovative trends in Mechanical, Material, Manufacturing, Automobile and Aerospace Engineering. | Bapatla Engineering College, AP | Conference Chair | Apr-2015
LabView and PLC - Mechanical Engineering Perspective.  | CVR College of Engineering, Hyderabad | Chief Coordinator | Nov-2019</t>
  </si>
  <si>
    <t>Technical: Yes, Very Good
Managerial: Yes, Yes, Yes, Yes
Corporate: Yes, Yes, Yes
Leadership: Yes, Yes, Yes, Yes
Interpersonal: Yes, Yes, Yes</t>
  </si>
  <si>
    <t xml:space="preserve">Dr. T. Veerakumar | HoD, ECE Deptt. &amp; Ex Dean (Academics), NIT Goa | tveerakumar@nitgoa.ac.in | 9976534050 </t>
  </si>
  <si>
    <t>Dr. Velavan Kathirvelu | Dean (P&amp;D), NIT goa | velavan@nitgoa.ac.in | 9823763163</t>
  </si>
  <si>
    <t>12-Aug-26 04:00 PM</t>
  </si>
  <si>
    <t>Sandeep  Singh Chib</t>
  </si>
  <si>
    <t>registrar.164@aktu.ac.in</t>
  </si>
  <si>
    <t>30-Sep-1982</t>
  </si>
  <si>
    <t xml:space="preserve">Hindi, English </t>
  </si>
  <si>
    <t>Mr. Bhagwan Singh</t>
  </si>
  <si>
    <t>Flat No-FHA-22, PSIT Campus, Kanpur Bypass road, Kanpur (U.P.)</t>
  </si>
  <si>
    <t xml:space="preserve">Professor </t>
  </si>
  <si>
    <t>PSIT KANPUR</t>
  </si>
  <si>
    <t>19-Jan-2026</t>
  </si>
  <si>
    <t>Secondary | CBSE | CENTRAL SCHOOL -2, SAMBHA, JAMMU &amp; KASMIR | 64.00 | 0.00 | 1997
Higher Secondary | CBSE | CENTRAL SCHOOL-2, WEST BEGAL | 62.00 | 0.00 | 2000
Graduation | RDVV UNIVERSITY | ST. ALLOYUSIS COLLEGE | 62.00 | 0.00 | 2004
Post Graduation | RDVV UNIVERSITY | UNIVERSITY INSTITUTE OF MANAGEMENT | 65.00 | 0.00 | 2007
PhD | UNIVERSITY OF JAMMU | UNIVERSITY INSTITUTE OF MANAGEMENT | 0.00 | 0.00 | 2012</t>
  </si>
  <si>
    <t>PRANVEER SINGH INSTITUTE OF TECHNOLOGY -PSIT | PROFESSOR &amp; REGISTRAR | Jan 2026 | Present | 0Y 7M
JAIPUR NATIONAL UNIVERSITY | PROFESSOR AND DEAN  | Sep 2022 | Jan 2026 | 3Y 4M
LINGAYAS UNIVERSITY | Dean Management | Nov 2020 | Aug 2022 | 1Y 9M
DILLA UNIVERSITY | DIRECTOR (PI) | Jul 2017 | Oct 2020 | 3Y 3M</t>
  </si>
  <si>
    <t>9Y 2M</t>
  </si>
  <si>
    <t>Management Information System | Lambert publications, Germany | YES
Retail Management (Understanding Concepts) | Lambert publications, Germany | YES</t>
  </si>
  <si>
    <t>REGISTRAR | NETAJI SUBHASH CHANDRA BOSE MEDICAL COLLEGE (M.P.) | Jun 2014 | Jun 2017 | 3Y 0M
WING COMMANDER | INDIAN AIRFORCE | Jun 2004 | May 2014 | 9Y 11M</t>
  </si>
  <si>
    <t>Ethiopia on the topic “A Case Study Analyzing the Impact of Life Insurance on Living Standard of People in Ethiopia: A Case of Problems and Prospects Pertaining to General Public | 20000000 | UNDP | Jul 2017 | Oct 2020 | 3Y 3M</t>
  </si>
  <si>
    <t>DILLA UNIVERSITY, ETHIOPIA | RESEARCH</t>
  </si>
  <si>
    <t>Guide (4) | Co-Guide (4)</t>
  </si>
  <si>
    <t>Dr. Vijay Kumar Upadhyay | Director | registrar.1210@aktu.ac.in | 9415134592</t>
  </si>
  <si>
    <t>12-Aug-26 04:30 PM</t>
  </si>
  <si>
    <t>Chandrakant Shriram Gokhale</t>
  </si>
  <si>
    <t>csg.goa@gmail.com</t>
  </si>
  <si>
    <t>12-Nov-1961</t>
  </si>
  <si>
    <t>Marathi</t>
  </si>
  <si>
    <t>SHRIRAM GOVIND GOKHALE</t>
  </si>
  <si>
    <t>E-402, THORVE VISHVA SOCIETY, NEAR COMFORT ZONE BALEWADI, PUNE-411045</t>
  </si>
  <si>
    <t>PROFESSOR</t>
  </si>
  <si>
    <t>NICMAR UNIVERSITY, PUNE</t>
  </si>
  <si>
    <t>01-Dec-2023</t>
  </si>
  <si>
    <t>Higher Secondary | Board of Secondary Education, Bhopal, MP | Govt. Higher Secondary School,Gohad, MP | 70.90 | 0.00 | 1978
Graduation | Jiwaji University Gwalior, MP | MITS, Gwalior, MP | 68.90 | 0.00 | 1984
Post Graduation | Goa University Taleigao Plateau, Goa | Govt. Engg. College, Farmagudi, Goa | 74.50 | 0.00 | 1989
PhD | Indian Institute of Technology New Delhi | IIT, Delhi | 0.00 | 0.00 | 2000</t>
  </si>
  <si>
    <t>NICMAR University, Pune  | PROFESSOR | Dec 2023 | Apr 2026 | 2Y 4M
National Institute of Construction Management &amp; Research Pune, Maharashtra | Professor  | Feb 2023 | Nov 2023 | 0Y 9M
NICMAR University, Pune  and National Institute of Construction Management &amp; Research Pune, Maharashtra | Registrar (I/C) NICMAR University, Pune &amp; Professor in NICMAR | Jul 2022 | Jan 2023 | 0Y 6M
National Institute of Construction Management &amp; Research Pune, Maharashtra | PROFESSOR &amp; DEAN-SOCM | Apr 2015 | Jun 2022 | 7Y 2M
Shri Rayeshwar Institute of Engineering &amp; Information Tech. Goa | Professor &amp; Dean-Academics | Nov 2014 | Mar 2015 | 0Y 4M
Don Bosco College of Engg. Fatorda, Madgaon, Goa | Principal (HAG Scale) | Aug 2012 | Sep 2014 | 2Y 1M
Govt. Engg. College, Goa Farmagudi, Ponda, Goa | Professor and Head Civil Engg. Department | Jul 2009 | Jul 2012 | 3Y 0M
Govt. Engg. College, Goa Farmagudi, Ponda, Goa | Professor in Civil Engineering | Jan 2002 | Jul 2009 | 7Y 5M
Govt. Engg. College, Goa Farmagudi, Ponda, Goa | Asst. Professor in Civil Engineering | Aug 1993 | Jan 2002 | 8Y 5M
Govt. Engg. College, Goa Farmagudi, Ponda, Goa | Lecturer in Civil Engineering | Jan 1987 | Aug 1993 | 6Y 6M
Govt. Poly. Valsad, Gujarat | Assistant Lecturer in Civil Engineering | Jun 1985 | Jan 1987 | 1Y 7M
MCC, Ltd,  Surat, Gujarat | Site Engineer | Dec 1984 | Jun 1985 | 0Y 6M
RNS, Govt. Contractor,  Gwalior, MP | Site Engineer | Jun 1984 | Nov 1984 | 0Y 5M</t>
  </si>
  <si>
    <t>41Y 7M</t>
  </si>
  <si>
    <t>An Over View of Conservation, Restoration and Development of Mangrove Forests in Goa (Gokhale C. S.)  | Ecology Environment &amp; Conservation Vol 30, No. 2, pp s411-s420  | Oct-2024
Ship Building Infrastructure Application of Steel Sheet Pile for Closing the face of Ship Side Launching Wharf (Gokhale C. S.)  | NICMAR Journal of Construction Management, Vol. XXXVIII, No. III, pp. 1-15  | Jun-2023
Environmentally Sustainable, Ecologically Conservable and Economical Viable Design and Construction Solution of Ship Side Launching Wharf (Gokhale C. S.) | Ecology Environment &amp; Conservation Vol 29, No. 1; Apr. Suppl. Issue, pp S393-S398 | Apr-2023
Critical analysis of River Linking Projects-Benefits to Gujarat State (Jain R. K., Gokhale C. S., Goldar D. and Goyal R.) | Ecology Environment &amp; Conservation Vol 29, No. 1; Apr. Suppl. Issue, pp S70-S74 | Apr-2023
Water Vapour Adsorption Isotherms and Mercury Intrusion Porosymetry for Determination of Pore Characteristics of Shales (Gokhale C. S.) | European Chemical Bulletin  Vol. 12, No. 3, pp. 1110-1115 | Mar-2023
Combined Precast Concrete Caisson and Cast-in-Situ Pile Structure for Slipway Tip Protection and Extension  (Gokhale C. S.) | NICMAR Journal of Construction Management, Vol. XXXVII, No. III, pp. 238-242 | Jul-2022
Application of Gabion Wall for closing the Face of Ship Side Launching Jetty (Gokhale C. S.) | NICMAR Journal of Construction Management, Vol. XXXII, No. IV, pp. 19-29 | Oct-2016
Innovative Design Options for Construction of Tourist Transfer Marina for an Offshore Casino (Gokhale C. S.) | NICMAR Journal of Construction Management, Vol. XXXII, No. III, pp. 19-28 | Jul-2016
A simple Method to Estimate Complete Pore Size Distribution of Rocks  (Kate J. M. and Gokhale C. S.) | Engineering Geology, Vol. 84, Issues 1-2, pp 48-69. | Jan-2006
Influence of Varying Moisture on Uniaxial Compressive Strength of a Sandstone (Gokhale C. S.) | Indian Geotech. Journal. Vol. 24, No. 4, pp. 368-377.  | Oct-1994</t>
  </si>
  <si>
    <t>Environmental Engineering (1992) | Vrinda Publications, Janlagon, Maharashtra | Polytechnic Intuitions of Maharashtra, Goa and MP
Irrigation Engineering (1993) | Vrinda Publications, Janlagon, Maharashtra | Polytechnic Intuitions of Maharashtra, Goa and MP</t>
  </si>
  <si>
    <t>Registrar (I/C) | NICMAR UNIVERSITY PUNE | Jul 2022 | Jan 2023 | 0Y 6M
PROFESSOR &amp; DEAN-SOCM | National Institute of Construction Management &amp; Research Pune, Maharashtra | Apr 2015 | Jun 2022 | 7Y 2M
Professor &amp; Dean-Academics | Shri Rayeshwar Institute of Engineering &amp; Information Tech. Shiroda, Goa | Nov 2014 | Mar 2015 | 0Y 4M
Principal (HAG Scale) | Don Bosco College of Engg. Fatorda, Madgaon, Goa | Aug 2012 | Sep 2014 | 2Y 1M
Professor &amp; Head of Civil Engineering Department | Govt. Engg. College, Goa | Jul 2009 | Jul 2012 | 3Y 0M</t>
  </si>
  <si>
    <t>Ease of Doing Business-Dealing with Construction Permits | 272800 |  Ministry of Commerce and  Industry, DIPP, New Delhi | Oct 2017 | Jun 2018 | 0Y 8M</t>
  </si>
  <si>
    <t>Canadian International Development Authority (CIDA) | As Process Champion and Industry Linkage Officer for 3 year CIDA project of Canada India Institute Industry Linkage Project (CIIILP) executed in 4 States of Western India</t>
  </si>
  <si>
    <t>Reigstrar (I/C) NICMAR University Pune | NICMAR EXP CERTIFICATE
PROFESSOR AND DEAN-SOCM, NICMAR PUNE | NICMAR EXP CERTIFICATE
PROFESSOR &amp; DEAN (ACADEMICS), SHREE RAYESHWAR INSTITUTE OF ENGINEERING &amp; INFORMATION TECHNOLOGY | RIT-EXP CERT
PRINCIPAL, (IN HAG SCALE) DON BOSCO COLLEGE OF ENGINEERING COLLEGE GOA | DBCE-EXP-CERT
PROFESSOR AND HEAD OF CIVIL ENGINEERING DEPARTMENT, GEC FARMAGUDI, GOA | GEC EXP CERT</t>
  </si>
  <si>
    <t>GOA UNIVERSITY | ELECTED MEMBER COURT OF GOA UNIVERSITY | Sep 1992 | Jun 1994
GOA UNIVERSITY | MEMBER BOARD OF STUDIES IN MINING ENGINEERING | Dec 2011 | Jul 2012
GOA UNIVERSITY | MEMBER BOARD OF STUDIES IN INDUSTRIAL AND FOUNDATION ENGINEERING | May 2002 | Jul 2003
GOA UNIVERSITY | CHAIRMAN BOARD OF STUDIES IN CIVIL ENGINEERING | Dec 2010 | Jul 2012</t>
  </si>
  <si>
    <t>CHAIRMAN IQAC | DON BOSCO COLLEGE OF ENGINERING, GOA | Oct 2012 | Sep 2014 | IQAC SYSTEM ESTABLISHED
NBA ACCREDIATION | GEC FARMAGUDI | Jul 2011 | Jun 2012 | INITIATED AND SUBMITTED THE PROPOSAL FOR NBA ACCREDIATION</t>
  </si>
  <si>
    <t>SEMINARS AND WORKSHOPS  | GEC FARMAGUDI, GOA | ORGANISED VARIOUS SEMINAR AND WORKSHOPS | Jan 2002 | Jul 2012 | 10Y 6M</t>
  </si>
  <si>
    <t>Indian Lean Construction Conference | NICMAR, PUNE | Mentor | Apr-2019
“One Day Workshop on Accreditation Process” | MADGAON GOA | COORDINATOR | Mar-2014
One Day Conference on Environmental Management Towards Sustainability | GEC GOA | CHAIRMAN | Dec-2011
Two Day All India Seminar on “Innovative World of Civil Engineering | Madgaon, IE(I) Goa State Centre | Member National Advisory Committee | Sep-2010
Two days refresher course on IS:800-2007 | GEC GOA | CHAIRMAN | Oct-2009</t>
  </si>
  <si>
    <t>Technical: I AM OPEN TOWARDS NEW TECHNOLOGIES, COMFORTABLE
Managerial: PROACTIVE, HAVE GOOD ABILITY AND EXPERIENCE, HAVE EXCELLENT CAPACITY AND EXPERIENCE, SOUND KNOWLEDGE
Corporate: YES WELL AWARE, ALIGNED WITH, CONSIDERABLE EXPERIENCE
Leadership: HAVE CAPACITY AND EXPERIENCE, ALSO DOING, YES, ALWAYS
Interpersonal: HAVE EXPERIENCE, YES GOOD ABILITY, MEMBER OF MORE THAN 10 PROFESSIONAL BODIES AND ACTIVE WITH 2-3 BODIES
Description: Best paper award for ICCRIP-25, ICCRIP-16 and INDOROCK-2016
Worked Coordinator Pradhan Mantri Gram Sadak Yojana Goa State&amp;nbsp;
Panelist: Pradhan Mantri Awas Yojana (PMAY) Empowering India-2025
Jury Member: Pradhan Mantri Awas Yojana (PMAY) Empowering India Awards-2025, 2023, 2021, 2019
ADVISOR-UPSC, New Delhi</t>
  </si>
  <si>
    <t>M. G. Koargaonker | EX DG-NICMAR | mangesh@nicmar.ac.in | 9833047446</t>
  </si>
  <si>
    <t>12-Aug-26 04:55 PM</t>
  </si>
  <si>
    <t>Sanjay Govind Patil</t>
  </si>
  <si>
    <t>sanjaygovindpatil@gmail.com</t>
  </si>
  <si>
    <t>31-Aug-1973</t>
  </si>
  <si>
    <t>English,Marathi,Hindi,Konkani</t>
  </si>
  <si>
    <t>Govind Krishna Patil</t>
  </si>
  <si>
    <t>Sai World City, Manhattan, 2206, Palaspe Phata, JNPT Road, Panvel, 410221.</t>
  </si>
  <si>
    <t>Director &amp; Head of Institution</t>
  </si>
  <si>
    <t>RICS School of Built Environment, Amity University Maharashtra.</t>
  </si>
  <si>
    <t>Director</t>
  </si>
  <si>
    <t>03-Apr-2017</t>
  </si>
  <si>
    <t>PhD | National Institute of Technology, Karnataka (NITK), INDIA | Department of Applied Mechanics and Hydraulics | 0.00 | 0.00 | 2012
Post Graduation | Visveswaraiah Technological University, Belgaum, Karnataka, INDIA | KLS Gogte Institute of Technology, Belgaum, Karnataka, INDIA | 0.00 | 0.00 | 2001
Graduation | Goa University, Goa, INDIA  | Goa College of Engineering Farmagudi, Goa, INDIA | 0.00 | 0.00 | 1999
Diploma | Board of Technical Education, Goa, INDIA  | Fr. Agnel Polytechnic, Verna, Goa, INDIA | 0.00 | 0.00 | 1995
Higher Secondary | Goa Board of Secondary and Higher Secondary Education, Goa INDIA | Dhempe College of Arts and Science, Panjim, Goa, INDIA | 0.00 | 0.00 | 1991
Secondary | Goa Board of Secondary and Higher Secondary Education, Goa INDIA | Ideal High School, Talegaon, Goa, INDIA | 0.00 | 0.00 | 1989
Other | The University of Texas at Austin | McCombs School of Business | 0.00 | 0.00 | 2021</t>
  </si>
  <si>
    <t>RICS School of Built Environment, Amity University, Maharashtra | Director &amp; Head of Institute | Apr 2017 | Present | 9Y 5M
Caledonian College of Engineering, Oman | Acting Head of Department/Deputy Head of Department | Oct 2008 | Mar 2017 | 8Y 5M
Shree Rayeshwar Institute of Engineering &amp; Information Technology, Goa, INDIA | Lecturer/Senior Lecturer/Assistant Professor/Head of Department/In-charge Principal | Sep 2001 | Oct 2008 | 7Y 1M</t>
  </si>
  <si>
    <t>24Y 11M</t>
  </si>
  <si>
    <t>Neuro-Fuzzy based Approach for Wave Transmission Prediction of Horizontally Interlaced Multilayer Moored Floating Pipe Breakwater | International Journal of Ocean Engineering | Jan-2011
Genetic algorithm-based support vector machine regression in predicting wave transmission of horizontally interlaced multi-layer moored floating pipe breakwater | Advances in Engineering Software | Mar-2012
Effect of water depth on the performance of intelligent computing models in predicting wave transmission of floating pipe breakwater | The International Journal of Ocean and Climate Systems | Jun-2014
Parameter Optimization using GA in SVM to Predict Damage Level of Non-Reshaped Berm Breakwater | The International Journal of Ocean and Climate Systems | Jun-2014
Particle Swarm Optimization based Support Vector Machine for Damage Level Prediction of Non-Reshaped Berm Breakwate | Applied Soft Computing | Feb-2015
Identifying the Contractor’s Core Competencies in Post COVID Scenario: Developing a Survey Instrument | Engineering Construction and Architecture Management | Jun-2022
Influence of Subcontractors’ ‘Strategic Capabilities’ on ‘Power’, ‘Dependence’ and ‘Collaboration’: An empirical analysis in the context of procurement decisions | Engineering Construction and Architecture Management | Oct-2022
Urban resilience and smart cities in India: A bibliometric analysis of strategies and trends | Advances in Nonlinear Variational Inequalities | Jan-2025
 Leveraging technology for resilient urban futures: a framework for smart environmental management | International Journal for Research in Applied Science and Engineering Technology | May-2025
Urban Resilience Frameworks - Evolution, Applications, and Research Gaps in the Indian Context | SSRG International Journal of Humanities and Social Science | May-2025</t>
  </si>
  <si>
    <t>Overview of Sustainable Development Initiatives in India | Springer Nature Singapore | RICS School of Built Environment, Amity University Maharashtra
Overview of Urban Vulnerability and Resilience Frameworks | Springer Nature Singapore | RICS School of Built Environment, Amity University Maharashtra
Critical Evaluation of Algal Biofuel Production Processes Using Wastewater | Springer International Publishing | Caledonian College of Engineering, Oman
Lecture Notes in Civil Engineering, Sustainable Built Environment, Select Proceedings of ICSBE 2023 | Springer Nature Singapore  | RICS School of Built Environment, Amity University Maharashtra
Data Management in Construction | Springer, Singapore | RICS School of Built Environment, Amity University Maharashtra
Construction and Demolition Waste Management | Springer Singapore | RICS School of Built Environment, Amity University Maharashtra</t>
  </si>
  <si>
    <t>Director &amp; Head of Institute | RICS School of Built Environment, Amity University Maharashtra | Sep 2022 | Apr 2026 | 3Y 7M
Associate Dean &amp; Director | RICS School of Built Environment, Amity University Maharashtra | Apr 2017 | Aug 2022 | 5Y 4M
Deputy Head of Department | Department of Built Environment, Caledonian College of Engineering, Oman | Jan 2013 | Feb 2013 | 0Y 0M
Acting Head of Department | Department of Built Environment, Caledonian College of Engineering, Oman | Jan 2013 | Feb 2016 | 3Y 0M
Deputy Head of Department | Department of Built and Natural Environment | Feb 2016 | Mar 2017 | 1Y 1M
In-Charge Principal | Shree Rayeshwar Institute of Engineering &amp; Information Technology, Goa | Jun 2004 | Jun 2005 | 1Y 0M</t>
  </si>
  <si>
    <t>Development of Self Compacting Concrete with Locally available Spent Catalyst and Quarry Dust | INR 5.0 Lakhs | The Research Council, Oman | Jun 2013 | Jun 2014 | 1Y 0M
Study on masonry blocks made with wastepaper and industrial waste spent catalyst | INR 5.0 Lakhs | The Research Council, Oman | Jul 2014 | Jun 2015 | 0Y 11M
Fostering an Australia- India Zero Carbon Building Construction Network | INR 98.0 Lakhs | Department of Foreign Affairs and Trade, Australia | Aug 2022 | Aug 2023 | 1Y 0M
Development of Functional Competency Framework for Project Management Role | INR 30.0 Lakhs | Tata Realty, India | Aug 2022 | Feb 2023 | 0Y 6M
Development of Quality Policy and QMS Manual | INR 17.10 Lakhs | Birla Estate Pvt. Ltd., India | Dec 2022 | Feb 2024 | 1Y 2M</t>
  </si>
  <si>
    <t>Royal Institution of Chartered Surveyors (RICS, UK) &amp; Project Management Institute (PMI, USA) | Led academic programs aligned with global competency frameworks and successfully secured international accreditation; spearheaded PMI-GAC accreditation and integrated global project management standards into curriculum design and delivery.
University of Sri Jayewardenepura (Sri Lanka) | Invited as plenary speaker at international conferences and actively engaged in academic collaboration facilitated institutional partnership through MoU, enabling student mobility and global exposure. A cohort of 25 students is scheduled to visit in April
Chartered Institute of Building (CIOB, UK) &amp; Glasgow Caledonian University (UK Academic System via Caledonian College of Engineering, Oman) | Contributed to curriculum development and accreditation processes aligned with CIOB standards within a UK-affiliated academic framework; gained extensive experience in academic governance, curriculum delivery, quality assurance and leadership roles.
Nanyang Polytechnic (Singapore) | Gained exposure to the “Teaching Factory” concept and successfully adapted and implemented industry-integrated pedagogical approaches, promoting experiential learning through real-life industry projects and strengthening academia–industry collaboration.
Department of Foreign Affairs and Trade (DFAT, Australia) in collaboration with University of Newcastle Australia | Participated in and contributed to internationally funded research project under the Australia–India Zero Carbon Building Construction Network, focusing on development of action roadmaps for zero-carbon construction through multi-stakeholder collaboration</t>
  </si>
  <si>
    <t>Provided strategic leadership across governance, finance, and global partnerships. Advanced international collaborations, research, consultancy, and executive education exceeding ₹1.93 crore. Achieved global accreditations and consistent 100% placements. | Appointment Order - Director and HOI
Led academic planning, curriculum innovation with NEP 2020 and global frameworks and accrediations. Strengthened international linkages, research, industry integration and program expansion.  | RICS Employment Letter - Associate Dean and Director
Led academic administration, curriculum delivery, and faculty coordination within a UK-affiliated higher education system. Contributed to accreditation processes, program transformation, and industry-linked training for government and corporate. | CCE HoD Responsibility Handing Over
Provided institutional leadership overseeing academic operations, faculty management, and student development. Strengthened administrative systems, ensured academic quality, and initiated industry collaborations. Built strong foundations in governance. | RIT Incharge Principal
Spearheaded accreditations (RICS, PMI, CIOB, NBA), establishing global academic benchmarks. Institutionalised OBE and quality systems linked to research and industry. Enhanced international positioning and academic credibility. | Accrediation Certificates - NBA</t>
  </si>
  <si>
    <t>Caledonian College of Engineering, Oman | Department Board/Chairperson | Sep 2012 | Dec 2015
Caledonian College of Engineering, Oman | Academic Council/Member | Sep 2012 | Dec 2015
Amity University Maharashtra | Doctoral Research Committee/Member | Sep 2022 | Apr 2026
Amity University Maharashtra | Academic Council/Member | Sep 2022 | Apr 2026
Amity University Maharashtra | Internal Quality Assurance Cell/Member | Sep 2022 | Apr 2026
RICS School of Built Environment, Amity University Maharashtra | Board of Studies/Chairperson | Jul 2017 | Apr 2026
RICS School of Built Environment, Amity University Maharashtra | Area Advisory Board/ Chairperson | Apr 2017 | Apr 2026
Gogte Institute of Technology, Belgavi, Karnataka | Board of Studies/Member | Sep 2021 | Aug 2024
Pimpri Chinchwad College of Engineering, Pune | IQAC/Academic Auditor | Sep 2022 | Jun 2025
Pimpri Chinchwad College of Engineering, Pune | Board of Studies/External Expert Member | Sep 2022 | Jun 2025</t>
  </si>
  <si>
    <t>RICS Accreditation (UK) | RICS School of Built Environment, Amity University Maharashtra | Apr 2017 | Apr 2026 | Led and secured accreditation for three flagship programs—MBA (Construction Project Management), MBA (Real Estate and Urban Infrastructure), and BBA (Real Estate and Urban Infrastructure)—across two consecutive cycles (2017–2023 and 2023–2028), reflecting
GAC PMI Accreditation (USA) | RICS School of Built Environment, Amity University Maharashtra | Apr 2017 | Apr 2026 | Successfully led the achievement of PMI-GAC accreditation for the MBA (Construction Project Management) program for two consecutive cycles (2019–2024 and 2024–2030), demonstrating sustained alignment with global project management standards
National Board of Accreditation (NBA), India | RICS School of Built Environment, Amity University Maharashtra | Apr 2017 | Apr 2026 | Led the successful accreditation of the MBA (Construction Project Management) program by the National Board of Accreditation (NBA) for the period January 2026 to December 2028, providing strategic leadership as Director of the School.
Oman Academic Accreditation Authority (OAAA) | Caledonian College of Engineering, Oman | Oct 2008 | Mar 2017 | Played a key role in the preparation and submission of the Institutional Standards Assessment documentation, leading to full institutional accreditation by the Oman Academic Accreditation Authority (OAAA) on 5th April 2018.
Chartered Institute of Building (CIOB), UK | Caledonian College of Engineering, Oman | Oct 2008 | Mar 2017 | Played a key role in securing accreditation from the Chartered Institute of Building (CIOB, UK) for BSc Civil Engineering and Construction Engineering programmes (2012–2016, granted in October 2018) and for the BSc Measurement and Cost Engineering program
Chair - School Quality Assurnace Cell | RICS School of Built Environment, Amity University Maharashtra | Apr 2017 | Apr 2026 | Chair, School Quality Assurance Cell – led academic quality initiatives including teaching-learning strategies, assessment frameworks, OBE implementation, academic audits, and continuous improvement aligned with accreditation standards.</t>
  </si>
  <si>
    <t>Guide (1)</t>
  </si>
  <si>
    <t>Industry-integrated learning initiatives (internships, live projects, site exposure)(This activity is carried out periodically every semester) | RICS School of Built Environment, Amity University Maharashtra | Enhanced student employability; achieved strong placement outcomes and industry readiness | Apr 2017 | Apr 2026 | 9Y 0M
Implementation of innovative pedagogies (Project-Based Learning, Teaching Factory concept)(This activity is carried out periodically every semester) | RICS School of Built Environment, Amity University Maharashtra | Improved experiential learning and student engagement through real-world problem-solving | Apr 2017 | Apr 2026 | 9Y 0M
Workshop on “Lean Practices in Construction Project Management” | RICS School of Built Environment, Amity University Maharashtra | Enhanced efficiency, waste reduction mindset, and process optimization skills | Feb 2025 | Feb 2025 | 0Y 0M
Workshop on “How to Write a Good Research Paper” (This activity is carried out periodically every semester) | RICS School of Built Environment, Amity University Maharashtra | Enhanced research skills, academic writing quality, and publication readiness among students | Apr 2017 | Apr 2026 | 9Y 0M
Academic and co-curricular development initiatives (competitions, conferences, student participation) | Caledonian College of Engineering (Affiliated to Glasgow Caledonian University, UK), Oman | Promoted student engagement, international exposure, and holistic development | Oct 2008 | Mar 2017 | 8Y 5M
Student mentoring and academic development activities | Shree Rayeshwar Institute of Engineering &amp; IT, Goa | Strengthened academic foundation and leadership skills among students | Sep 2001 | Sep 2008 | 7Y 0M
Workshop on “Sustainable Practices in Construction” | RICS School of Built Environment, Amity University Maharashtra | Promoted sustainability awareness, ESG principles, and environmentally responsible practices | Sep 2024 | Sep 2024 | 0Y 0M
Workshop on “Effective Use of BIM in Construction Management” | RICS School of Built Environment, Amity University Maharashtra | Strengthened digital construction capabilities and industry readiness | Apr 2025 | Apr 2025 | 0Y 0M
Workshop on “Pre-Fabricated and Off-Site Construction” | RICS School of Built Environment, Amity University Maharashtra | Improved understanding of modern construction techniques and industry practices | Mar 2025 | Mar 2025 | 0Y 0M
Workshop on “What is Plagiarism and How to Avoid It” (This Activity is carried out periodically every semester) | RICS School of Built Environment, Amity University Maharashtra | Promoted academic integrity, ethical research practices, and awareness of plagiarism detection tools; improved quality of scholarly work | Apr 2017 | Apr 2026 | 9Y 0M</t>
  </si>
  <si>
    <t>1st International Conference on Sustainable Built Environment, February 23rd &amp; 24th 2023 | Noida, RICS School of Built Environment | Organising Committee Member | Feb-2023
International Workshop on Valuation of Tourism Assets | Art Guild House – Phoenix Mall Kurla West Mumbai  | Convenor | Oct-2024
2nd International Conference on Sustainable Built Environment, March 16th 2024 | Noida, RICS School of Built Environment | Organising Committee Member | Mar-2024
International Workshop of Valuation of Plant and Machinery | Mumbai - RICS School of Built Environment, Amity University Maharashtra | Convenor | Sep-2025
4th International Conference on Sustainable Built Environment, March 12th &amp; 13th, 2026. | Noida, RICS School of Built Environment | Advisory Committee member | Mar-2026</t>
  </si>
  <si>
    <t>Technical: Demonstrated strong openness towards technology through adoption of LMS, blended learning, and digital tools, supported by formal training in data science and analytics. Promoted data-driven decision-making and innovative pedagogies. Advocate integration , Highly comfortable with technology, including LMS, data analytics tools, and academic systems. Trained in data science and analytics, enabling data-driven decision-making. Actively promote blended learning, AI, and BIM in academic processes. Experienced i
Managerial: Demonstrated strong ability to anticipate academic and institutional challenges and develop proactive strategies. Led advance planning for accreditation, curriculum alignment, and quality assurance. Use data-driven insights and stakeholder inputs for stra, Demonstrated ability to generate resources through executive education, consultancy, and funded research (₹1.93+ crore portfolio). Skilled in strategic budgeting and efficient allocation aligned with academic priorities, quality enhancement, and instituti, Demonstrated ability to manage high-pressure situations and meet tight deadlines, particularly in accreditation, compliance, and academic operations. Strong in planning, prioritisation, and team coordination to ensure timely delivery without compromising , Strong understanding of financial management including budgeting, planning, and fiscal control. Generated revenue through executive education, consultancy, and funded research (₹1.93+ crore). Focus on transparent budgeting, cost optimisation, and strategi
Corporate: Strong ability to identify community and industry needs in construction, infrastructure, and real estate sectors. Align academic programs and research with priorities such as sustainability, urbanisation, and infrastructure development. Engage with indust, Strong understanding of national challenges aligned with the vision of Viksit Bharat, including urbanisation, infrastructure growth, sustainability, and skill gaps. Believe higher education must respond through industry-aligned programs, applied research,, Strong understanding of inclusive and competency-based curriculum development aligned with NEP 2020. Promote flexible, multidisciplinary programs supporting diverse learners and wider participation. Emphasize experiential learning, technology-enabled deli
Leadership: Demonstrated ability to motivate diverse stakeholders including faculty, students, and industry partners through collaborative leadership, clear vision, and effective communication. Focus on faculty development, student engagement, and strong industry par, Strong commitment to advancing institutional mission through alignment of academic, research, and industry initiatives. Focus on quality education, innovation, and societal impact. Experienced in translating vision into actionable strategies and fostering, In my leadership roles, I have focused on aligning academic programs, research initiatives, and industry engagement with long-term institutional goals and emerging sectoral trends. This includes anticipating future needs in the built environment domain an, In my leadership roles, I have consistently adopted a participative approach, encouraging inputs from faculty, staff, students, and industry stakeholders in decision-making processes. I value diverse perspectives and actively create platforms for dialogue
Interpersonal: Extensive experience in national and international collaborations with professional bodies (RICS, PMI, CIOB), global institutions, and industry partners. Established MoU with University of Sri Jayewardenepura (Sri Lanka) for student mobility and academic , In my leadership roles, I have regularly engaged with senior academic leaders, industry executives, accreditation bodies, and government representatives. My interactions are grounded in thorough subject knowledge, data-driven insights, and a clear underst, Member of RICS (MRICS, UK), PMI (USA), and associated with ASCE, ACI, CIOB (UK). Life Member of ACCE (India) and associated with IGBC. Actively engage with professional standards, accreditation, and industry practices.
Description: Professional Distinctions &amp;amp; Fellowships
1. Member (MRICS) of the Royal Institution of Chrtered Surveyors (UK), a globally recognised professional credential in the built environment domain.
2. Member of the Project Management Institute (USA), aligned with global project management standards
3. Associated with international professional bodies including American Society of Civil Engineers (ASCE), American Concrete Institute (ACI) and Chartered Institute of Building (CIOB, UK)
4. Life Member of the Association of Consulting Civil Engineers (India) and associated with the Indian Green Building Council (IGBC), refelcting engagement with sustainbility and professional practice
Awards &amp;amp; Recognition
1. Invited Plenary speaker at the international conference on Real Estate Managemnet and Valuation, Sri Lanka(2024)
2. Invited Keynote Speaker at World Education Congress, Mumbai (2022)
3. Recipient of Best Research Project Award, Annual Research Forum, organised by The Research Council, Oman.
4. Awarded Best Teacher Award of the acdemic year 2013-14 at Caledonian College of Engineering, Oman.
5. Recognised as PhD Guide for the programme in Built Environment at RIS School of Built Environment, Amity University Maharashtra.
6. Recognised as Oustanding Reviewer by Elsevier, Amsterdam, The Netherland &amp;nbsp;(Ocean Engineering Journal) in 2017.
International Collaboration &amp;amp; Global Engagement
1. Led and contributed to international research collaboration under Departmnet of Foreign Affairs and Trade (DFAT, Australia) i parternship with University of Newcastle. focusing on zero-carbon construction and sustainable built environment.
2. Facilitated institutional collaboaration (MoU) with Universty of Sri Jayewardenepura, Sri Lanka, enabling studnets mobility and international exposure (including schedule student immersion in 2026)
3. Academic and administrative expereince within a UK-affiliated system through Glasgow Caledonian University.
4. Exposure to global pedagogical innovation through the Teaching Fatory oncept of Nanyang Polytechnic, Singapore.
5. Delivered international training programme for organisations such as Royal Army of Oman and Oman Gas.</t>
  </si>
  <si>
    <t>Mr Deepak Suvarna | President - Projects - Kalpataru Pvt. Ltd. | deepak.suvarna@kalpataru.com | 9167256479</t>
  </si>
  <si>
    <t>Prof. Dr. Sandip T Mali | Professor - Civil Engineering, Pimpri Chinchwad College of Engineering, Pune | sandip.mali@pccoepune.org | 9822288409</t>
  </si>
  <si>
    <t>Dr. Shekhar Nagargoje | Director Programmes - RICS School of Built Environment, Amity University Maharashtra | snagargoje@ricssbe.edu.in | 9867595060</t>
  </si>
  <si>
    <t>13-Aug-26 01:07 PM</t>
  </si>
  <si>
    <t>Dr Ramesh Damodarrao Dod</t>
  </si>
  <si>
    <t>rameshdod@gmail.com</t>
  </si>
  <si>
    <t>11-Dec-1969</t>
  </si>
  <si>
    <t>Marathi, Hindi</t>
  </si>
  <si>
    <t>Damodarrao Kisanrao Dod</t>
  </si>
  <si>
    <t>E-502, Vatsalya Nagari, D.P Road, Near Guruganesh Nagar, Kothrud, Pune-411038</t>
  </si>
  <si>
    <t>Former Professor and Program Head for M.Tech ( Environmental Engineering)</t>
  </si>
  <si>
    <t>Dr Vishwanath Karad MIT World Peace University,Pune</t>
  </si>
  <si>
    <t>Professor</t>
  </si>
  <si>
    <t>02-Jul-2018</t>
  </si>
  <si>
    <t>Secondary | Nagpur Board,Nagpur | Government Technical High School,Akola | 67.00 | 0.00 | 1985
Higher Secondary | Nagpur Board,nagpur | Shree Shivaji College of Arts, Commerce and Science, Akola | 68.17 | 0.00 | 1987
Graduation | Sant Gadgebaba Amravati University, Amravati | Government Engineering College, Amravati (Maharashtra) | 65.73 | 0.00 | 1991
Post Graduation | Vikram University, Ujjain | Government Engineering College, Ujjain (MP) | 75.25 | 0.00 | 1993
PhD | Indian Institute of Technology (IIT-BHU), Varanasi | Indian Institute of Technology (IIT-BHU), Varanasi | 0.00 | 0.00 | 2011
Other | GATE 2005 by Indian Institute of Technology | Graduate Aptitude Test in Engineering,2005 | 87.92 | 0.00 | 2005</t>
  </si>
  <si>
    <t>Dr Vishwanath Karad MIT World Peace University,Pune | Professor and Program Head | Jul 2018 | Aug 2024 | 6Y 1M
Maharashtra Institute of Technology, Pune | Professor, Civil Engineering   | Jun 2015 | Jun 2018 | 3Y 0M
MIT College  of  Engineering, Pune. | Professor and Head of Civil Engineering | Jul 2013 | Jun 2015 | 1Y 11M
Maharashtra Institute of Technology, Pune | Professor,  Civil Engineering | May 2012 | Jul 2013 | 1Y 1M
Maharashtra Institute of Technology, Pune | Associate Professor,   Civil Engineering | Oct 2006 | May 2012 | 5Y 7M
Maharashtra Institute of Technology, Pune | Assistant Professor / Lecturer  Civil Engineering | Aug 1994 | Sep 2006 | 12Y 1M</t>
  </si>
  <si>
    <t>29Y 11M</t>
  </si>
  <si>
    <t xml:space="preserve"> Valorization of Corn Cob Agricultural Waste for Continuous Chromium (VI) Removal: Fixed-Bed Column Performance and Breakthrough Analysis   | International Journal of Environmental Research ( Springer) | Apr-2026
Eco-bricks reinvented: transforming coal mine overburden and fly ash into sustainable building solutions | Innovative Infrastructure Solutions (Springer) | Apr-2025
Extraction of sand from the complex matrix of coal mining dump waste: A sustainable approach in Indian context | Cleaner Materials  (Elsevier) | Mar-2024
Removal of Methylene Blue (MB) dye  from water Environment by processed Jowar stalk [Sorghum bicolor (L.) Moench] adsorbent   |  Clean Technologies &amp; Environmental Policy (Springer)  | May-2015
Adsorption of Methylene Blue using Green Peas Peels (Pisum Sativum): A Cost-Effective Option for Dye-Based Wastewater Treatment | Biotechnology and Bioprocess Engineering (Springer)  | Apr-2012
Comparative review of structural health monitoring and innovative materials in classical and modern vernacular architecture: Insights from China and India | Journal of Chinese Architecture and Urbanism | Sep-2025
Management of coal mine overburden and fly ash using Bamboo cultivation | International Journal of Innovative Technology and Exploring Engineering  | Aug-2019
Management of Construction and Demolition Waste in Pune city | International Journal of Innovative Technology and Exploring Engineering  | Aug-2019
Recent Trends in Waste Management Systems for Smart Cities in India-A Review | Afr. J Biomedical Research  | Sep-2024
Removal of dyes from aqueous solutions using non- conventional low-cost adsorbents: A Review | Journal of Indian Association of Environmental Management, [NEERI] Nagpur | Feb-2009</t>
  </si>
  <si>
    <t>Daylight Simulation of Residential Building to Reduce Energy Demand | Sustainable Development in Construction Sector, NICMAR, Pune ISBN 978 93 5361 298 6. | NICMAR,Pune</t>
  </si>
  <si>
    <t>Professor and Program Head | MIT College of Engineering,Pune | Jul 2013 | Jun 2015 | 1Y 11M</t>
  </si>
  <si>
    <t>Assessment of technical model for upgradation of existing 130MLD tertiated treated wastewater (STP), 2024 | 590000 | Maharashtra State Power Generation Company Ltd, Koradi complex,Koradi | Jun 2024 | Aug 2024 | 0Y 2M
Statistical analysis of coal grade data for of disputed period having issue of non-acceptance,  | 590000 | Maharashtra State Power Generation Company limited, Mumbai, Office of the Chief Engineer | Mar 2024 | Jul 2024 | 0Y 4M
Treatability studies, pollution load assessment and pollution control planning for 8.	Kargil India Pvt. Ltd., MIDC Kurkumbh, Pune  | 400000 | Kargil India Pvt. Ltd., MIDC Kurkumbh, Pune  | May 2014 | Sep 2014 | 0Y 4M
Technical verification of 75 MLD,15MLD and 12.5 MLD Sewage Treatment Plant design  and Vetting of 40 MLD of Sewage Treatment Plant at Kasarwadi, Pune ,  | 432000 | HNB Engineers Pvt Ltd, Pune-411002 | Jul 2014 | Dec 2014 | 0Y 5M
Environmental compliance, pollution load assessment  and monitoring for Marvel Drugs Pvt. Ltd., MIDC, Taloja, Mumbai  | 236000 | Marvel Drugs Pvt. Ltd., MIDC, Taloja, Mumbai  | Apr 2022 | Apr 2023 | 1Y 0M</t>
  </si>
  <si>
    <t>American Academy of Sciences | Presented research paper at an international conference (ICEST 2010, USA) on biosorption-based wastewater treatment; engaged in global scientific discussions and knowledge exchange in environmental science and technology.
International Conference on Pollution Control and Sustainable Environment, London, UK | International academic exposure through presentation of research at conferences in the USA and UK, focusing on sustainable environmental engineering solutions including wastewater treatment and air pollution control, facilitating global knowledge exchange</t>
  </si>
  <si>
    <t>Member, State Expert Appraisal Committee (Government of Maharashtra) Contributed to high-level environmental governance and regulatory decision-making through appraisal of large-scale infrastructure, construction, and industrial projects. Provided expert  | Gazattee Notification of Govt of India, Indicating my name as Member of SEAC1
Leadership in Research, Innovation, and Capacity Building Conceptualized and organized international and national conferences, faculty development programs, and technical events, promoting academic excellence, global engagement, and knowledge disseminatio | Convener, Faculty Development Program on Recent Advances in Geo-Environmental Engineering and Sustainability, Convener and Organising Secretary for Indo Italian Conference on Emerging Trends in Waste Management Technologies
Consultancy and Industry Engagement Leadership Led multidisciplinary consultancy projects in environmental engineering, including wastewater treatment, environmental impact assessment, and pollution control for industrial and infrastructure sectors. Stren | Industry Leadership Role
I have actively contributed to academic governance through membership on Boards of Studies at Shivaji University and Savitribai Phule Pune University, where I was involved in curriculum design, syllabus revision, and strengthening outcome-based education  | Academic Leadership Role
As a Data Auditor under the Technical Education Quality Improvement Programme II, I provided oversight and validation of institutional performance data for leading technical institutions in Maharashtra, including Dr Babasaheb Ambedkar Technological Univer | Technical Education Quality Improvement Programme</t>
  </si>
  <si>
    <t>Ministry of Environment, Forest &amp; Climate Change, Govt of India,  New Delhi for the State of Maharashtra | State Expert Appraisal Committee (SEAC) for the State of Maharashtra , Position: Member | Jan 2014 | Oct 2016
Maharashtra Pollution Control Board | Technical Member, Review Committee for CHWTSDF Ranjangaon, Maharashtra Pollution Control Board | Jan 2015 | Jan 2016
Directorate of Technical Education, Govt of Maharashtra ,Ministry of Human Resource Development , Govt of India/ World Bank Funded Institution | Data Auditor, Technical Education Quality Improvement Programme Phase II | Apr 2013 | Mar 2017
Savitribai Phule Pune University,Pune | Board of Studies (Civil Engineering) Position: Member | Jan 2014 | Aug 2015
Shivaji University, Kolhapur | Board of Studies (Environmental Engineering) Position: Member | Feb 2014 | Aug 2015
Maharashtra State Power Generation Company Limited, Govt of Maharashtra | Expert Member / Consultant, Maharashtra State Power Generation Company Limited | Jun 2024 | Jun 2026
MIT World Peace University, Pune | Board of Studies (Sustainability Studies) Position: Member | May 2022 | May 2024
MIT World Peace University, Pune | Board of Planning and Development, Position: Member | Aug 2019 | Jun 2021
Savitribai Phule Pune University | Building Committee; BCUD Research Funding Committee; Local Enquiry Committee; UGC Selection Committee; Ph.D. Committee as Member) | Apr 2014 | Jun 2018</t>
  </si>
  <si>
    <t>Quality Assurance and Institutional Performance Audit | Technical Education Quality Improvement Programme Phase II (Government of India / World Bank) | Apr 2013 | Mar 2017 | Conducted data auditing and validation for multiple technical institutions in Maharashtra, ensuring compliance with performance benchmarks, quality assurance frameworks, and reporting standards. Strengthened institutional accountability, outcome-based eva
Academic Quality Assurance and Institutional Evaluation | Savitribai Phule Pune University | Apr 2014 | Jun 2018 | Contributed to academic audits, faculty selection processes, research funding evaluation, and institutional inspections (LIC), ensuring adherence to UGC norms, quality benchmarks, and governance standards. Supported improvement of academic systems and ins
Academic Leadership, Accreditation Support, and Outcome-Based Education | MIT World Peace University, Pune | Apr 2019 | Aug 2024 | Led postgraduate program development, curriculum design, and implementation of outcome-based education aligned with accreditation requirements. Supported continuous quality improvement through structured academic planning, research supervision, and integr</t>
  </si>
  <si>
    <t>Nature of Activity/Event: Environmental Awareness and Sustainability Programs (World Environment Day, Technical Events, Student Engagement Initiatives) | Maharashtra Institute of Technology, Pune and MIT World Peace University | Organized and led student-centric environmental awareness programs, technical events, and sustainability initiatives to promote environmental responsibility and community engagement. Mentored students in addressing real-world environmental challenges, fos | Sep 2016 | Jun 2020 | 3Y 8M
Postgraduate and Doctoral Research Mentorship | Savitribai Phule Pune University / MIT World Peace University | Guided 30+ M.Tech dissertations and many  Ph.D. scholars, fostering research skills, innovation, and problem-solving capabilities among students. Encouraged interdisciplinary research in sustainability, wastewater treatment, and environmental management,  | Dec 2012 | Aug 2024 | 11Y 7M
Nature of Activity/Event: Faculty Development Programs and Technical Conferences for Student Skill Development | MIT World Peace University, Pune | Organized and coordinated national and international conferences and faculty development programs, providing students exposure to emerging technologies, research trends, and industry practices. Facilitated interaction with experts, enhancing student learn | Dec 2009 | Aug 2024 | 14Y 8M</t>
  </si>
  <si>
    <t>Faculty Development Program (FDP)  on “Recent Advances in Geo-Environmental Engineering and Sustainability” | MIT- World Peace University, Pune | Role: Convener | Sep-2022
Indo-Italian International Conference on  Emerging Trends in Waste Management Technologies (ETWMT) | Maharashtra Institute of Technology, Pune | Convener and Organizing Secretary | Dec-2009
Conference on Preservation of the Ozone Layer | Maharashtra Institute of Technology, Pune | Role: Convener | Sep-2010
World Environment Day Event on “Environmental Sustainability in Educational Campuses” , jointly with TERRE Policy Centre, Pune | Maharashtra Institute of Technology, Pune and other Institutions under MAEER, Pune | Role: Coordinator | Jun-2018</t>
  </si>
  <si>
    <t>Technical: I demonstrate strong openness towards emerging technologies and actively integrate digital tools and data-driven approaches in academic, research, and administrative functions. I firmly believe in leveraging technology to enhance knowledge creation, disse, I demonstrate strong openness towards emerging technologies and actively integrate digital tools and data-driven approaches in academic, research, and administrative functions. I firmly believe in leveraging technology to enhance knowledge creation, disse
Managerial: I possess a strong ability to anticipate emerging academic, administrative, and institutional challenges through strategic foresight and data-informed decision-making. I proactively develop structured plans to address potential risks related to quality, i, I have demonstrated the ability to mobilize resources through research funding, consultancy projects, and institutional collaborations with industry and government agencies. I ensure strategic allocation of resources aligned with academic priorities, infr, I demonstrate strong capability to perform effectively under pressure while managing multiple academic, administrative, and research responsibilities. I prioritize tasks systematically and maintain focus to meet stringent deadlines without compromising qu, I possess a sound understanding of financial management, including budgeting, resource planning, and fiscal control within academic and project environments. I have been involved in mobilizing funds through consultancy, research projects, and institutiona
Corporate: I possess a strong ability to assess community needs in the built environment through field engagement, stakeholder consultation, and environmental impact assessment. My work in areas such as housing, infrastructure, waste management, and environmental su, I have a clear understanding of national challenges such as rapid urbanization, infrastructure deficits, climate change, resource scarcity, and environmental degradation. Higher education in the built environment must respond by integrating sustainability, I possess a strong understanding of curriculum development that promotes wide participation and social inclusion by ensuring accessibility, flexibility, and relevance to diverse learner groups. I advocate for outcome-based and interdisciplinary curricula 
Leadership: I demonstrate the ability to motivate and align diverse stakeholders—including faculty, students, industry partners, and administrators—towards shared institutional goals. Through collaborative leadership, effective communication, and inclusive decision-m, I am deeply committed to advancing the mission and strategic goals of the institution through academic excellence, innovation, and societal impact. I align my leadership approach with long-term institutional priorities, ensuring sustainable growth, qualit, I demonstrate strong strategic and innovative thinking by integrating emerging trends, policy directions, and institutional priorities into long-term planning. I maintain a broad perspective that balances academic excellence, research, industry collaborat, I lead by personal example through integrity, professionalism, and a commitment to continuous learning. I actively encourage new ideas and adopt a consultative approach, fostering collaboration, transparency, and inclusive decision-making across all level
Interpersonal: I have experience in initiating and strengthening national and international collaborations through academic partnerships, conferences, and joint research initiatives. My approach emphasizes effective communication, mutual engagement, and alignment of ins, I interact effectively and persuasively at senior levels by combining strong domain expertise with clear, evidence-based communication. I engage confidently with policymakers, industry leaders, and academic administrators to facilitate informed decision-m, I am an active member of several recognized professional bodies, including Fellow of the Institution of Engineers (India), Life Member of the Indian Society for Technical Education, Indian Association of Environmental Management (NEERI), and the Indian So
Description: I am a Fellow of the Institution of Engineers India, reflecting professional recognition of my contributions to engineering and the built environment. I have presented research and participated in international conferences in the USA and the UK, contributing to global academic engagement. My membership in international professional bodies such as the Air &amp;amp; Waste Management Association and involvement in interdisciplinary research and consultancy projects demonstrate my commitment to international collaboration, knowledge exchange, and advancement of sustainable environmental practices.</t>
  </si>
  <si>
    <t>Dr. Ram Sharan Singh | Professor and Head, Chemical Engineering, Indian Institute of Technology, (IIT-BHU) Varanasi | rssingh.che@iitbhu.ac.in | 9450119379</t>
  </si>
  <si>
    <t>Dr. Sunil Kumar | Senior Principal Scientist, Council of Scientific and Industrial Research, National Environmental Engineering Research Institute (CSIR – NEERI), Nehru Marg, Nagpur – 440 020, Maharashtra, India | sunil_neeri@yahoo.co.in | 8806029925</t>
  </si>
  <si>
    <t>Mr T. C Benjamin, IAS (Retd) | Former Additional Chief Secretary, Government of Maharashtra, Mumbai | 53.benjamin@gmail.com | 8412933009</t>
  </si>
  <si>
    <t>14-Aug-26 08:30 AM</t>
  </si>
  <si>
    <t>Janhavi Sandeep Inamdar</t>
  </si>
  <si>
    <t>janhavi2730@gmail.com</t>
  </si>
  <si>
    <t>Female</t>
  </si>
  <si>
    <t>27-Feb-1965</t>
  </si>
  <si>
    <t xml:space="preserve">Marathi, Hindi,English </t>
  </si>
  <si>
    <t>Sandeep Inamdar</t>
  </si>
  <si>
    <t>Flat 304, Tower 4, Lodha Belmondo, Gahunje, Pune</t>
  </si>
  <si>
    <t>Group Director, International Relations</t>
  </si>
  <si>
    <t>MIT Group of Institutions</t>
  </si>
  <si>
    <t>01-Feb-2023</t>
  </si>
  <si>
    <t>Secondary | Maharashtra | D R Kanyashala , Amalner, Dist: Dhule | 85.00 | 0.00 | 1981
Higher Secondary | Maharashtra | Jaihind College, Dhule | 80.00 | 0.00 | 1983
Graduation |  Savitribai Phule Pune University | College of Engineering Pune | 66.00 | 0.00 | 1987
Post Graduation |  Savitribai Phule Pune University  | College of Engineering Pune | 60.00 | 0.00 | 1992
PhD | Delhi University  | Delhi College of Engineering, Delhi ( Delhi Technological University) | 0.00 | 0.00 | 2008</t>
  </si>
  <si>
    <t>Bharati Vidyapeeth's College of Engineering  | Lecturer | Jul 1987 | Nov 1995 | 8Y 3M
Bharati Vidyapeeth's college of engineering Navi Mumbai | Assisstant Professor | Nov 1995 | Nov 2000 | 5Y 0M
Bharati Vidyapeeth's College of Engineering Delhi | Associate Professor | Nov 2000 | Jun 2006 | 5Y 6M
Sinhgad Institute of Technology, Lonavala | Professor | Jun 2006 | Apr 2011 | 4Y 9M
SKN Sinhgad Institution of Technolgy, Lonavala | Principal | Apr 2011 | Jun 2015 | 4Y 2M
Vishwaniketan Education Trust , Navi Mumbai | Director | Jun 2015 | Jan 2021 | 5Y 6M
Pimpri Chichwad College of Engineering Pune | Director Academics and International Relations | Feb 2021 | Jan 2023 | 1Y 11M
MIT Group of Institutions Pune | Professor, Civil Engineering and Group Director, International Relations | Feb 2023 | Mar 2026 | 3Y 1M</t>
  </si>
  <si>
    <t>38Y 6M</t>
  </si>
  <si>
    <t>Journal |  International Journal of Chemical and Bio molecular Engineering | Feb-2008
Journal |  International Journal of Natural Sciences and Engineering  | Mar-2008
Journal | Journal of Acta Ecologica | Dec-2004</t>
  </si>
  <si>
    <t>Wastewater Recycle and Reuse |  ICFAI’s professional reference book | Don't know this information
Rising to the top, Vol 3: Indian Women STEM leaders share their journey to professional success | Global Engineering Deans Council | In all conferences of WEEF and GEDC and otherwise</t>
  </si>
  <si>
    <t>Vice Principal | Sinhgad Institute of Technology Lonavala | Jun 2009 | Apr 2011 | 1Y 10M
Principal | SKN Sinhgad Institute of Technology Lonavala | Apr 2011 | Jun 2015 | 4Y 2M
Director | Vishwaniketan Education Trust | Jun 2015 | Jan 2021 | 5Y 7M
Director Academics and Director International Relations | Pimpri Chichwad College of Engineering Pune | Feb 2021 | Jan 2023 | 1Y 11M
Group Director, International Relations | MIT Group of Institutions, Pune | Feb 2023 | Mar 2026 | 3Y 1M</t>
  </si>
  <si>
    <t>Master's level Curriculum Development of program Sustainable Built Environment | 42 Lakhs Rupees | European Union  | Aug 2005 | Jun 2007 | 1Y 10M
Training on Problem &amp; Project Based Learning at Aalborg University  Denmark | 80 Lakhs | European Union  | Aug 2010 | Jul 2012 | 1Y 11M</t>
  </si>
  <si>
    <t>Center for Tele Infrastrcture ( CTIF) at Aalborg University , Denmark | Attended around 8 conferences in various countries for international collaborations
CTIF Global Capsule at Aarhus University , Denmark | Attended around 5 conferences in various countries for international collaborations and sent students for summer training
Various Universities in USA, UK. Europe and Australia | For the past 12 years, I have successfully coordinated and facilitated student participation in the International Summer Internship Program (ISIP), promoting global exposure and international academic engagement.
Aalborg University Denmark | I facilitated and supported faculty members from our institutions in pursuing PhD programs at Aalborg University, Denmark.</t>
  </si>
  <si>
    <t>SKN Sinhgad Institute of Technology , Lonavala | Principal | Apr 2011 | Jun 2015</t>
  </si>
  <si>
    <t>i MACE 2022 | Pimpri Chinchwad College of Engineering | International faculty resources identification | Aug-2022
ICCUBEA 2022 | Pimpri Chinchwad College of Engineering Pune | International faculty resources indentification | Aug-2022
PRAKALP 2025 | MIT Academy of Engineering Pune | International faculty resources identification | Mar-2025</t>
  </si>
  <si>
    <t>Technical: 7 on 10 scale, 7
Managerial: 9, 8, 8, 8
Corporate: 8, 7, 9
Leadership: 9, 9, 8, 8
Interpersonal: 10, 10, 9
Description: 1. Erasmus plus Mobility for life fellowship of one month for training on project based learning at Aalborg University , Denmark.
2. Received an award from GEDC (Global Engineering Dean's Council) for Women in leadership in engineering education.&amp;nbsp;
3. Worked on establishing the collaborations with more than 80 universities abroad for Students exchange programs like Semester exchange, short term summer programs and faculty exchange programs, Joint degree/dual degree programs etc
&amp;nbsp;</t>
  </si>
  <si>
    <t>Prof. Apoorva Palkar | VC, Maharashtra State Skill University , Mumbai | contact@mssu.ac.in | 9850509454</t>
  </si>
  <si>
    <t>Dr. S K Singh | VC, Rajasthan Technical University Kota  | rssharma@rtu.ac.in | 9891599903</t>
  </si>
  <si>
    <t>Dr. Anand Bhalerao | VC, Central University of Rajasthan  | vc@curaj.ac.in | 9881731235</t>
  </si>
  <si>
    <t>17-Aug-26 11:07 AM</t>
  </si>
  <si>
    <t>Paturu Neelakanteswara Rao</t>
  </si>
  <si>
    <t>pnrao.bits@gmail.com</t>
  </si>
  <si>
    <t>06-Aug-1965</t>
  </si>
  <si>
    <t>English,Hindi</t>
  </si>
  <si>
    <t>Venkata Subaiah</t>
  </si>
  <si>
    <t xml:space="preserve">Prof.  P N Rao, 
Villa-22, APR  Pranav  Antilia,
 Near Dr. Reddy's Lab, Bachupally, 
 Hyderabad-500  090, Telangana(state)
</t>
  </si>
  <si>
    <t>BITS,Pilani-Hyderabad Campus</t>
  </si>
  <si>
    <t>14A</t>
  </si>
  <si>
    <t>01-Aug-2010</t>
  </si>
  <si>
    <t>Secondary | Board of Secondary Education, Andhra Pradesh | Govt. Junior College, Ulavapadu, Prakasam (District), A.P. | 70.00 | 7.00 | 1980
Higher Secondary | Board of Intermediate Education, Hyderabad(A.P.) | G.V.S.M. Govt. Junior College, Ulavapadu, Prakasam(Dist.), A.P. | 91.60 | 9.16 | 1982
Graduation | Thapar University | Thapar Institute of Engineering and Technology, Patiala, Punjab | 67.61 | 0.00 | 1987
Post Graduation | BITS University | Birla Institute of Technology &amp; Science, Pilani, Rajasthan | 0.00 | 8.75 | 1988
PhD | BITS University | Birla Institute of Technology &amp; Science, Pilani, Rajasthan | 0.00 | 0.00 | 1998</t>
  </si>
  <si>
    <t>Birla Institute of Technology &amp; Science, Pilani, Hyderabad Campus  | Professor | Dec 1988 | Jul 2026 | 37Y 6M</t>
  </si>
  <si>
    <t>37Y 6M</t>
  </si>
  <si>
    <t>Estimation of wind pressure coefficients on multi-building configurations using data-driven approach | Wind and Structures | Feb-2021
Development of sustainable and durable ternary blended concrete using sugarcane bagasse ash and glass powder | Construction and Building Materials, Vol. 466 | Mar-2025
Compatibility of waste glass with other by-products for the production of sustainable concrete | Journal of Building Engineering  | Dec-2023
Waste glass in cementitious materials: Applications, properties, and performance in construction and infrastructure | Progress in Engineering Science | Mar-2026
Artificial Neural Network-Based Prediction of Wind Pressure Coefficients on Buildings | Jounal of The Institute of Engineers.(India) Series A  | Mar-2021
Wind Induced interference effects on two, three and four building configuration | International Journal of Structural Engineering | May-2021
Study of Interference Effects on Wind Turbine Structures | Journal of Energy and Environmental Sustainability | Sep-2019
Study of Interference effects on Chimneys | Journal of Physics | Sep-2019
Thermal Conductivity and Impact Resistance of Concrete Using Partial Replacement of Coarse Aggregate with Rubber | Journal of Jordan Engineering | Feb-2016
Strength and Workability Characteristics of Concrete by Using Different Super Plasticizers | International Journal of Materials Engineering | Feb-2012</t>
  </si>
  <si>
    <t>M Bhanuchitra, V Padmavathi, P N Rao (2023),” Prediction of Failure of Embankment on Soft Clay from Construction Control Chart”,  | Springer publication | International Symposium on Construction Resources for Environmentally Sustainable Technologies
Vishwaja Neha, B., Padmavathi, V., Padmavathi, M and Rao, P.N. (2021), " Study of Cohesive Soil Behaviour on Addition of Coconut Fibre and Micro Fine Cement" | Springer publication | Proceedings of the Indian Geotechnical Conference 2019, IGC-2019, Volume V, pp.1-11, Lecture Notes in Civil Engineering
Shruti K., Rao P.N., Sabareesh G.R. (2019) “Across Wind Load Analysis Using CFD for Sustainable Design of Tall Structures” | Springer Book series. (ISBN 978-3-030-01931-0). | Advances and Challenges in Structural Engineering. GeoMEast 2018. Sustainable Civil Infrastructures
Satya Sireesha, V. Padmavathi, V. Sai Venkata Harini, P. N. Rao (2019), “MASW Survey for Mapping Soil Profiles at Investigation Site” | Springer publication | Advances in Geotechnical and Transportation Engineering, Vol.71, pp.249-256
Padmavathi, V., Nirmala Peter, E. C., Rao, P. N. and Padmavathi, M. (2019), “Stabilization of Soil Using Terrasil, Zycobond and Cement as Admixtures”,  | Springer Book series. (ISBN 978-3-030-01916-7).  | Latest Thoughts on Ground Improvement Techniques. GeoMEast2018. Sustainable Civil Infrastructures</t>
  </si>
  <si>
    <t>Head of the Department,    Civil Engineering | BITS, Pilani-Hyderabad Campus | Aug 2008 | Oct 2010 | 2Y 2M
Faculty In-charge(FIC)  equivalent to Dean | BITS, Pilani-Hyderabad Campus | Aug 2010 | Jul 2012 | 1Y 11M</t>
  </si>
  <si>
    <t>To strengthen the research facilities in the department | 100 lakhs | DST-FIST | Nov 2013 | Nov 2018 | 5Y 0M
State of the Art Report (SOAR) on Use of Polymer Fibers and Steel Fibers for Improvement in Concrete Properties | 6.578 Lakhs | MoRT&amp;H | Mar 2017 | Mar 2018 | 1Y 0M</t>
  </si>
  <si>
    <t>Guide (3)</t>
  </si>
  <si>
    <t>1st National conference on Recent Advances in Civil Engineering  | JNTU, Hyderabad | Advisory Commitee Meber | Sep-2019
one day workshop on Bitumen Rheology | BITS, Hyderabad | Organizing Committee Member | Sep-2017
International conference on Innovations in Structural Engineering  | Osmania University, Hyderabad | Advisory&amp; Technical Committee Member | Dec-2015
National conference on Advances in Civil engineering and Infrastructure Development | Vasavi College of Engineering, Hyderabad | Advisory &amp; Technical Committee Member | Feb-2014
one day workshop on Green Building Practices &amp; Impact on Environmental Performance | BITS, Hyderabad | Organizing Coordinator | Oct-2010</t>
  </si>
  <si>
    <t>Technical: Openness towards a "knowledge-based setting" that leverages digital intelligence to improve project efficiency, safety, and sustainability. To deploy artificial intelligence (AI), knowledge based systems and incorporating Building Information Modelling (B, Enthusiastic  with modern and advanced technologies.
Managerial: constructing new campus of BITS at Hyderabad, implemented advance strategic plans and cultivated proactive mindset in the team members., key aspects are Resource Identification and  Strategic Allocation  to get benefits like Enhanced Productivity, Cost Control &amp; Efficiency. The benefits  can be achieved by skill based assignment with dynamic palm by using  modern technologies., staying organized, prioritizing tasks, and managing resources, such as time and team input to meet tight deadlines.
STAR: Situation, Task, Action, and Result to highlight  ability to handle the pressure, Achieve organizational goals by including generating revenue, efficient resource allocation, and maintaining fiscal control through budgeting and financial analysis
Corporate: The built environment involves evaluating housing, transportation, and public spaces to ensure they are safe, inclusive, accessible, and sustainable., Higher Education Institutions in the built environment can respond by transitioning from traditional, define education to interdisciplinary, sustainability-focused, and practical training that aligns with national goals., Designing culturally responsive content, providing accessible pedagogy for diverse learning profiles, and ensuring equity in assessment.
Leadership: Motivating a diverse group of stakeholders requires a tailored approach that aligns individual interests with a shared vision, fostering trust and active engagement through inclusive leadership., By Setting SMART Goals through Enthusiasm and Initiative by Bridging Personal and Team Goals, Strategic and Innovative Thinking by Broad Perspective, Maintaining openness to new ideas and a consultative approach combines integrity, servant leadership, and collaborative decision-making. 
Interpersonal: conducted and participated in National and International conferences., As faculty in-charge of General administration interacted with many senior level people ., Member of IGS and ISTE participated and interacted with mebers.
Description: 
Felicitated by the Director, BITS,Pilani-Hyderabad Campus to recognise and honor the exmplary service dedicated 15 years of commitment to institution's growth and sucess on 27th April,2024.
Felicitated by the Chairman, ICI, in honour of Dedication and Achivements in construction on the occasion of concrete day celebrations at Hyderabad on 7th September,2023.
Felicitated by the Vice Chancellor, BITS, Pilani, in appriciation for more than 25 years of dedicated service at BITS University on 31st August,2014.
Felicitaed by teh Director, BITS,PIlani-Hyderabad Campus&amp;nbsp; for Major Contribution to teh Phase-I completion of New Campus Construction at Hyderabad on 8th Novemebr,2014.
&amp;nbsp;</t>
  </si>
  <si>
    <t>1.	 Prof. Ram Karan Singh | Vice-Chancellor  The ICFAI University, Dehradun | vc@iudehradun.edu.in | 7683014374</t>
  </si>
  <si>
    <t>Prof. M.B.   Srinivas | Vice Chancellor, Aditya   University, Andhra Pradesh | mbs_bits@yahoo.in | 9010202864</t>
  </si>
  <si>
    <t xml:space="preserve"> Prof. V. S. Rao    | Advisor, BITS Pilani Amaravati Campus | vsr.bits@gmail.com | 9010202828</t>
  </si>
  <si>
    <t>17-Aug-26 11:24 AM</t>
  </si>
  <si>
    <t>Prasad Dattakumar Khandekar</t>
  </si>
  <si>
    <t>khandekar.prasad@gmail.com</t>
  </si>
  <si>
    <t>08-Apr-1970</t>
  </si>
  <si>
    <t xml:space="preserve">Hindi ,English ,Marathi </t>
  </si>
  <si>
    <t>Dattakumar</t>
  </si>
  <si>
    <t xml:space="preserve">Plot 9B, Manvendranagar Society, S No 10, Taljai Pathar, Dhankawdi, Pune, Maharashtra </t>
  </si>
  <si>
    <t>Chief Academic Officer</t>
  </si>
  <si>
    <t>Dr Vishwanath Karad MIT World Peace University</t>
  </si>
  <si>
    <t>17-Apr-2025</t>
  </si>
  <si>
    <t>PhD | Shivaji University | Walchand College of Engineering | 0.00 | 0.00 | 2013</t>
  </si>
  <si>
    <t>Dr Vishwanath Karad MIT World Peace University | Chief Academic Officer | Apr 2025 | Present | 1Y 4M
DES Pune University, Pune | Vice Chancellor | Jun 2023 | Apr 2025 | 1Y 10M
Dr Vishwanath Karad MIT World Peace University | Dean Engineering, Senior Director Center for Industry Academia Partnerships, and Dean Quality Assurance   | Apr 2016 | May 2023 | 7Y 1M
VIIT Pune | Dean Planning and Development and Head of Electronics and Telecommunication | Jun 2005 | Apr 2016 | 10Y 9M
SVCP Pune | Lecturer | Aug 1997 | Jun 2005 | 7Y 10M
Accel Systems | Application Engineer | Sep 1994 | Aug 1997 | 2Y 11M
Indfos Industries Ltd | Sales Engineer | Jun 1994 | Sep 1994 | 0Y 3M
PM Electronics Pvt Ltd | Marketing Executive | Dec 1992 | Jun 1994 | 1Y 6M</t>
  </si>
  <si>
    <t>33Y 8M</t>
  </si>
  <si>
    <t>Enhancing Soci0-Economic Well-Being of E-Waste Collectors through Targeted Interventions | 80,00,000 | ICSSR | Sep 2024 | Ongoing | 2Y 0M
Design and Development of Routing Algorithm for Mobile WSN for Environmental Monitoring to Estimate the Pollution Level | 19,96,000 | RGSTC, Government of Maharashtra | Jun 2013 | Jun 2015 | 2Y 0M
Estimating Power Dissipation in VLSI Circuits and Reducing it by Using Energy Recovery Adiabatic Technique | 2,50,000 | SPPU, Pune | Jun 2010 | Jun 2011 | 1Y 0M</t>
  </si>
  <si>
    <t>IEEE | Senior Member
IET | Member
Confederation of Indian Private Universities | Establishment, Partnering with US and Indian Universities, Organisation of two International Workshops for VCs and top university leaderships</t>
  </si>
  <si>
    <t>Chief Academic Officer:Responsible for academics of 160 UG,PG and PhD programs, research initiatives of the universities including Research Institutes, COEs &amp; Doctoral Programs, Accreditations, Rankings, Examinations, Placements, Alumni Relations, CSR fun
Vice Chancellor:Responsible for academics of 160 UG,PG and PhD programs, research initiatives of the universities including Research Institutes, COEs &amp; Doctoral Programs, Accreditations, Rankings, Examinations, Placements, Alumni Relations, CSR funds etc
Director Admissions: Successfully admitted 100% students during the Covid times by shifting the entire process to online mode
Senior Director of Center of Industry Academia Partnerships: Established the centre successfully with 34 full time members for placements, internships, external funded projects, consultancy etc</t>
  </si>
  <si>
    <t>MITWPU |  Member of Governing Body, Member of Board of Management, Member of Academic Council | Apr 2025 | Aug 2026
DES Pune University | Vice Chancellor | Jun 2023 | Apr 2025
MITWPU | Dean of Engineering and Technology  | Oct 2019 | Oct 2022
MITWPU | Associate Dean of Engineering and Technology | Jun 2017 | Sep 2019
MIT Pune | Vice Principal  | Apr 2016 | May 2017
VIIT Pune | Head of Electronics and Telecommunication | Mar 2011 | Apr 2016</t>
  </si>
  <si>
    <t>NBA | SVCP | Jun 1997 | Jun 2005 | Five Years Accreditation
NBA | VIIT Pune | Jun 2005 | Apr 2016 | Three years accreditation
ISO 2008:2015 | VIIT | Jun 2008 | Jun 2015 | MR-ISO</t>
  </si>
  <si>
    <t>Guide (2) | Co-Guide (2)</t>
  </si>
  <si>
    <t>IEEE Students Branch Counsellor | VIIT Pune | Organization of technical workshops, project competitions, National Conference etc | Jun 2005 | Apr 2016 | 10Y 9M</t>
  </si>
  <si>
    <t>Technical: Yes, Good
Managerial: Excellent, Excellent, Good, Excellent
Corporate: Good, Good, Excellent
Leadership: Excellent, Strong, Excellent, Excellent
Interpersonal: Excellent, Excellent, Yes
Description: Fellow of Institution of Engineers, Fellow of Insitution of Electronics and Telecommunication Engineers
4.&amp;nbsp;&amp;nbsp;&amp;nbsp;&amp;nbsp;&amp;nbsp;&amp;nbsp;&amp;nbsp;&amp;nbsp;&amp;nbsp;&amp;nbsp;&amp;nbsp;&amp;nbsp;&amp;nbsp;&amp;nbsp;Awards:
i.&amp;nbsp;&amp;nbsp;&amp;nbsp;Prof. K. Arumugam National Award for Innovation Work in Engineering and Technology&amp;nbsp;by&amp;nbsp;ISTE&amp;nbsp;in 2021.
ii.&amp;nbsp;&amp;nbsp;Excellent Performance Award five times since 2007 given and Best Teacher Award in 2010 and 2014 given by VIIT management.
&amp;nbsp;&amp;nbsp;&amp;nbsp;&amp;nbsp;&amp;nbsp;&amp;nbsp;&amp;nbsp;&amp;nbsp;&amp;nbsp;&amp;nbsp;&amp;nbsp;&amp;nbsp;iii.&amp;nbsp;&amp;nbsp;&amp;nbsp;&amp;nbsp;&amp;nbsp;&amp;nbsp;Nominated for the national award, &amp;rsquo;Best Low Cost Technology for the Cause of the Disabled&amp;rsquo; given away by the Ministry of Social Justice and Empowerment in 2004.
&amp;nbsp;&amp;nbsp;&amp;nbsp;&amp;nbsp;&amp;nbsp;&amp;nbsp;&amp;nbsp;&amp;nbsp;&amp;nbsp;&amp;nbsp;&amp;nbsp;&amp;nbsp;iv.&amp;nbsp;&amp;nbsp;&amp;nbsp;&amp;nbsp;&amp;nbsp;&amp;ldquo;Adarsh Dombivlikar&amp;rdquo; Award by &amp;ldquo;Dombivlikar&amp;rdquo; run by Honorable Ravindra Chavan, Minister of State for IT, Medical Education and Ports. Dombivli is a town in Thane district having 1.4 million population.
&amp;nbsp;&amp;nbsp;&amp;nbsp;&amp;nbsp;&amp;nbsp;&amp;nbsp;&amp;nbsp;&amp;nbsp;&amp;nbsp;&amp;nbsp;&amp;nbsp;&amp;nbsp;&amp;nbsp;&amp;nbsp;v.&amp;nbsp;&amp;nbsp;&amp;nbsp;&amp;nbsp;&amp;nbsp;&amp;ldquo;Best Paper Award&amp;rdquo; in IEEE International Conference&amp;nbsp;ICCUBEA 2015 and 2016.
&amp;nbsp;
5.&amp;nbsp;&amp;nbsp;&amp;nbsp;&amp;nbsp;&amp;nbsp;&amp;nbsp;&amp;nbsp;&amp;nbsp;&amp;nbsp;&amp;nbsp;&amp;nbsp;&amp;nbsp;&amp;nbsp;&amp;nbsp;Honors:&amp;nbsp;
&amp;nbsp;&amp;nbsp;&amp;nbsp;&amp;nbsp;&amp;nbsp;&amp;nbsp;&amp;nbsp;&amp;nbsp;&amp;nbsp;&amp;nbsp;&amp;nbsp;&amp;nbsp;&amp;nbsp;&amp;nbsp;&amp;nbsp;i.&amp;nbsp;&amp;nbsp;&amp;nbsp;&amp;nbsp;Invited panel member on CNBC Awaz for discussion on &amp;ldquo;Pune: The Epicenter of Growth&amp;rdquo;, September 2017.
&amp;nbsp;&amp;nbsp;&amp;nbsp;&amp;nbsp;&amp;nbsp;&amp;nbsp;&amp;nbsp;&amp;nbsp;&amp;nbsp;&amp;nbsp;&amp;nbsp;&amp;nbsp;&amp;nbsp;&amp;nbsp;ii.&amp;nbsp;&amp;nbsp;&amp;nbsp;&amp;nbsp;Invited panel member in webinar on &amp;ldquo;How Higher Education will Change Post Pandemic&amp;rdquo;, 25th&amp;nbsp;April 2020 organized by Shiksha
&amp;nbsp;&amp;nbsp;&amp;nbsp;&amp;nbsp;&amp;nbsp;&amp;nbsp;&amp;nbsp;&amp;nbsp;&amp;nbsp;&amp;nbsp;&amp;nbsp;&amp;nbsp;iii.&amp;nbsp;&amp;nbsp;&amp;nbsp;&amp;nbsp;A&amp;nbsp;contributing team member in the workshop for enhancing quality of Indian Education during Educon 2014 in Paris, France.
&amp;nbsp;&amp;nbsp;&amp;nbsp;&amp;nbsp;&amp;nbsp;&amp;nbsp;&amp;nbsp;&amp;nbsp;&amp;nbsp;&amp;nbsp;&amp;nbsp;&amp;nbsp;iv.&amp;nbsp;&amp;nbsp;&amp;nbsp;&amp;nbsp;Participated in Panel Discussion on &amp;lsquo;Remanufacturing: The Future of Sustainable Business&amp;rsquo; on April 26, 2022 at the U. S. Consulate General, Mumbai jointly organized by Indo-American Chamber of Commerce and US Consulate General Mumbai.
&amp;nbsp;&amp;nbsp;&amp;nbsp;&amp;nbsp;&amp;nbsp;&amp;nbsp;&amp;nbsp;&amp;nbsp;&amp;nbsp;&amp;nbsp;&amp;nbsp;&amp;nbsp;&amp;nbsp;&amp;nbsp;v.&amp;nbsp;&amp;nbsp;&amp;nbsp;&amp;nbsp;Delivered a keynote on &amp;ldquo;Sustainable Government Academia Relationships&amp;rdquo; at a G20 event supported by AICTE, Ministry of Electronics and Information Technology, many edtech companies in India International Education Expo, 28-30 April 2023, Delhi.
&amp;nbsp; &amp;nbsp; &amp;nbsp; &amp;nbsp; &amp;nbsp; &amp;nbsp;&amp;nbsp;vi.&amp;nbsp;&amp;nbsp;&amp;nbsp;&amp;nbsp;Invited panel member in EDNXT Conclave organized by Economic Times, 13th November 2024.</t>
  </si>
  <si>
    <t>17-Aug-26 02:45 PM</t>
  </si>
  <si>
    <t>Shrikant Bhaurao Charhate</t>
  </si>
  <si>
    <t>sbcharate@yahoo.co.in</t>
  </si>
  <si>
    <t>15-Feb-1966</t>
  </si>
  <si>
    <t>Bhaurao</t>
  </si>
  <si>
    <t>Flat-502, Green valley CHS, Plot-4 A, Sector-8, Airoli, Navi Mumbai 400708, Maharashtra</t>
  </si>
  <si>
    <t>VICE CHANCELLOR</t>
  </si>
  <si>
    <t>NICMAR University of Construction Studies, Hyderabad</t>
  </si>
  <si>
    <t>03-Nov-2025</t>
  </si>
  <si>
    <t>PhD | Indian Institute of Technology | Indian Institute of Technology, Powai, Mumbai | 0.00 | 0.00 | 2008
Post Graduation | Mumbai University  | Sardar Patel College of Engineering, Andheri, Mumbai | 73.17 | 0.00 | 1998
Graduation | Amaravati University | Government College of Engineering, Amaravati | 63.92 | 0.00 | 1988
Higher Secondary | Nagpur Board | Vidya Bharati Mahavidyalaya, Amaravati | 73.14 | 0.00 | 1984
Secondary | Nagpur Board | New High school, Belpura, Amaravati | 78.86 | 0.00 | 1981</t>
  </si>
  <si>
    <t xml:space="preserve"> Amity University Mumbai  | Professor &amp; Director (7 Year 3 Monts), Dean Academics (5 Years), Pro-Vice Chancellor (1 Year 10 Months) | Aug 2018 | Oct 2025 | 7Y 2M
Pillai HOC College of Engineering &amp; Technology, Panvel | Professor and Dean | Feb 2013 | Jul 2018 | 5Y 5M
CORE Higher Education, Mumbai | Associate Vice President | Jan 2011 | Jan 2013 | 2Y 0M
Datta Meghe College of Engineering, Airoli, Navi Mumbai | Professor and Head | Jun 2008 | Jan 2011 | 2Y 7M
Datta Meghe College of Engineering, Airoli, Navi Mumbai | Assistant Professor  | Aug 1998 | Jun 2008 | 9Y 9M
N.Y.S.S's Datta Meghe College of Engineering, Airoli, Navi Mumbai | Lecturer/Sr Lecturer | Jul 1995 | Aug 1998 | 3Y 1M
N.Y.S.S's Shreeram Polytechnic, Airoli, Navi Mumbai | Lecturer | Aug 1989 | Jun 1995 | 5Y 10M
NICMAR University of Construction Studies, Hyderabad | Vice Chancellor | Nov 2025 | Present | 0Y 10M</t>
  </si>
  <si>
    <t>37Y 0M</t>
  </si>
  <si>
    <t>Inverse Modeling to Derive Wind Parameters from Wave Measurements | International Journal of Applied Ocean Research, Elsevier. Vol (30), 2008, pp 120-129 | Oct-2008
Comparison of Data Driven Modeling Techniques for River Flow Forecasting | International Journal of Hydrological Sciences. Vol 55 (7), pp 1163-1174 (2010). | Nov-2010
Irrigation Scheduling of Pawale Project using FAO-CROPWAT 8.0 | International Journal of Recent Patents on Engineering, 19(1). Pp 128-142, Elsevier | Mar-2023
Structural Performance of RCC Framed Elevated Circular Shape Tank in the Indian Region | SSRG International Journal of Civil Engineering, vol. 11,  no. 3, pp. 68-79, 2024. https://doi.org/10.14445/23488352/IJCE-V11I3P106 | Oct-2024
Assessment of ground water quality parameters during post monsoon season in three Taluka of Sindhudurg district of Maharashtra using water quality index | Journal Sadhana – Springer Nature (IF- 1.6) DOI: https://doi.org/10.1007/s12046-024-02504-0 | Nov-2024
1D and 2D Boron Nitride Nano Structures: A Critical Analysis for Emerging Applications in the Field of Nanocomposites | ACS Omega, ACS publication,  https://doi.org/10.1021/acsomega.3c10217 Impact Factor-4.19 | Jun-2024
Assessing environmental influences on radon levels: analysis of independent variables | Mathematical Models in Engineering, Vol. 10, No. 3, Jun. 2024, https://doi.org/10.21595/mme.2024.24169       (Impact Factor 0.7) | Dec-2024
Synthesis and Characterization of 2D Boron Nitride from Hexagonal Boron Nitride | SSRG- IJME " (Scopus Indexed), Volume 12 Issue 7, 1-6, July 2025, https://doi.org/10.14445/23488360/IJME-V12I7P101. | Jan-2025
ACS Omega, ACS publication,  https://doi.org/10.1021/acsomega.3c10217 Impact Factor-4.19 | in SSRG International Journal of Civil Engineering, ISSN: 2348-8352, Volume 11 Issue 5 May 2024 issue.  Scopus Indexed DOI: https://doi.org/10.14445/23488352/IJCE-V11I5P113 | Jul-2024
Assessment of Steel Reinforcement Corrosion Resistance in Sulphur Infiltrated Concrete: An Electrochemical and Compositional Analysis | Engineering, Technology &amp; Applied Science Research Journal, Scopus Indexed-Q2- Vol 16, No2, 2026 PP 32770-32776 | Jan-2026</t>
  </si>
  <si>
    <t>Vice Chancellor | NICMAR University of Construction Studies, Hyderabad | Nov 2025 | Present | 0Y 10M
Pro-Vice Chancellor | Amity University Mumbai | Jan 2024 | Oct 2025 | 1Y 9M
Dean Academics | Amity University Mumbai | Nov 2020 | Oct 2025 | 4Y 11M
Director | Amity School of Engineering &amp; Technology, Amity University Mumbai | Aug 2018 | Oct 2025 | 7Y 2M
Dean  | Pillai HOC College of Engineering &amp; Technology, Panvel, Navi Mumbai | Feb 2013 | Jul 2018 | 5Y 5M
Associate Vice President | CORE Higher Education Pvt Ltd, A Subsidiary of CORE Education &amp; Technologies, Mumbai | Jan 2011 | Jan 2013 | 2Y 0M
Head - Civil Engineering  | Datta Meghe College of Engineering, Airoli, Navi Mumbai | Jun 2008 | Jan 2011 | 2Y 7M
Head - Civil Engineering | Datta Meghe College of Engineering, Airoli, Navi Mumbai | Mar 2001 | Jan 2005 | 3Y 10M</t>
  </si>
  <si>
    <t>•	Traffic volume observation method using AI Technology | 20 Lakh | SUNBeam Company, Japan | Nov 2023 | Mar 2025 | 1Y 4M
Prediction of Concrete Properties | Rs 25000 | Mumbai Unibersity - Minor Research Grant | Apr 2017 | Mar 2018 | 0Y 11M
GSM Based Pump Operation | Rs.40000 | Mumbai Unibersity - Minor Research Grant | Apr 2014 | Mar 2015 | 0Y 11M
•	Web-based wave and wind forecasting for Arabian Sea and the Bay of Bengal using soft Computing technique | Rs 920000 | National Institute of Ocean Technology- A IITB project for research during Ph D | Jan 2007 | Dec 2007 | 0Y 11M</t>
  </si>
  <si>
    <t>BIT Ranchi Offshore Campus at RAS-AL-Khaimah, UAE | Due deligence of camous, Collaborating on behalf of CORE Higher Education as a Strategic Partner, Setting up of Academic processes at BIT Campus (CORE-BIT), Liasisaning with BIT Meshra, Ranchi for Collaboration
APD-IAHR Conference at Jeju South Korea | Session Chair and Presenter
APD-IAHR Conference at NewZealand | paper presentation
International workshop on advances in Hydroinfon, Niagara Falls, ON, CANADA, HIW07, 4-7 June 2007, McMaster University, Hamilton | Workshop invitee and presenter
International conference by Asia Pacific Division and International Association of Hydraulic Research, Nanjing, China, 20-24 October 2008 | Paper Presenter
Spatial Mapping of Monthly Maximum Wave Heights Using ANN and GP” 17th IAHR-APD Congress Auckland, New Zealand | Paper Presenter
37th IAHR World Congress, Kuala Lumpur, Malaysia | Paper Presenter</t>
  </si>
  <si>
    <t>Vice Chancellor- Overall University Administration  | Vice Chancellor
Pro-Vice Chancellor ( managing University admin with Vice Chancellor/ Dean Academics- Academic administration wof 20 Schools/ Director- handling administration of 2 Engineering Institutes.  | Amity University Mumbai-ProVC
Dean - Overall academics and support in managing institute to Principal | Professor and Dean-PHCET
Associate Vice President - Academics and Projects  | Associate Vice President-CORE
Head - Civil Engineering- Managing Civil Engineering Department  | Head-DMCE</t>
  </si>
  <si>
    <t>NICMAR University of Construction Studies | Governing Body- Member /Board of Management-Chairperson/IQAC-Chairperson/Academic Council-Chairperson/BUTR- Chairperson- and other statutory/non statutory bodies as a vice chancellor by virtue of position | Nov 2025 | Nov 2028
NICMAR University Pune | Governing Body Member | Sep 2025 | Aug 2028
Amity University Mumbai | Board of Management, Academic Council, BUTR, IQAC, BoS, Board of examination | Nov 2018 | Oct 2025
Mumbai University | Board of Studies- Member | Oct 2003 | Nov 2020
D Y Patil University, Ambi, Pune | Board of Studies- Member | Jul 2022 | Sep 2024
Savitribai Phule Pune University, Pune | BUTR, BoS- member | Jun 2017 | Oct 2020</t>
  </si>
  <si>
    <t>GAC-PMI (Global Accreditation Centre- Project Management Institute) | NICMAR University of Construction Studies, Hyderabad | Nov 2025 | Apr 2026 | MBA - Advanced Construction Management and MBA Advanced Project Management (Accredited for 6 Years)
National Board of Accreditation | Pillai HOC College of Engineering &amp; Technology | May 2017 | Apr 2018 | 3 Programs got NBA Accredited Status
NBA  | Amity University Mumbai | May 2024 | Oct 2025 | 3 Programs accredited - B Tech Biotechnology, MBA (Sales and Marketing) MBA Construction Project Management
NAAC | Pillai HOC College of Engineering &amp; Technology | Jan 2016 | Jun 2018 | NAAC Accredited</t>
  </si>
  <si>
    <t>Guide (6) | Co-Guide (3)</t>
  </si>
  <si>
    <t>Technicia- Flagship Technical Event | Amity University Mumbai | Brand Event of Amity University Mumbai | Feb 2019 | Mar 2025 | 6Y 1M
NIRMAN-Hackathon | Amity University Mumbai | 48 Hours Hackathon Brand Building | Apr 2021 | Mar 2025 | 3Y 11M
Start Up Culture  | Amity University Mumbai | 15 Start -Ups Mentor | Jan 2022 | Oct 2025 | 3Y 9M
Sanghatan - A sports Competition  | Amity University Mumbai | winner of 2022,2023,2024,2025 | Oct 2022 | Oct 2025 | 3Y 0M</t>
  </si>
  <si>
    <t>NIRMAN Hackathon (2022,2023,2024,2025) | Amity University Mumbai | Convener | Feb-2025
International Conference on Recent Advances in Computational Techniques    (ICRACT-2020/2022/2025 | Amity University Mumbai | Conference Chair | Nov-2025
Capacity Building (2022-2024) | Amity University Mumbai | Convenor | Jun-2024
IPR and Copy Right  | Amity University Mumbai | Convenor | Feb-2022
TechStream | Pillai HOC College of Engineering  | Conference Co-Chair | Feb-2017</t>
  </si>
  <si>
    <t xml:space="preserve">Technical: Practicing use of technology in all the aspects, Amity Has a ERP Amizone and paperless work. Initiated &amp; Developed with students various online administrative processes, I practice latest technology modules , ERP, TCSion and any other softwares which helps administrative processes and to do job faster
Managerial: Issues may come up at any time during administration being students in campus is dynamic activity. Hence the processes are well defines and a close eye to be kept on all the events, examination etc. Regarding faculty the grevences if any proper on time re, Consultancy, Projects and executive education, Certificate courses. The amount excess to be allocated for development of the unit., Working for NAAC and NBA, NIRF is precticed in earlier organizations hence I am aware about  strict schedule and timely submission. The compliance of statutory and regulatory bodies have been closely monitored. I always prefer work to be completed before , At NICMAR University of Construction studies- Planning Budgeting and managing epxpenses with reference to the income sources. The income sources are being tapped through  consultancy, Projects, Executive Education . 
Corporate: My Education is in Civil Engineering with Ph D from IIT Mumbai, Specialisation in Artificial Intellegience applications to construction management, Completed students thesis PG and PhD in Construction Management , India is building massive infrastructure since 2 decades and transformation in cities in terms of latest construction technology and development is going on. Training youth to handle such mass projects and also contributing towards growth of the country i, Currently we are in the provcess of revampingthe curriculum with addition of key modules related to AI and other.
Leadership: With due respect and outmost importances the progress and vision is shared with all the stakeholders. Every person in the organization has a contribution to offer, hence participation is invited. , Vision of the management is to build the university in Built Environment domain hence focus area is how to introduce the new programs, continuous evolution and brainstorming is to be done for enhancing the quality of the offering. , Use of latest technology modules in the curriculum, restructuring of the programs and adoptability with change in global perspective, I consult to all the stake holders if anything new can be implemented. The ideas are asked to share and the feasibility is seen for implementation of the same. 
Interpersonal: I have worked for international MoU and International research collaborative projects in earlier organization. Further IIT and other organization collaboration is practices at national level. , I am in the leadership role ince 2001 and Sr leadership from 2011 onwards. Managed at all the levels including accreditations processes and committies. , •	Institution of Engineers (MIE)
•	Indian Society for Technical Education (ISTE)
•	Indian Society of Hydraulics (ISH)
•	Institution of Bridge Engineers (IIBE)
•	Indian Water Works Association (IWWA)
•	International Association of Hydraulic Research (IAHR)
Description: &amp;nbsp;
Received best teacher award of Mumbai University in 2017 amongst 800 affiliated colleges. The award is conferred in recognition of valuable contribution in knoweledge, reseach with sense of commitment&amp;nbsp;
Best Professor in Ciivl Engineering - ABP New National Education award- 6th July 2017
Sir M Vishvesharayai Construction Excellence award - 5th MRTS Conference at Mumbai- 23 April 2011.&amp;nbsp;&amp;nbsp;
Invited speaker for EGN global Network on the topic Higher Education, Innovation and Nation Building.3-4 Nov 2026
</t>
  </si>
  <si>
    <t>Dr A W Santhosh Kumar | Vice Chancellor, Amity University, Mumbai | vcaum@aum.amity.edu | 9994994142</t>
  </si>
  <si>
    <t>Dr Rakesh Kumarr Jain | Vice Chancellor, Ajinkya D Y Patil University, Pune | vicechancellor@adypu.edu.in | 9822746067</t>
  </si>
  <si>
    <t>19-Aug-26 07:41 PM</t>
  </si>
  <si>
    <t>Venkatesan Renganiadu</t>
  </si>
  <si>
    <t>indven2008@gmail.com</t>
  </si>
  <si>
    <t>19-Apr-1963</t>
  </si>
  <si>
    <t>English, Hindi,Tamil ,Telugu</t>
  </si>
  <si>
    <t>Renganaidu K</t>
  </si>
  <si>
    <t>NICMAR, Jaggamguda, Shamirpet, Hyderabad</t>
  </si>
  <si>
    <t>Professor and Interiem Dean IQAC</t>
  </si>
  <si>
    <t>01-Jul-2015</t>
  </si>
  <si>
    <t>PhD | IIT Madras | IIT Madras | 0.00 | 0.00 | 2010
Post Graduation | Madurai Kamaraj University, Madurai  | Thiagarajar School of Management, Madurai  | 0.00 | 0.00 | 2000</t>
  </si>
  <si>
    <t>NICMAR University of Consrtruction Studies, Hyderabad | Professor and Interiem Dean- IQAC | Jul 2015 | Present | 11Y 2M
CCCL | Director and Head Training and Development | Apr 2011 | Jun 2015 | 4Y 2M
CPWD | Executive Engineer | Mar 1982 | Mar 2011 | 29Y 0M</t>
  </si>
  <si>
    <t>44Y 5M</t>
  </si>
  <si>
    <t>Application of lean for early identification and avoidance of disputes in construction projects  | Construction Innovation | Jul-2024
Lean readiness of organization – A systematic scientometric review | Total Quality and Business Excellence | Feb-2023
Co2 Life Cycle Assessment of Prefabricated and Cast-In-Situ Structure Using Monte Carlo Simulation | Springer Nature,Singapore | Mar-2023
A study on the behavioural aspects contributing to lean transformation in Indian construction industry | Springer Nature,Singapore | Apr-2023
A case study on implementation of lean tool in Indian infra project | Springer Nature,Singapore | May-2023
Integration of BIM and Lean Implementation in the Construction Industry | Springer Nature,Singapore | Jul-2023
Optimization of Cost and Time adopting the Prefabricated Prefinished Volumetric Construction (PPVC) technique in building construction  | Neuro Quantology | May-2022
Social Network Theory in Construction Industry: A Scientometric Review  | Springer Nature,Singapore | Jul-2022
Systematic Literature review on Lean framework for implementation in Small real estate projects. | Neuro Quantology | Sep-2022
Analysis of causes of delay in Indian construction projects and mitigation measures | Journal of Financial Management of Property and Construction | Jun-2018
Critical causes of time overrun in Indian construction projects and mitigation measures | International Journal of Construction Education and Research | Jul-2018
Wastage Factors and Lean Technique Analysis: A study of Indian Construction Sites | NICMAR Journal of Construction Management | Oct-2018</t>
  </si>
  <si>
    <t>Sustainable Lean Construction | Springer Nature Singapore | IITs, NICMAR, Universitities etc.,</t>
  </si>
  <si>
    <t>Dean IQAC | NICMAR University of Constryuction Studies, Hyderabad | Aug 2022 | Aug 2026 | 3Y 11M
New Programme Development | NICMAR University of Constryuction Studies, Hyderabad | Jul 2016 | Jun 2017 | 0Y 11M</t>
  </si>
  <si>
    <t>PMC | 145000 | Silpa Infratech Pvt Ltd | Feb 2022 | Jul 2024 | 2Y 5M
Lean Implementation | 350000 | Aparna Construction and Esatates Pvt. Ltd. | Nov 2025 | Sep 2026 | 0Y 10M</t>
  </si>
  <si>
    <t>ISARC | Member
IGLC | Member</t>
  </si>
  <si>
    <t>Lead projects worth 1400 Tsunami reahbilitation projects at Adaman Nicmobar Island
Head Management Development center to lead, mentor and coach leadrship team of CCCL, Chennai</t>
  </si>
  <si>
    <t>NICMAR University of Cosntruction Studies, Hyderabad | Professor | Jul 2024 | Aug 2026
NICMAR Hyderabad | Professor | Jul 2015 | Jul 2024
CPWD | Executive Enigineer | Jun 2006 | Mar 2011
CPWD | Assistant Engineer | May 1991 | Mar 2011</t>
  </si>
  <si>
    <t>IQAC | NICMAR University of Cosntruction Studies, Hyderabad | Aug 2022 | Aug 2026 | PMIGCP</t>
  </si>
  <si>
    <t>Dean Student Welfare | NICMAR University of Cosntruction Studies, Hyderabad | Oragnized multiple cultural, social, sports events engage the students actively by promoting leadrship among themselves.  | Jun 2023 | Jun 2024 | 1Y 0M</t>
  </si>
  <si>
    <t>ILCC 2022 | NICMAR Hyderabad | Convenor | Nov-2022
Lean Simulation Workshop | NICMAR Hyderabad | Convenor | Jun-2022
FDP on OBE, CO-PO mapping and Blooms Taxonomy | NICMAR University of Construction Studies,Hyderabad | Convenor | Jul-2026
FDP on AR/VR | NICMAR University of Construction Studies,Hyderabad | Convenor | Jun-2025</t>
  </si>
  <si>
    <t>Dr K N Satyanarayana | Director IIT Tirupathi | satyakn@iittp.ac.in | 9444019311</t>
  </si>
  <si>
    <t>Dr. Prakash Nanthagopalan | Professor in the Department of Civil Engineering and the Associate Dean for Infrastructure Planning and Support | prakashn@civil.iitb.ac.in | 9833827323</t>
  </si>
  <si>
    <t>20-Aug-26 12:44 PM</t>
  </si>
  <si>
    <t>Shamsher Bahadur Singh</t>
  </si>
  <si>
    <t>sbsingh@pilani.bits-pilani.ac.in</t>
  </si>
  <si>
    <t>01-Aug-1963</t>
  </si>
  <si>
    <t>Hindi, English</t>
  </si>
  <si>
    <t>Late (Sri) Ramagya Singh</t>
  </si>
  <si>
    <t>Department of Civil Engineering,</t>
  </si>
  <si>
    <t xml:space="preserve"> Senior Professor and Shri S.K. Birla Chair Professor</t>
  </si>
  <si>
    <t>Birla Institute of Technology and Science, Pilani</t>
  </si>
  <si>
    <t>01-Jun-2021</t>
  </si>
  <si>
    <t>Secondary | U.P. Board | Government Inter College Ballia, U.P. | 80.60 | 0.00 | 1979
Higher Secondary | U.P. Board | Government Inter College Ballia, U.P. | 73.40 | 0.00 | 1981
Graduation | Kakatiya University, Warangal | Regional Engineering College Warangal | 69.72 | 0.00 | 1986
Post Graduation | Allahabad University | Motilal Nehru Regional Engineering College Allahabad | 84.30 | 0.00 | 1989
PhD | Indian Institute of Technology Kanpur | Indian Institute of Technology Kanpur | 0.00 | 0.00 | 1998
Other | Lawrence Technological University | Lawrence Technological University, USA | 0.00 | 0.00 | 2004</t>
  </si>
  <si>
    <t>Birla Institute of Technology and Science Pilani, Rajasthan | Senior Professor | Feb 2013 | Present | 13Y 7M
Motilal Nehru Regional Engineering College Allahabad | Lecturer/Senior Lecturer | Sep 1988 | Nov 1999 | 11Y 1M
National Institute of Technology Warangal | Visiting faculty member | Sep 2004 | Jul 2005 | 0Y 10M
Birla Institute of Technology and Science Pilani, Rajasthan | Assistant Professor | Aug 2005 | Jul 2008 | 2Y 11M
Birla Institute of Technology and Science Pilani, Rajasthan | Associate Professor | Aug 2008 | Feb 2013 | 4Y 6M</t>
  </si>
  <si>
    <t>33Y 1M</t>
  </si>
  <si>
    <t>Postbuckling Response of Natural Fiber‐Based Functionally Graded Hybrid Composites: Experiments, Simulations, and Cutout Optimization Under In‐Plane Shear | Polymer Composites, DOI: 10.1002/pc70804. | Jan-2026
Structural Behavior and Failure Characteristics of Fiber-Reinforced Polymer-Concrete Composite Beams Incorporating Glass Roving Tied GFRP Shear Connectors | Polymers, https://doi.org/10.3390/polym17233201 | Oct-2025
Thermo-Mechanical Characterization of Phenolic Woven Composite Laminates for Use in Fire/Blast-Prone Aircraft Baggage Structures |  Polymer Composites, https://doi.org/10.1002/pc.70568 | Oct-2025
Machine Learning-based Prediction of Axial Load and Strain Capacities for Circular FRP-Concrete-Steel Double-Skin Tubular Columns | Mechanics of Advanced Materials and Structures, 33(1). https://doi.org/10.1080/15376494.2025.2585510  | Dec-2025
Experimental investigation for the determination of stress-strain relationship for sintered flyash lightweight aggregate concrete | Construction and Building Materials, https://doi.org/10.1016/j.conbuildmat.2025.142339. | Aug-2025
Numerical Parametric Study on the Flexural Response and Failure Characteristics of GFRP-Concrete Composite Beams with GFRP Dowel Shear Connectors | Discover Applied Sciences, Vol 7, Article No. 337 | https://doi.org/10.1007/s42452-025-06819-3 | Apr-2025
Experimental and numerical study on postbuckling response of natural fiber based functionally graded hybrid composite plates under uniaxial compression | Polymer Composites; https://doi.org/10.1002/pc.29588 | Feb-2025
Structural behavior and failure characteristics of E-glass roving tied GFRP-concrete interfacial shear connections in push-out tests | Innovative Infrastructure Solutions, 10, 524, https://doi.org/10.1007/s41062-025-02329-8   | Oct-2025
Pollutant Removal From Paint, Mortar, and Reinforced Composite and Evaluating the Engineering Properties by Incorporate the Photocatalyst: BaTiO3 | International Journal of Photoenergy;   https://doi.org/10.1155/ijph/6625582 | Jul-2025
Experimental Investigation of Physical and Mechanical Characteristics of Pultruded/Hand Lay-Up GFRP Thin-Walled Structural Sections and GFRP Pultruded Ribbed Rebars | Arab J Sci Eng (2024). https://doi.org/10.1007/s13369-024-09787-9  | Nov-2024</t>
  </si>
  <si>
    <t>Analysis and Design of FRP Reinforced Concrete Structures | McGraw-Hill Education Pvt. Ltd., New York, USA; (ISBN#978-0-007- 84789-6, MHID 0-07-184789-8) | Birla Institute of Technology and Science Pilani, LTU (USA), and other Global Institutions
Stability and Failure of High Performance Composite Structure | 978-981-19-2423-1, ebook ISBN: 978-981-19-2424-8,https://doi.org/10.1007/978-981-19-2424-8,  https://link.springer.com/book/10.1007/978-981-19-2424-8 | Birla Institute of Technology and Science Pilani, LTU (USA), and other Global Institutions
Analysis and Design of Prestressed Concrete Structures | Wiley India Pvt Ltd., New Delhi, ISBN: 978-93-5464-415-3; ISBN: 978-93-5464-416-0 (ebk). | BITS Pilani and other institutions in the world
Stability and Failure of High Performance Composite Structure | Springer nature, Composites Science and Technology ISBN 978-981-16-1687-7 ISBN 978-981-16-1688-4 (eBook) https://doi.org/10.1007/978-981-16-1688-4 | Birla Institute of Technology and Science Pilani
Fiber Reinforced Polymeric Materials and Sustainable Structures | Springer nature, Composites Science and Technology, ISBN 978-981-19-8978-0 | Birla Institute of Technology and Science Pilani, LTU (USA), and other Global Institutions</t>
  </si>
  <si>
    <t>Dean of Infrastructure and Planning | Birla  Institute of Technology and Science Pilani | Jun 2024 | Sep 2026 | 2Y 2M
Head of Department of Civil Engineering | Birla  Institute of Technology and Science Pilani | Jan 2007 | Aug 2012 | 5Y 7M
Warden of Hostel | Motilal Nehru Regional Engineering College Allahabad, U.P. | Jan 1997 | Nov 1999 | 2Y 10M
Assistant Hostel warden | Motilal Nehru Regional Engineering College Allahabad, U.P. | Jul 1991 | Jun 1992 | 0Y 11M
Officer-in-Charge of National cadet Corps (NCC) | Motilal Nehru Regional Engineering College Allahabad, U.P. | Jul 1991 | Jun 1992 | 0Y 11M</t>
  </si>
  <si>
    <t>Design/ Civil Engineering (including Structural Engineering)' under National Technical Textiles Mission (NTTM) of Ministry of Textiles (MoT,) Government of India | 2.16 Crore | Ministry of Textiles (MoT,) Government of India | Apr 2025 | Mar 2028 | 2Y 11M
Performance Evaluation of Sintered Fly Ash Lightweight Aggregate in Concrete | 76.21 Lakhs | NBCC (India) | Apr 2024 | Mar 2027 | 2Y 11M
Behavior of SHCC Elements under Shear Loading | 8.22 Lakhs (INR)+ 2000000 (japanese Yen) | DST and JSPS | Aug 2023 | Jul 2025 | 1Y 11M
Study of Structural Behavior and Failure Characteristics of FRP-Concrete Composite Beams | 24.43 Lakhs | SERB-DST, New Delhi | May 2023 | Apr 2026 | 2Y 11M
Development of Functionally-Graded Hybrid Fiber-Reinforced Polymer Composites for High-Strain Rate and Elevated Temperature Aeronautical Applications  | 91.056 Lakhs | ARDB-DRDO | Apr 2022 | Mar 2026 | 3Y 11M
Study of Postbuckling Response, Failure and Strength of Functionally Graded Composite Plates with and without Cutouts | 18.5 Lakhs | Council of Scientific and Industrial Research (CSIR), New Delhi dated 24/7/2019 (Ref. no. 22(0781)/19/EMR-II.    | Aug 2020 | Jul 2023 | 2Y 11M
Structural Health Assessment and Rehabilitation Framework based on Cyber Physical System | 15.543 Lakhs | SERB-DST, New Delhi | Apr 2018 | Mar 2021 | 2Y 11M
Study of Structural Response and Strengths of Thin-Walled FRP Composite Girders | 18 Lakhs | Council of Scientific and Industrial Research (Extra Mural Research Division), CSIR Complex, Pusa, New Delhi | Apr 2014 | Mar 2017 | 2Y 11M
Development and Usage of Innovative Ductile Composite Materials for Repair and      Retrofitting of Concrete and Masonry Structures | 25.93 Lakhs | SERB, Department of Science and Technology     (DST), New Delhi | Apr 2013 | Mar 2016 | 2Y 11M
Development and Usage of Innovative Ductile Composite Materials for Repair and Retrofitting of Masonry Structures | 10 Lakhs | Aditya Birla Group | Feb 2011 | Mar 2014 | 3Y 1M
Response and Micromechanics Based Design of Engineered Cementitious Composite Structures | 17.7 Lakhs | SERB-DST, New Delhi | Apr 2007 | Mar 2010 | 2Y 11M
Experimental Investigation of Failure and Stability of Laminated   Composite Plates with Cutouts | 6 Lakhs | CSIR, New Delhi | Apr 2007 | Mar 2012 | 4Y 11M
Failure and Stability of Laminated Composite Plates with Cutouts | 4.5 Lakhs | K. K. Birla Academy | Apr 2007 | Mar 2010 | 2Y 11M
Sustainable Concrete Infrastructure | British 	£337003 | UKIERI Collaborative Research Award | Apr 2008 | Mar 2011 | 2Y 11M
Flexural Strengthening of Concrete Structures using Near Surface Mounted (NSM) Fiber      Reinforcements | 9.3 Lakhs | UGC, New Delhi | Apr 2008 | Mar 2011 | 2Y 11M
DST-FIST Project for Development of Structural Engineering Lab | 80 Lakhs | DST New Delhi | Apr 2012 | Mar 2017 | 4Y 11M
UGC-SAP Project for Structural and Transportation Engineering Research                                               Lab Developments | 70 Lakhs | UGC, New Delhi | Apr 2012 | Mar 2017 | 4Y 11M
Development of Fire Resistant Natural FRP for Structures | 5 Lakhs | US-INDIA EDUCATIONAL FOUNDATION (USIEF) for hosting  US Fulbright Specialist at BITS Pilani  | Aug 2021 | Oct 2021 | 0Y 2M
Polyethylene Engineered Cementitious Composites (PE-ECC) for High Resilient Infrastructure | 71 Lakhs | the Mission Steering Group (MSG) of Ministry of Textiles, Government of India, Collaborative project with NIT Puducherry | Sep 2022 | Sep 2025 | 3Y 0M
Structural Health Assessment and Rehabilitation Framework based on Cyber Physical System | 70 Lakhs | DST New Delhi | Apr 2018 | Mar 2021 | 2Y 11M</t>
  </si>
  <si>
    <t>American Society for Civil Engineers (ASCE) | Research and mentorship as a Fellow of ASCE
Coalition for Disaster Resilient Infrastructure (CDRI) | As fellow of CDRI executed collaborative India and UK project
Structural Engineering Institute (SEI) of ASCE | Collaborations in the field of structural Engineering and Execution of Activities of Graduate Student Chapter at BITS Pilani
International Standard Organization Technical Commitee ISO/TC71/SC6/WG1 | Developing codes and standards for Non-mettalic Reinforcements
International Standard Organization Technical Commitee ISO/TC71/SC6/WG6 | BIS Expert member of the committee related to FRP rebars and grids</t>
  </si>
  <si>
    <t>Leader of Delegation for ISO/TC71/SC6 Committee | ISO/TC 71
Indian Lead Team partner of UK-India Education Research Initiatives (UKIERI) Project | UKIERI Correspondence letter</t>
  </si>
  <si>
    <t>Michigan Licensing Board | Professional Engineer (Civil) of Michigan State, USA | Jul 2002 | Aug 2026
Andhra University  | Advisor to the Andhra University, Vizag, Andhra | Jul 2012 | Jun 2017
Institution of Engineers | Chartered Engineer | Aug 2018 | Aug 2026</t>
  </si>
  <si>
    <t>Estate management and Infrastructure | Birla Institute of Technology and Science Pilani, LTU (USA), and other Global Institutions | Jun 2024 | Sep 2026 | Got 2nd award on 6th Water Award Ceremony by the Ministry of Water, Government of India
Faculty Appraisal | Birla Institute of Technology and Science Pilani, LTU (USA), and other Global Institutions | Aug 2022 | Sep 2026 | Chairperson of Departmental Level Faculty Progress Evaluation Committee
International Travel Grants for PhD Scholar | Birla Institute of Technology and Science Pilani, LTU (USA), and other Global Institutions | Aug 2022 | Jul 2026 | Selected optimum number of Research Scholars for International Travel Grants</t>
  </si>
  <si>
    <t>Guide (10) | Co-Guide (2)</t>
  </si>
  <si>
    <t>Faculty Development Program | Birla Institute of Technology and Science Pilani, LTU (USA), and other Global Institutions | Trained Young Faculty members on Fiber Reinforced Polymer System on Sustainable Construction Technology | Jul 2021 | Jul 2021 | 0Y 0M
AICTE Training and Learning (ATAL) Faculty Development Program (FDP) during July 25-29, 2021 | Birla Institute of Technology and Science Pilani, LTU (USA), and other Global Institutions | Training of Young Professional | Jul 2021 | Jul 2021 | 0Y 0M
Training Programs for ONGC Engineers | Birla Institute of Technology and Science Pilani, LTU (USA), and other Global Institutions | Trained manpower on Analysis and Design of FRP Reinforced Concrete Structures | Jul 2022 | Jul 2022 | 0Y 0M</t>
  </si>
  <si>
    <t>The 3rd International Conference on Advances in Concrete, Structural, and Geotechnical Engineering (ACSGE 2024)  | Birla Institute of Technology and Science Pilani, Rajasthan, India | Chairman | Feb-2024
 2nd International Conference on Advances in Concrete, Structures, and Geotechnical Engineering (ACSGE 2018)  | Birla Institute of Technology and Science Pilani, Rajasthan, India | Chairman | Feb-2018
The International Conference on Advances in Concrete, Structural, and Geotechnical Engineering  (ACSGE 2009) | Birla Institute of Technology and Science Pilani, Rajasthan, India | Chairman | Oct-2009
 US2020 Partnership Workshop on FRP Materials and Sustainable Structures | Birla Institute of Technology and Science Pilani, Rajasthan, India | Chairman | Mar-2022
International Webinar on “Smart Cities: Beyond the Pandemics" | Birla Institute of Technology and Science Pilani, Rajasthan, India | Chairman | Jul-2020</t>
  </si>
  <si>
    <t>Technical: Excellent: I have expertise in structural analysis and design and rehabilitations, Excellent
Managerial: Excellent, Optimum, Excellent, Optimum
Corporate: Excellent, Excellent, Excellent
Leadership: Excellent, Excellent, Excellent, Excellent
Interpersonal: Excellent, Excellent, Excellent. Elected as fellow of six prominent organizations in the world such as FASCE, FICE, FSEI, FCDRI, FIE, FIASTRuctE
Description: Prof. (Dr.) Shamsher Bahadur Singh is a licensed Professional Engineers [P.E. (Civil)] in the state of Michigan, USA and have Post-doctorate from the Lawrence Technological University (LTU), USA. Prof. Singh is elected fellow from six prominent International Organizations such as (i) Fellow of American Society of Civil Engineers (F. ASCE), (ii) Fellow of Structural Engineering Institute (F.SEI) of ASCE, (iii) Fellow of Coalition Disaster Resilience Infrastructure (F. CDRI), (iv) Fellow of Institution of Civil Engineers (FICE, UK), (v) Fellow of Indian Association of Structural Engineers (FIAStructE), and (vi) Fellow of Institution of Engineers (F.IE). He is designated Chartered Engineer (INDIA), and currently working as Shri S.K. Birla Chair Professor and Senior Professor of the &amp;nbsp;Department of Civil Engineering at Birla Institute of Technology and Science (BITS), Pilani. &amp;nbsp;Prof. Singh is recipient of several fellowships such as Post-doctorate from the Lawrence Technological University (LTU), USA, Quality Improvement Program Fellowship at Indian Institute of Technology Kanpur, Junior Research Fellowship at Motilal Nehru National Institute of Technology (MNNIT), Allahabad, and National Merit Scholarships at NIT Warangal.&amp;nbsp; He has about 37+ years of teaching, research, and administrative experience at international level.
Awards Received:
1.&amp;nbsp;&amp;nbsp; &amp;nbsp;Appointed as Shri S. K. Birla Chair Professor, BITS Pilani w.e.f. September 11, 2025.
2.&amp;nbsp;&amp;nbsp; &amp;nbsp;Awarded with Distinguished Alumnus Award (DAA-2024) for Professional Excellence in Academic and Research, NIT Warangal, 10th October 2024. 
3.&amp;nbsp;&amp;nbsp; Awarded with &amp;ldquo;ICI-UltraTech Outstanding Concrete Technologist Award&amp;rdquo; on 22nd March 2024 at Hotel Royal Orchid, Jaipur.
4. Awarded as the &amp;ldquo;Best Academician of the Year 2020 Award&amp;rdquo; by the Honorable Governor of Rajasthan, Shri Kalraj Mishra during Eminent Engineers Award Ceremony organized by Institition of Engineers, Rajasthan State Center, Jaipur on Engineers Day (15th September, 2020).
5.&amp;nbsp;&amp;nbsp; Selected as expert member of BIS to represent India as a member of ISO TC 71/SC 6/ WG6 Committee on FRP Material Properties in May 2023.
6.&amp;nbsp;&amp;nbsp; Nominated as Principal member of CED 54 Concrete Reinforcement Sectional Committee of Bureau of Indian Standards, Government of India, May 2023 as representative of BITS Pilani.
7.&amp;nbsp;&amp;nbsp; Appointed as Associate member of the main committee on Standards Committee for ASCE/SEI 7-Minimum Design Loads and Associated Criteria for Buildings and Other Structures for the 2028 cycles since March 30, 2023
8. Nominated as Expert member for Developing FRP shelters for High Altitude Areas for Defense needs by CCE(R&amp;amp;D), DRDO, Ministry of Defense through E-mail dated 25th October 2021.
9.&amp;nbsp; Awarded the Best Paper Award by The Indian Concrete Journal for the Year 2020 (Paper Appeared in April Issue of 2020)
&amp;nbsp;</t>
  </si>
  <si>
    <t>Prof. Roger P. West | Emeritus Professor | rwest@tcd.ie | 353863794118</t>
  </si>
  <si>
    <t>Prof. Rathish Kumar P. | Professor and Dean of Planning and Development, NIT Warangal | rateeshp@nitw.ac.in | 9868181807</t>
  </si>
  <si>
    <t>Prof. Vasant Matsagar | Dogra Chair Professor  and Head of Civil Engineering Department at IIT Delhi | matsagar@civil.iitd.ac.in | 9868181807</t>
  </si>
  <si>
    <t>20-Aug-26 01:07 PM</t>
  </si>
  <si>
    <t>Trinath Sahoo</t>
  </si>
  <si>
    <t>t.sahoo3@gmail.com</t>
  </si>
  <si>
    <t>18-May-1966</t>
  </si>
  <si>
    <t xml:space="preserve">Hindi , English </t>
  </si>
  <si>
    <t>Ramachandra Sahoo</t>
  </si>
  <si>
    <t>PLOT NO 331/1992, AUROBINDO NAGAR ,
BHUBANESWAR , ODISHA ,INDIA</t>
  </si>
  <si>
    <t xml:space="preserve">CHIEF GENERAL MANAGER </t>
  </si>
  <si>
    <t>INDIAN OIL CORPORATION LIMITED</t>
  </si>
  <si>
    <t>10-Feb-2021</t>
  </si>
  <si>
    <t>PhD | IIT (ISM) Dhanbad | IIT (ISM) Dhanbad | 0.00 | 0.00 | 2017
Post Graduation | UTKAL UNIVERSITY  | UTKAL UNIVERSITY  | 83.80 | 9.00 | 2022
Graduation | SAMBALPUR UNIVERSITY  | VEERSURENDRASAI INSTITUTE OF TECHNOLOGY  | 70.00 | 7.00 | 1990</t>
  </si>
  <si>
    <t>INDIAN OIL  CORPORATION  LTD | CHIEF GENERAL MANAGER | Sep 1993 | Present | 33Y 0M</t>
  </si>
  <si>
    <t>33Y 0M</t>
  </si>
  <si>
    <t>Understanding the bolted joint | Safan | Dec-2003
Computerized maintenance management Systems for Effective Plant Performance |   Chemical engineering | Jan-2008
Use of inducers in liquified petroleum gas and condensate service for better performance | International Pump Users Symposium | Jul-2005
Steam Trap Trouble? | CEP | Feb-2006
Understand cavitation in reciprocating pumps | HYDROCARBON PROCESSING | Mar-2006
Making centrifugal pumps more reliable | Elsevier | Jun-2009
Energy cost savings with centrifugal pumps | World Pumps | Apr-2009
Maintenance Optimization for Critical Equipments in process industries based on FMECA Method  | International Journal of Engineering and Innovative Technology (IJEIT) | Apr-2020
Fuzzy Logic-based Maintenance Optimization | International Journal of Advance Industrial Engineering  | Mar-2014
Integrated computerized maintenance management systems for effective plant performance | RAMS ASIA | Mar-2007</t>
  </si>
  <si>
    <t>MACHINERY LUBRICATION AND RELIABILITY | Industrial Pr | .
Root Cause Failure Analysis: A Guide to Improve Plant Reliability | Wiley | .
Process Plants: Shutdown and Turnaround Management | CRC Pr I Llc | .</t>
  </si>
  <si>
    <t>CHIEF GENERAL MANAGER | Indian Oil Corporation ltd | Feb 2021 | May 2026 | 5Y 2M
General manager  | Indian Oil Corporation ltd. | May 2016 | Feb 2021 | 4Y 9M</t>
  </si>
  <si>
    <t>condition based maintenance | 1000000 | Indian Oil | Jun 2013 | Jun 2026 | 13Y 0M</t>
  </si>
  <si>
    <t>spoken in  40 conferences abroad | engineering</t>
  </si>
  <si>
    <t>heading project costing  Rs 20000 Crore
president of Employee club at Indian Oil</t>
  </si>
  <si>
    <t>Indian Oil Corporation | Quality audit  | Jan 2020 | Feb 2024</t>
  </si>
  <si>
    <t>spoken in 40 international conferences abroad | USA, CANADA, GERMANY , SINGAPORE, MALAYASIA, THAILAND, UAE, QATAR, SAUDI ARABIA, UK ,  ETC | SPEAKER | Aug-2025</t>
  </si>
  <si>
    <t xml:space="preserve">Technical: High, high
Managerial: high, high , high, medium
Corporate: medium, high, medium
Leadership: high, high, high, high
Interpersonal: high, high, medium
Description: 
Lifetime Achievement Award &amp;ndash; Institution of Engineers, India
Shortlisted for Lifetime Achievement &amp;ndash; Hydrocarbon Processing Journal, USA
Odisha leadership award- World marketing Federation/OMC &amp;nbsp;&amp;nbsp; Global
&amp;middot;&amp;nbsp;&amp;nbsp;&amp;nbsp;&amp;nbsp;&amp;nbsp;&amp;nbsp;&amp;nbsp;&amp;nbsp; Award&amp;nbsp; for charitable work- Indian Chamber of commerce and MBC TV
</t>
  </si>
  <si>
    <t>20-Aug-26 10:23 PM</t>
  </si>
  <si>
    <t>Shankaraiah Kanukuntla</t>
  </si>
  <si>
    <t>kanukuntlas@yahoo.com</t>
  </si>
  <si>
    <t>04-Aug-1959</t>
  </si>
  <si>
    <t>English, Telugu, Hindi</t>
  </si>
  <si>
    <t>Radhakishan</t>
  </si>
  <si>
    <t>12-13-677/50, PLOT-203, STREET-1, KIMTEE COLONY, TARNAKA, SECUNDERABAD-500017, TELANGANA</t>
  </si>
  <si>
    <t>PROFESSSOR OF COMMERCE (Retired in 2019)</t>
  </si>
  <si>
    <t>Osmania University</t>
  </si>
  <si>
    <t>29-Sep-2005</t>
  </si>
  <si>
    <t>PhD | Kakatiya University | Commerce &amp; Management | 0.00 | 0.00 | 1991
Post Graduation | Kakatiya University | Commerce &amp; Management | 70.20 | 0.00 | 1983</t>
  </si>
  <si>
    <t>Osmania University | Dean &amp; Professor | Sep 1984 | Aug 2019 | 34Y 11M</t>
  </si>
  <si>
    <t>34Y 11M</t>
  </si>
  <si>
    <t>Impact of Pre-IPO Operating Performance on Subscription Rate: Insights from BSE SME Listings | The IUP Journal of Accounting Research &amp; Audit Practices | Jan-2026
How Shareholders Influence the Stock Performance of the BSE Sensex Companies? , 15, 3, 2025,  | European Economic Letters | Aug-2025
Motives and Accomplishment of Book Built Initial Public Offerings: A study on Small and Medium Enterprises Listed on Bombay Stock Exchanges | Journal of Commerce &amp; Accounting Research (JCAR) | Jul-2025
Shareholders’ Engagement &amp; Company’s Environment | Chartered Secretary (ICSI) | Jul-2022
E- Commerce Growth in India: A Study of Segments Contribution | Academy of Marketing Studies Journal (AMSJ), Australia | Apr-2018
Audit Committee Quality and Financial Reporting Quality: A Study of Selected Indian Companies | Jurnal Dinamika Akuntansidan Bisnis (JDAB), Indonesia | Mar-2017
Impact of Audit Committee Quality on Corporate Governance: The Case of Select Indian Listed Firms | Global Review of Accounting and Finance (GRAF), Australia | Mar-2017
Association of Audit Committee Quality with Internal Control Quality: A Study of Select Indian Companies | Research Bulletin (ICWAI) | Oct-2015
Corporate Governance and Accounting Standards in Oman: An Empirical Study on Practices | Research in Accounting Regulation (RAR) | Nov-2005
Developing Customer Loyalty: A Case Study of National Bank of Oman | Indian Journal of Marketing (IJM) | Feb-2004</t>
  </si>
  <si>
    <t>Investment Styles and Performance of Mutual Funds in India  | LAP LAMBERT   Academic Publishing GmbH &amp; Co. KG, Germany  | Osmania University
Cost &amp; Management Accounting | Telugu Academy  | Osmania University
Management Accounting   | PGRRCDE, Osmania University | Osmania University
Accountancy-I  | Board of Intermediate Education/Telugu Academy, TS | Telangana &amp; AP Junior Colleges
Commerce II  | Board of Intermediate Education/Telugu Academy, TS  | Telangana &amp; AP Junior Colleges</t>
  </si>
  <si>
    <t>Dean, Faculty of Commerce | Osmania University, hyderabad | Jul 2017 | Aug 2019 | 2Y 1M
Dean, Faculty of Commerce &amp; Business Management  | Mahatma Gandhi University, Nalgonda, Telangana | Jul 2016 | Aug 2019 | 3Y 1M
Head, Dept. of Commerce | Osmania University, Hyderabad | Jul 2013 | Jul 2015 | 2Y 0M
Chairman, Board of Studies (PG &amp; UG) in Commerce | Osmania University, Hyderabad | Jul 2009 | Jul 2011 | 2Y 0M
Section Head (Accounting) | Bahrain Training Institute, Ministry of Labour &amp; Social Affair, Kingdom of Bahrain | Sep 2000 | Aug 2002 | 1Y 10M
Coordinator GECIS Earn While Learn Program | OPsmania University, hyderabad | Jul 2006 | Jul 2008 | 2Y 0M
Incharge Head, Dept. of Commerce | Satavahana PG.Centre, OU. Karimnagar | Jul 1988 | Jul 1990 | 2Y 0M</t>
  </si>
  <si>
    <t>SAP DRS-III: Finance &amp; Accounting   | Grant Rs. 1.20 Crore | UGC SAP 2015-‘20 (DRS – Phase III) | Jul 2014 | Jul 2019 | 5Y 0M</t>
  </si>
  <si>
    <t>Sultan Qaboos University, Sultanate of Oman | Asst. Professor in Accounting &amp; Program Coordinator
Ministry of Labour &amp; Social Affairs, BTI, Kingdom of Bahrain | Lecturer in Accounting &amp; Section Head</t>
  </si>
  <si>
    <t>As Head of the Department, I have demonstrated ‘commitment’ to teamwork and ‘desire’ to assist my colleagues whenever possible. I have a well-developed sense of responsibility and personal accountability and am extremely reliable. I provided exceptional o | Cover Letter</t>
  </si>
  <si>
    <t>Osmania University | Professor of Commerce | Sep 2005 | Aug 2019</t>
  </si>
  <si>
    <t>Faculty of Commerce &amp; Business Management | Osmania University &amp; MGU | Jul 2009 | Aug 2019 | Ensured the starderds required for the NAAC Accredidation</t>
  </si>
  <si>
    <t>Guide (14)</t>
  </si>
  <si>
    <t>Earn While Learn Program | University-Industry Hub, OU &amp; GECIS | About 1000 Students are benefitted under the Program | Jul 2005 | Jul 2007 | 2Y 0M</t>
  </si>
  <si>
    <t>World Bank Work shop on VAT1998 | NISIET, Hyderabad  | Participant &amp; Discussant | Jun-1998
 International Conference on Financial Development in the Arab Countries | UAE University, Abu Dhabi | Paper Presentation | Mar-2003
International Conference V on Accounting, Commerce &amp; Finance: The Islamic Perspective  | Queensland University of Technology, Brisbane - Australia | Paper Presentation | Jun-2004
16th World Business Research Conference | San Francisco, USA | Paper Presentation | Jul-2016
ISERD International Conference | Denver, USA | Paper Presentation | Dec-2018</t>
  </si>
  <si>
    <t xml:space="preserve">Technical: Positive to try new digital tools and ideas and believe technology can provide solutions.
Procured interactive digital instruments, tabs, lap tabs for teachers &amp; advanced software and Data solutions for students and researchers.  , Know how to navigate websites, use apps, and manage files.
Managerial: Curriculum was aligned with the employer requirements absorbing the trends in the market., Training programs were designed to generate funds and used for the improvement in infrastructure., The university &amp; Corporate clients deadlines were timely met., As Commerce &amp; Management teacher, aware of the financial management.
Corporate: Interacting with stakeholders and understanding their needs , Able to perceive the challenges to initiate the proactive measures., Able to design curriculum to ensure  flexible and relevant  learning environment.
Leadership: Able to align interests of the stakeholders into a vision. , Able to carry forward the mission of the organisation to attain the set objectives, Able to understand the prevailing and demanding situations to initiate the strategic programs. , Able to act as a democratic and acceptable role model. 
Interpersonal: Initiated the programs to provide services align the Indian Accounting Standards with International Accounting Standards.  , Able to convince senior leaders to support the goals., Active member of Indian Commerce Association, Indian Accounting Association, GRIBA (Australia), Academy of International Business etc.
Description: 
A) State/National (6):
1
State Best Teacher Award 2016, Govt. of Telangana
2
Fellow of ICA (Indian Commerce Association) (2011)
3
Best Commerce Faculty Award, Institute of Practical Accountancy (IPA) (2007)
4
Bharath Jyoti Award (2006), India International Friendship Society (IIFS)
5
Gold Medal in M.Com (Management Accounting) (1983)
6
Excellence in Reviewing, Asian Journal Economics, Business and Accounting (AJEBA) (2020)
B) International (3):
1
Man of the Year representing India (2009), American Biographical Institute (ABI), University of Cambridge (England).
2
Awarded Best Prize for Journal Award (2016), Global Review of Accounting and Finance (Australia).
3
Fellowship of GRIBA (Global Research Institute for Business Academics) (2016), (Australia) 
</t>
  </si>
  <si>
    <t>Prof Gaddam Naresh Reddy | Registrar, Osmania University | gaddamnareshreddy@yahoo.co.in | 9491344950</t>
  </si>
  <si>
    <t>Prof SV Satyanarayana | Former OSD to VC, Osmania University | vajjalasura@yahoo.co.in | 8500283271</t>
  </si>
  <si>
    <t>21-Aug-26 02:02 AM</t>
  </si>
  <si>
    <t>Mohan M Murudi</t>
  </si>
  <si>
    <t>mohanmurudi@gmail.com</t>
  </si>
  <si>
    <t>16-Mar-1965</t>
  </si>
  <si>
    <t>English, Hindi</t>
  </si>
  <si>
    <t>Magundappa Murudi</t>
  </si>
  <si>
    <t>B-2002, Kabra Metro One Building ,  Near Versova Metro Station, J.P. Road, Andheri West, Mumbai 400053</t>
  </si>
  <si>
    <t>In-charge Principal</t>
  </si>
  <si>
    <t>BVB's Sardar Patel College of Engineering, Andheri West, Mumbai 58</t>
  </si>
  <si>
    <t>13-Feb-2020</t>
  </si>
  <si>
    <t>PhD | IIT Bombay | Indian Institute of Technology, Bombay.  | 0.00 | 0.00 | 2001
Post Graduation | University of Mumbai  | VJTI, Mumbai | 70.00 | 0.00 | 1991
Graduation | Nagpur University | Vishveshwarayya Natation Institute of Technology, Nagpur  | 70.00 | 0.00 | 1987</t>
  </si>
  <si>
    <t>BVB's Sardar Patel College of Engineering, Mumbai-58.  | In-charge Principal and professor  | Nov 1991 | Present | 34Y 9M</t>
  </si>
  <si>
    <t>34Y 9M</t>
  </si>
  <si>
    <t>Tuned Liquid Dampers For Controlling Earthquake Response Of Structures | International Journal of Earthquake Engineering &amp; Structural Dynamics | Oct-1999
Effective Control Of Earthquake Response Using Tuned Liquid Dampers | ISET Journal of Earthquake Technology | Dec-2012
Seismic Control Of Structures Using Sloped Bottom Tuned Liquid Dampers | Journal of Structural Engineering and Mechanics | Oct-2017
Empirical Period - Height Relationship For Shear Wall System Buildings In India | Journal of Structural Engineering(India) | Sep-2019
A Critical Study On The Empirical Period - Height Relationship For Reinforced Concrete Moment Resisting Frame | Indian Concrete Journal | Jul-2018
Multiple Tuned Liquid Dampers For Earthquake Vibration Control | Journal of Advances in Vibration Engineering | Jun-2006
Parametric Study Of High Performance Concrete Using Slag Sand As Partial Replacement For Fine Aggregate | Indian Highways  | Jul-2024
Effect Of Vibration In Stiffness Of Transfer Girder On Stiffness Of Frame Floating From It | Eur. Chemical Bulletin. | May-2023
Study On Partial Replacement Of Fine Aggregate In High Performance Concrete | Eur. Chemical Bulletin. | May-2023
Shaking Table Experiment On Reinforced Concrete Bare Frame, Infilled Frames And Braced Frames | International Journal of Science and Technology  | Jan-2011</t>
  </si>
  <si>
    <t>I/C Head of Structural Engineering Dept | Sardar Patel College of Engineering, Andheri,Mumbai | Jul 2011 | Nov 2013 | 2Y 3M
Vice-Principal, Professor &amp;I/C Head of Structural Engineering Dept.  | Sardar Patel College of Engineering, Andheri,Mumbai | Jan 2012 | Nov 2013 | 1Y 10M
Vice-Principal, Professor &amp; Head of Structural Engineering Dept.  | Sardar Patel College of Engineering, Andheri,Mumbai | Nov 2013 | Mar 2018 | 4Y 4M
Vice-Principal, Professor &amp; Head of Civil Engineering Dept. | Sardar Patel College of Engineering, Andheri,Mumbai | Nov 2013 | Feb 2020 | 6Y 2M
In-charge Principal, Professor &amp; Head of Civil Engineering Dept. | Sardar Patel College of Engineering, Andheri,Mumbai | Feb 2020 | Jun 2023 | 3Y 4M
In-charge Principal | Sardar Patel College of Engineering, Andheri,Mumbai | Jul 2023 | Mar 2027 | 3Y 8M</t>
  </si>
  <si>
    <t>Managed academic and administrative operations efficiently during the pandemic while ensuring continuous compliance with statutory requirements from bodies such as AICTE, University of Mumbai, UGC, and DTE, including successful extensions of EOA approval</t>
  </si>
  <si>
    <t>Sardar Patel College of Engineering | Member Secretary of Governing Board | Feb 2020 | Mar 2027
Sardar Patel College of Engineering | Chairman of academic council | Feb 2020 | Mar 2027
Sardar Patel College of Engineering | Chairman - Board of studies | Apr 2018 | May 2023
University of Mumbai | RAPC committee member | Oct 2024 | Mar 2027
AICTE | Public grievance redressal cell- Anti ragging | Jun 2024 | Mar 2027</t>
  </si>
  <si>
    <t>NBA accreditation for UG Civil, Electrical and Mechanical Programs and PG Civil and Mechanical Engineering Program | Sardar Patel College of Engineering | Jan 2021 | Jun 2026 | •	Effectively prepared for the fourth cycle of NBA accreditation for UG Civil Engineering and Mechanical Engineering, successfully obtaining accreditation for both programs from 2022-23 to 2024-25; •	Effectively prepared for NBA accreditation for the PG C</t>
  </si>
  <si>
    <t>Sardar Patel International Conference on "Industry 4.0 - Nascent Technologies and Sustainability for 'Make in India' Initiative" | Mumbai | Core team member | Dec-2022
SPICON2012 - INTERNATIONAL CONFERENCE On RECENT ADVANCES IN ENGINEERING, TECHNOLOGY AND MANAGEMENT | Mumbai | Core team member | Jun-2012</t>
  </si>
  <si>
    <t>Technical: Proficient, Proficient
Managerial: Proficient, Proficient, Comfortable, Competent enough
Corporate: Competent enough, Competent enough, Very well conversant
Leadership: Proficient, Proficient, Highly proficient, Proficient
Interpersonal: Proficient at National level, Highly proficient, Active member of various organizations and professional bodies
Description: Nil</t>
  </si>
  <si>
    <t>Prof. P. Banerji | Professor, Civil Engineering Department - IIT Bombay | pbanerji@civil.iitb.ac.in | 7500662233</t>
  </si>
  <si>
    <t>Prof. Y.M.Desai | Professor, Civil Engineering Department - IIT Bombay | desai@civil.iitb.ac.in | 9820605371</t>
  </si>
  <si>
    <t>21-Aug-26 04:53 PM</t>
  </si>
  <si>
    <t>Anil  Subbarao Paila</t>
  </si>
  <si>
    <t>paila_anil1@yahoo.com</t>
  </si>
  <si>
    <t>20-Sep-1966</t>
  </si>
  <si>
    <t>English,Hindi,Marathi,Telugu,Kannada</t>
  </si>
  <si>
    <t>Subbarao</t>
  </si>
  <si>
    <t>612, Infinity Greens, 
Mussoorie Road, Malsi,
Dehradun - 248009, Uttarakhand</t>
  </si>
  <si>
    <t>Vice Chancellor</t>
  </si>
  <si>
    <t>IMS UNISON UNIVERSITY (Member)</t>
  </si>
  <si>
    <t>11-Mar-2024</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</si>
  <si>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</si>
  <si>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6M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</si>
  <si>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6M</t>
  </si>
  <si>
    <t>"A Study on Digital Learning, L&amp;D interventions and Learnability of Working Executives in Corporates" | American Journal of Business | Dec-2020
“Robert Bosch Engineering India- Prospecting a Smart Future”, | Emerald Publication | Apr-2018
“Robert Bosch Engineering, India (RBEI) – An Innovative Frugal Engineering”, | Economic Times(ET) Cases | Oct-2015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“Social Responsibility in Management Education” | ICCSR Malaysia Conference, Nottingham University, Malaysia | Aug-2013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</si>
  <si>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</si>
  <si>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Senior Dean &amp; Director | Prin. L N Welingkar Institute of Management, Bengaluru | Nov 2007 | Dec 2022 | 15Y 1M
Vice Chancellor | IMS Unison University, Dehradun | Mar 2024 | Present | 2Y 6M</t>
  </si>
  <si>
    <t>Impact of digital eco-system on the marketing funnel | 400000 | AICTE, New Delhi | Feb 2020 | Feb 2022 | 2Y 0M
Research on Intraprenurship and Accelerators | 150000 | Unfold Consulting, Bengaluru | Jun 2018 | Jun 2019 | 1Y 0M</t>
  </si>
  <si>
    <t>Harvard University, Boston | I was selected and sponsored for the Management Leadership in Education program organised by Harvard University, Boston, USA. I learnt about the US higher education system, the popular case teaching methodology therein, peer learning with participants
Malardalen University, Sweden | I represented Welingkar Institute of Management and led 25 students to Malardalen University in Sweden for student exchange program. The nature of experience was fabulous with visits to corporates like Erricsson, Volvo, Munktel Science Park  etc
Yellow Edge Inc, Canberra | We collaborated with Yellow Edge Inc, Canberra. They are a leadership consulting company, who let delegation of key govt officials to our Institute as part of our Consulting work
Rotary International District 3190 | I represented the RID 3190 as the President of the Rotary Club of Bangalore South Parade and organised various community projects and The Rotary Foundation contributions
Accreditation Council for Business Schools and Programs(ACBSP), USA | I attended the ACBSP Conference in Kansas City, USA and build good network of academicians and gained knowledge about their accreditations</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</si>
  <si>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</si>
  <si>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</si>
  <si>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</si>
  <si>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</si>
  <si>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</si>
  <si>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</si>
  <si>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</si>
  <si>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</si>
  <si>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</si>
  <si>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</si>
  <si>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</si>
  <si>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</si>
  <si>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</si>
  <si>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</si>
  <si>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</si>
  <si>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</si>
  <si>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</si>
  <si>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</si>
  <si>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</si>
  <si>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8M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</si>
  <si>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</si>
  <si>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</si>
  <si>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</si>
  <si>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</si>
  <si>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</si>
  <si>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Journal, Case Studies in Construction Materials,Elseier Editorial | Peer Reviewer
Journal, Construction &amp; building materials, Elsevier Editorial | Peer Reviewer
Journal, Developments in the built environment, Elsevier Editorial | Peer Reviewer
Journal, International journal of concrete structures and materials, Springer Nature | Peer Reviewer
Journal of cleaner production, Elsevier Editorial | Peer Reviewer
Journal, Sugar Tech, Springer Nature | Peer Reviewer
Journal,iScience, Elsevier Editorial | Peer Reviewer
IACEE, International Conference | Session Chair
International Conference on Solid Waste Technology and Management, Philadelphia, PA USA | Session Chair
The 34th Conference on OUR WORLD IN CONCRETE &amp; STRUCTURES is to be held in SINGAPORE in AUGUST 2009 | Presented a paper in the conferecne in 2009 (offline)</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</si>
  <si>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</si>
  <si>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</si>
  <si>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
Cocordination  | RV Univderisty | Jul 2026 | Sep 2026 | coordinated between RV Colle of Engineering and RV University which are in the same campus</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</si>
  <si>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</si>
  <si>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</si>
  <si>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</si>
  <si>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</si>
  <si>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</si>
  <si>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</si>
  <si>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</si>
  <si>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</si>
  <si>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</si>
  <si>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</si>
  <si>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</si>
  <si>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</si>
  <si>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</si>
  <si>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</si>
  <si>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</si>
  <si>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</si>
  <si>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</si>
  <si>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</si>
  <si>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</si>
  <si>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</si>
  <si>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</si>
  <si>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</si>
  <si>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</si>
  <si>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HEAD OF THE DEPARTMENT | JNTU HYDERABAD | Sep 2010 | Aug 2012 | 1Y 11M
DIRECTOR BICS  | JNTU HYDERABAD | Sep 2012 | Aug 2013 | 0Y 11M
HEAD OF THE DEPARTMENT | JNTU ANANTHAPUR | Jul 2006 | Jan 2009 | 2Y 6M
Vice Principal  | JNTU HYDERABAD | May 2015 | Mar 2018 | 2Y 10M
PrincipaLl | JNTU HYDERABAD | Jul 2015 | Dec 2015 | 0Y 5M</t>
  </si>
  <si>
    <t>Prefabrication techniques for low cost housing inseismic zones | 3 Lakhs | AICTE | Mar 1995 | Mar 1998 | 3Y 0M
Modernization of Advanced Concrete technology Lab | 5 lakhs | AICTE | Mar 1992 | Mar 1995 | 3Y 0M
Durability Studies on â€oeGlass Fiber Self Compacted Concrete | 10 lakhs | AICTE | Mar 2006 | Mar 2009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</si>
  <si>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</si>
  <si>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</si>
  <si>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</si>
  <si>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</si>
  <si>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</si>
  <si>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</si>
  <si>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</si>
  <si>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</si>
  <si>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</si>
  <si>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</si>
  <si>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</si>
  <si>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</si>
  <si>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</si>
  <si>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</si>
  <si>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</si>
  <si>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Jagdish  Chander Sharma</t>
  </si>
  <si>
    <t>H.No. 4, NITTTR Campus, NITTTR, Sec 26, Chandigarh -160019</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</si>
  <si>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</si>
  <si>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</si>
  <si>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</si>
  <si>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2M</t>
  </si>
  <si>
    <t>19Y 2M</t>
  </si>
  <si>
    <t>Improving compressive strength of low calcium fly ash geopolymer concrete with Alccofine. | Advances in concrete construction 5 (1), 017 | Jan-2017
Characterization of Innovative and Sustainable Cement-Less Mortar | Recent Developments in Sustainable Built Environment | Jan-2026
Development of Sustainable Construction Materials by Using Electroplating Waste Sludge | Recent Developments in Sustainable Built Environment | Jan-2026
Investigating the Rheology and Strength of Self-compacting Geopolymer Concrete Using Blast Furnace Slag and Flyash | Civil and Environmental Engineering Reports Civil and Environmental Engineering Reports | Nov-2025
A Perspective on Smart Environment in Indian Smart Cities | Sustainable Energy and Fuels: Materials, Processing methods, and Development Chapter: 3 | Sep-2024
Development of low-carbon recycled aggregate concrete using carbonation treatment and alccofine | Energy Ecology and Environment 9(3):230-240 | Nov-2023
Effect of various bio-deposition treatment techniques on recycled aggregate and recycled aggregate concrete | Journal of Building Engineering 66:105868 | May-2023
Utilization of Polymer Composite for Development of Sustainable Construction Material | Advances in Materials Science and Engineering 2022(6):1-15 | Jun-2022
Net Zero Energy Building (NZEB) Design | Journal of The Institution of Engineers (India) Series A | Jan-2021
Strength and Permeation properties of Alccofine activated low calcium fly ash geopolymer concrete | Computers and Concrete 20(6):683-688 | Dec-2017</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</si>
  <si>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</si>
  <si>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</si>
  <si>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</si>
  <si>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</si>
  <si>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</si>
  <si>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</si>
  <si>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</si>
  <si>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</si>
  <si>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</si>
  <si>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</si>
  <si>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</si>
  <si>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</si>
  <si>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</si>
  <si>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</si>
  <si>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</si>
  <si>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</si>
  <si>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</si>
  <si>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</si>
  <si>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</si>
  <si>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</si>
  <si>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</si>
  <si>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</si>
  <si>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</si>
  <si>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</si>
  <si>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</si>
  <si>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</si>
  <si>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</si>
  <si>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</si>
  <si>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1) Government of Botswana  | Head of Training Division responsible for enlightened and creating a knowledgeable society with human resources development of the country;
Asian Development Bank | As a Consultant, responsible to create Rural Road Training Centres in five left-wing extremism impacted states with an aim to bring remote locations into mainstream and improving rural connectivity; another project involving training of the Bangladesh Pol
World Bank | carrying out prestigious pilot projects making the lives of people better than they were. One of the projects involved Monitoring &amp; Evaluation of introdyction of Intelligent Transport System for KSRTC and the other one Safer &amp; Greener Highway introducing</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</si>
  <si>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</si>
  <si>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</si>
  <si>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</si>
  <si>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</si>
  <si>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</si>
  <si>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</si>
  <si>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</si>
  <si>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</si>
  <si>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</si>
  <si>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</si>
  <si>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</si>
  <si>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</si>
  <si>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</si>
  <si>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</si>
  <si>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</si>
  <si>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</si>
  <si>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10M</t>
  </si>
  <si>
    <t>6Y 10M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</si>
  <si>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</si>
  <si>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</si>
  <si>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</si>
  <si>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Prestina University, Kosova | Teaching Assignment
Warsaw Institute of Technology, Poland | teaching mobility
University of Santiago, Compostilla, Spain | teaching mobility</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</si>
  <si>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</si>
  <si>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</si>
  <si>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</si>
  <si>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</si>
  <si>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</si>
  <si>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</si>
  <si>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</si>
  <si>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</si>
  <si>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</si>
  <si>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</si>
  <si>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</si>
  <si>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</si>
  <si>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</si>
  <si>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</si>
  <si>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</si>
  <si>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</si>
  <si>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</si>
  <si>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</si>
  <si>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</si>
  <si>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</si>
  <si>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</si>
  <si>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</si>
  <si>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</si>
  <si>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</si>
  <si>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</si>
  <si>
    <t>English,Hindi,Telugu</t>
  </si>
  <si>
    <t>Venkata Subbaiah</t>
  </si>
  <si>
    <t>Dr.P N Rao
Villa No.22
APR Pranav Antilia
Bachupally
Hyderabad-500 090
Telangana</t>
  </si>
  <si>
    <t>Professor Retired</t>
  </si>
  <si>
    <t>BITS</t>
  </si>
  <si>
    <t>14-A</t>
  </si>
  <si>
    <t>01-Jan-2010</t>
  </si>
  <si>
    <t>Secondary | Board of Secondry Education, Andhar Pradesh | Government Junior College, Ulavapadu, A.P. | 70.00 | 0.00 | 1980
Higher Secondary | Board of Intermediate Education | GVSM Government Junior College, Ulavapadu, A.P. | 81.60 | 0.00 | 1982
Graduation | Thapar University, Patiala, Punjab,India | Thapar Institute of Engineering and Technology | 67.61 | 0.00 | 1987
Post Graduation | Birla Institute of Technology &amp; Science, Pilani University | Birla Institute of Technology &amp; Science, Pilani | 0.00 | 8.75 | 1988
PhD | Birla Institute of Technology &amp; Science, Pilani University | Birla Institute of Technology &amp; Science, Pilani | 0.00 | 0.00 | 1998</t>
  </si>
  <si>
    <t>Birla Institute of Technology &amp;Science Pilani Hyderabad  Campus | Professor | Aug 2010 | Jul 2026 | 15Y 11M
Birla Institute of Technology &amp;Science Pilani Hyderabad  Campus | Associate Professor | Feb 2005 | Jul 2010 | 5Y 5M
Birla Institute of Technology &amp;Science Pilani Campus | Assistant Professor | Feb 1995 | Jan 2005 | 9Y 11M
Birla Institute of Technology &amp;Science Pilani Campus | Lecturer | Aug 1990 | Jan 1995 | 4Y 5M
Birla Institute of Technology &amp;Science Pilani Campus | Assistant Lecturer | Dec 1988 | Aug 1990 | 1Y 7M</t>
  </si>
  <si>
    <t>Life cycle analysis and performance assessment of bagasse ash-glass powder used concrete | Proceedings of the Institution of Civil Engineers-Engineering Sustainability | Aug-2026
Acid resistance of sustainable ternary cement with sugarcane bagasse ash and waste glass powder | Magazine of Concrete Research  | Jul-2026
Waste glass in cementitious materials: Applications, properties, and performance in construction and infrastructure | Progress in Engineering Science | Mar-2026
Development of sustainable and durable ternary blended concrete using sugarcane bagasse ash and glass powder, | Construction and Building Materials | Mar-2025
Compatibility of waste glass with other by-products for the production of sustainable concrete | Journal of Building Engineering  | Dec-2023
Estimation of wind pressure coefficients on multi-building configurations using data-driven approach | Wind and Structures | Feb-2021
Artificial Neural Network-Based Prediction of Wind Pressure Coefficients on Buildings | Journal of The Institution of Engineers (India): Series A  | Mar-2021
Wind Induced interference effects on two, three and four building configuration | International Journal of Structural Engineering | May-2021
Study of Interference Effects on Wind Turbine Structures | Journal of Energy and Environmental Sustainability | Sep-2019
Polyester Fibres in Concrete –An experimental Investigation | Journal of Advanced Materials Research | May-2011</t>
  </si>
  <si>
    <t>Study on Sustainable Cement Mortar with Activated Charcoal Powder and Fly Ash | Springer | Sustainable Energy and Infrastructure, Lecture Notes in Civil Engineering
Sugarcane Bagasse Ash and Waste Glass Powder Blended Ternary Concrete for Sustainable Infrastructure | Springer | Sustainable Energy and Infrastructure, Lecture Notes in Civil Engineering
Prediction of Failure of Embankment on Soft Clay from Construction Control Chart | Springer | Construction Resources for Environmentally Sustainable Technologies
Study of Cohesive Soil Behaviour on Addition of Coconut Fibre and Micro Fine Cement | Springer | Lecture Notes in Civil Engineering
Across Wind Load Analysis Using CFD for Sustainable Design of Tall Structures | Springer | Advances and Challenges in Structural Engineering</t>
  </si>
  <si>
    <t>Chair Person,  Faculty Reccruitment Committee | Birla Institute of Technology&amp;Science Pilani Hyderabad Campus | Feb 2013 | Feb 2015 | 1Y 11M
Convenor,  Campus Growth Plan  | Birla Institute of Technology&amp;Science Pilani Hyderabad Campus | Nov 2011 | Nov 2012 | 0Y 11M
Tresurer, Technology Incubation Center (TBC) | Birla Institute of Technology&amp;Science Pilani Hyderabad Campus | Apr 2012 | Apr 2026 | 14Y 0M
Member, Doctoral Research Committee | Birla Institute of Technology&amp;Science Pilani Hyderabad Campus | Aug 2008 | Jul 2014 | 5Y 11M</t>
  </si>
  <si>
    <t>Hydraulic System with Actuator | 100 lakhs | FIST | Nov 2013 | Nov 2018 | 5Y 0M
State of Art Report (SOAR) on Use of Polymer Fibers and Steel Fibers for Improvement in Concrete Properties | 6.578 Lakhs | Ministry of Road Transport &amp; Highways (MoRTH) | Mar 2017 | Mar 2018 | 1Y 0M</t>
  </si>
  <si>
    <t>FIC, Alumni Affairs | FIC-AA
FIC, General Administartion | FIC-GA
HOD, Civil Engineering department | HOD-CE
FIC, CONSTRUCTION of New Campus | FIC-CONSTR
Coordinator, Off Campus Programmes | Off-Campus
FIC, Practice School Programmes | FIC-PS</t>
  </si>
  <si>
    <t>One-day workshop on Green Building Practices &amp; Impact on Environments Performance (GBP&amp;IEP-2010) | BITS Pilani Hyderabad Campus | Coordinator | Oct-2010
One Day Workshop on “Applications of AI in Civil Engineering” (AAICE-2026) | BITS Pilani Hyderabad Campus | Convenor | Jul-2026</t>
  </si>
  <si>
    <t>Technical: Yes,Use new digital tools and believe these tools make sharing and growing information better for everyone., Moderate and Flexible
Managerial: YES
familiar with Performance Managamen t Scheme(PMS)  of Goal Setting,Sitauational Analysis, Strategy Formulation,&amp;implementation, and Evaluation&amp; Control., As a Incharge Conctruction allocated financial resources appropriately for materials and Infrastructure. Also as Incharge general adminitstration alocated funds for facutly and staff with tasks., Finished the New campus construction with in the  under tight schedule., As a Tresurer Alumin Affairs and Incharge General Administartion  gained experince of revenue generation, planninga nd fiscal control
Corporate: inclusive planning to shape better neighborhoods, housing, and public spaces., must shift from conventional design to climate-resilient, tech-integrated, and socially equitable paradigms to build a sustainable future., Provide multiple ways for students to learn, express knowledge, and stay motivated.Allow vocational, academic, and experiential learning.Use diverse evaluation methods beyond traditional written exams to measure true understanding.
Leadership: aligning individual interests with a shared vision, Align with its core values, communicate its vision to others, and actively seek ways to improve its programs and reach., The ability to think strategically, innovate, and maintain a broad perspective involves stepping back from daily tasks to focus on long-term goals, spotting hidden patterns, and finding creative solutions to big challenges. , Listen to different opinions, and welcome fresh ideas before making choices to  build trust and teamwork.
Interpersonal: YES
curriculum development for working professional at National level for WILP., yes, Felow and Life Member fo Socities like ICI,IBC, IGS,etc.
Description: Felicitated 3 times by BITS University and once by ICI, Hyderabad.</t>
  </si>
  <si>
    <t>Prof. Vajja Samba Siva Rao | Advisor, BITS Pilani Amaravati New Campus | vsr.bits@gmail.com | 9010202848</t>
  </si>
  <si>
    <t>Prof. M.B. Srinivas | Vice Chancellor, Aditya University, A.P-533437 | mbs_bits@yahoo.in | 9502604455</t>
  </si>
  <si>
    <t>Prof. Ram Karan Singh | Vice Chencellor, ICFAI University, Dehradun | vc@iudehradun.edu.in | 7683014374</t>
  </si>
  <si>
    <t>23-Aug-26 01:46 PM</t>
  </si>
  <si>
    <t>Beji Mathews</t>
  </si>
  <si>
    <t>bejim39@gmail.com</t>
  </si>
  <si>
    <t>09-Feb-1963</t>
  </si>
  <si>
    <t>Hindi, English, Malayalam,Sanskrit, Russian</t>
  </si>
  <si>
    <t>Late TR Mathews</t>
  </si>
  <si>
    <t>Flat No B 301, Om Sree Signet, Generals Road, Yapral, Secunderabad
Telangana. PIN -500087</t>
  </si>
  <si>
    <t>Retired as Major General</t>
  </si>
  <si>
    <t>15-Jun-2016</t>
  </si>
  <si>
    <t>PhD | Guru Kashi University, Bhatinda, Punjab | University College of Commerce &amp; Management | 0.00 | 0.00 | 2021
Post Graduation | Madras University | Defence Services Staff College | 75.90 | 0.00 | 1995
Graduation | Jawahar Lal Nehru University, New Delhi | National Defence Academy | 0.00 | 5.62 | 1982
Other | All India Management Association, Centre for Management Education | College of Defence Management | 0.00 | 0.00 | 2012
Diploma | Devi Ahilya Vishwa Vidyalaya, Indore | Army War College | 0.00 | 0.00 | 2004
Other | Indian Institute of Management, Indore | Indian Institute of Management, Indore | 0.00 | 0.00 | 2013</t>
  </si>
  <si>
    <t>Indian Army | Major General | Jun 1983 | Feb 2021 | 37Y 8M</t>
  </si>
  <si>
    <t>37Y 8M</t>
  </si>
  <si>
    <t>Role of Information Technology in supply Chain Management | Journal of Research, Vol 12, No 3, Punjab Institute of Management &amp; Technology | Apr-2020
Defence Forces &amp; the Growth of the Indian Economy | SEMCOM Management &amp; Technology Review, Vol 7, Issue 2 | Mar-2020
Food supply Chain Management | Researchers Pivot in Commerce &amp; Management, Lambert Academic Publishing, Mauritius | Jun-2018</t>
  </si>
  <si>
    <t>Adjutant | 27 Army Aviation Flight | Sep 1990 | Jun 1994 | 3Y 8M
Brigadier Quarter Master | HQ 2 Corps | Jun 2014 | Jun 2016 | 1Y 11M
Brigade Major | HQ 40 Mountain Brigade | May 1995 | Jul 1997 | 2Y 2M
Assistant Adjutant &amp; Quarter Masterr General | National defence Academy | Mar 2002 | Jun 2004 | 2Y 3M
Colonel Administration | HQ Andhra Sub Area | Jun 2009 | Jul 2010 | 1Y 1M</t>
  </si>
  <si>
    <t>Indian army Officer | Service Particulars Booklet</t>
  </si>
  <si>
    <t>Supervision of Construction, Repair &amp; Maintenance Works in 15 Military Stations | HQ 2 Corps | Jun 2014 | Jun 2016 | Made a 10 year Perspective &amp; Roll On Plan for Infrastructure enhancement &amp; buid up for 15 Military Stations
Negotiation of Contracts &amp; Supervision of Defence Works in Andaman &amp; Nicobar Islands | HQ Andaman &amp; Nicobar Joint Command | May 2018 | Mar 2020 | Progressed all pending works to completion, best MAP (Married Accomodation Project)</t>
  </si>
  <si>
    <t>Additional Director General National Cadet Corps | HQ NCC for Punjab, Haryana, Himachal Pradesh &amp; Chandigarh | Supervised training of 125,000 cadets in the four States even during the challenging times of COVID 19. | Mar 2020 | Feb 2021 | 0Y 11M</t>
  </si>
  <si>
    <t>National Level Faculty Development Programme | Guru Kashi University, Bhatinda | Atteneded | Jul-2017</t>
  </si>
  <si>
    <t>Technical: Absolutely open &amp; Trained, Trained in Information Technology by APTECH
Managerial: Been at Higher Level Command Structure at Indian army, Managed Logistics in Army Area, Worked in Indian Army for almost 38 years, serving in operational areas &amp; war like situations. Served all over the Country., Managed Finances at various levels in the Indian Army.
Corporate: Carried out planning &amp; execution of infrastructure projects based on projected needs of the soldier &amp; the community., Been working in the Higher Level of Command in the Army withfull understanding of Nation &amp; it's priorities., Been working as the Directing Staff Coordinator in Army War College
Leadership: Led the Army units at various levels., Carried out operational planning &amp; execution., Been at the higher level of command in the Indian army, Leading Army units at various levels.
Interpersonal: As Chief of Staff at Andaman &amp; Nicobar had constant interaction with the neighbouring countries with regard to maritime security &amp; joint patrolling. Been in the official delegation to Nigeria for joint cooperation., At the highest level both as Chief of Staff &amp; additional Director General had close interaction with the Stae Administration for planning &amp; cooperation., NA
Description: In The Indian Army, underwent many courses of instruction for enhancement of knowledge &amp;amp; proffessiional competence. Also attended various leadership &amp;amp; management programmes in multiple institutions like the Indian Institute of management, College of Defence Management, Indian Police Academy &amp;amp; College of Air warfare.</t>
  </si>
  <si>
    <t>23-Aug-26 02:08 PM</t>
  </si>
  <si>
    <t>Prof Raju  Ganesh Sunder</t>
  </si>
  <si>
    <t>srajuganesh@gmail.com</t>
  </si>
  <si>
    <t>30-Nov-1964</t>
  </si>
  <si>
    <t>English,Hindi,Marathi,Tamil</t>
  </si>
  <si>
    <t>Late C K Sunder</t>
  </si>
  <si>
    <t>1605, Tower 1, Ace Park Way, Sector 150, Noida, Uttar Pradesh</t>
  </si>
  <si>
    <t>Professor and Director</t>
  </si>
  <si>
    <t>Sharda University</t>
  </si>
  <si>
    <t>06-Nov-2023</t>
  </si>
  <si>
    <t>Secondary | Nagpur Board, Maharashtra State  | Saraswati Vidylay. Nagpur | 75.14 | 0.00 | 1980
Higher Secondary | Nagpur Board, Maharashtra State  | Dharampeth Mahavidyalaya, Nagpur | 60.00 | 0.00 | 1982
Graduation | Nagpur University | Visvesveraya Regional College of Engineering, Nagpur | 63.71 | 0.00 | 1986
Post Graduation | Nagpur University, Nagpur | Department of Business Management | 64.40 | 0.00 | 1988
PhD | RTM Nagpur University, Nagpur | Department of Business Management | 0.00 | 0.00 | 2012</t>
  </si>
  <si>
    <t>Sharda University, Greater Noida | Professor and Director | Nov 2023 | Present | 2Y 10M
Datta Meghe Institute of Higher Education and Research (DU) Wardha | Director and Dean | Dec 2022 | Oct 2023 | 0Y 10M
Symbiosis International (DU) Pune | Professor and Director | Mar 2022 | Dec 2022 | 0Y 9M
Bharati Vidyapeeth (DU) Pune | Professor and Director | Apr 2021 | Feb 2022 | 0Y 10M
University of Petroleum and Energy Studies Dehradun | Professor and Head (Academics) Center for Continuing Education | Jun 2014 | Apr 2021 | 6Y 9M
Green Heaven Institute of Management and Research, Nagpur | Professor and Director | Aug 2012 | Apr 2014 | 1Y 8M
Baddi University of Emerging Sciences and Technology Baddi | Director (Training, Placement and Development) | Dec 2011 | Aug 2012 | 0Y 7M
Shilpa Rerollers Pvt Ltd Nagpur | AGM (HR/ Admin) | May 2011 | Oct 2011 | 0Y 5M
ABV- IIITM Gwalior | Consultant ( T , P and ERP) | Jan 2010 | May 2011 | 1Y 3M
BMAS Engineering College Agra | Professor (Management) and Head(T,P and Development) | Jul 2006 | Jan 2010 | 3Y 6M
DME Online Pvt Ltd., Pune | Manager (HR/ Admin) | Apr 2005 | Mar 2006 | 0Y 11M
Micro Documents Automation (I) Pvt Ltd., Nagpur | Center Head | Apr 2003 | Mar 2005 | 1Y 11M
Annapurna Engineering Corporation Nagpur | Managing Partner | Sep 1988 | Mar 2003 | 14Y 6M</t>
  </si>
  <si>
    <t>37Y 4M</t>
  </si>
  <si>
    <t>Factors influencing Safety Barrier performance for Onshore Gas Drilling Operations | Journal of Loss Prevention in the Process Industries | Sep-2017
Revisiting the challenges of Indian Power Transmission System: An integrated approach of total interpretive structural modeling and analytic hierarchy process | The Electricity Journal | Dec-2019
Challenges of India's Power Transmission System | Journal of Utility Policy | Oct-2018
Application of theory of constraints to foster the services of Indian power transmission system | International Journal of Energy Sector Management | Dec-2019
Impact of Corporate Social Responsibility (CSR) on Customer Loyalty in Indian Telecom Industry: The Moderating Role of Consumer Demographics | Sustainability | Aug-2024
Corporate social responsibility &amp; students’ perceptions: evidence from Indian higher education institutions | F1000 | Sep-2023
Does the merger improve the operating performance of the company? Evidence from the beverage industry in India | F1000 | Sep-2023</t>
  </si>
  <si>
    <t>Ethics in Indian Journalism | Bharti Publishers , New Delhi | Baddi  University of emerging sciences and Technology, Baddi
Understanding Oil &amp; Gas Business | UPES, Dehradun | UPES, Dehradun</t>
  </si>
  <si>
    <t>Professor and Director | Sharda University | Nov 2023 | Aug 2026 | 2Y 9M
Dean - School of Allied Sciences and Director CDOE | DMIHER Deemed to be University, Wardha | Dec 2022 | Oct 2023 | 0Y 10M
Professor and Director | Symbiosis International (DU), Pune | Mar 2022 | Dec 2022 | 0Y 9M
Professor and Director | Bharati Vidyapeeth (DU), Pune | Apr 2021 | Feb 2022 | 0Y 10M
Professor and Head - Center for Continuing Education | UPES, Dehradun | Jun 2014 | Apr 2021 | 6Y 9M</t>
  </si>
  <si>
    <t>“Gurukul to Digital Learning: A Historical Perspective” | 250000 | Indian Council for Historical Research | Sep 2026 | Aug 2028 | 1Y 11M</t>
  </si>
  <si>
    <t>Universitas Persatuan Guru Republik Indonesia Semarang (UPGRIS) | Teaching in a semester
Asian Productivity Council, Jakarta | Participated in a conference on Productivity in Higher Education</t>
  </si>
  <si>
    <t>Readied and launched the complete Online Vertical at Sharda University, successfully bringing online programmes to market on 17 May 2024 and working towards strong enrolments.  At Symbiosis School for Online and Digital Learning, launched online programs  | Resume</t>
  </si>
  <si>
    <t>DMIHER (DU), Wardha | Member Academic Council | Dec 2022 | Oct 2023
Bharati Vidyapeeth (DU) Pune | Member Board of Studies | Apr 2021 | Feb 2022
Symbiosis International (DU) Pune | Member Academic Council | Mar 2022 | Dec 2022</t>
  </si>
  <si>
    <t>NAAC | Symbiosis International (DU) Pune | Mar 2022 | Dec 2022 | Criteria VII - Internal Audit
Director Center for Internal Quality Assurance | Bharati Vidyapeeth (DU) Pune | Apr 2021 | Feb 2022 | Asynchronous recording of content.
Director Center for Internal Quality Assurance | DMIHER (DU), Wardha | Dec 2022 | Oct 2023 |  Proctored Online Examination
Director Center for Internal Quality Assurance | Sharda University | Nov 2023 | Aug 2026 | Game Based Learning
Director Center for Internal Quality Assurance | UPES Dehradun | Jun 2014 | Apr 2021 | Synchronous Online Teaching and Learning from 2015</t>
  </si>
  <si>
    <t>OCEAN 13 | Nagpur | Convener | Feb-2013
ICMI 2015 | Dehradun  | Presenter | Feb-2015
ICMI 2016 | Dehradun  | Sponsorship | Feb-2016
ICMI 2017 | Dehradun | Sponsorship | Feb-2017
ICMI 2018 | Dehradun | Sponsorship | Feb-2018</t>
  </si>
  <si>
    <t xml:space="preserve">Technical: I have consistently used technology to design and deliver distance and online programs, virtual classes, LMS‑based content, and game‑based learning resources, and I am convinced that technology can fundamentally enhance learning quality, access and monito, I am very comfortable with technology, both at the user and managerial levels, from leading ERP, HRMS and online PMS implementations to using video‑conferencing, learning platforms, digital content creation and analytics for teaching, training and enrolme
Managerial: My approach has always been to anticipate academic, regulatory and enrolment‑related issues in advance and to prepare clear strategic plans for program launches, government‑sponsored batches, accreditation visits and online verticals, with defined targets, I have generated resources through government projects, industry training programs, vocational centres and new program initiatives, and I have allocated these carefully across content development, technology, faculty support and student services to sustai, I am used to working under pressure, especially while closing large enrolment cycles, organising conferences, managing accreditation visits and launching new online programs, and I have consistently met tight timelines without compromising academic proces, Having managed manufacturing units and academic projects, I understand revenue generation, budgeting, cost control and financial sustainability, and I have dealt with bankers, project finances and institutional budgets in a disciplined and transparent man
Corporate: My work with infrastructure, power and online education has made me sensitive to the needs of communities affected by the built environment—workers, households, government officers and industry—and I translate these needs into program design, training the, My work with infrastructure, power and online education has made me sensitive to the needs of communities affected by the built environment—workers, households, government officers and industry—and I translate these needs into program design, training the, In my curriculum work I have consciously built flexible, practice‑oriented and blended structures that allow wide participation—from government officers to first‑generation learners—and I embed themes of labour welfare, climate resilience and social respo
Leadership: I have led diverse teams of faculty, staff, government officers, industry executives and students, and I motivate them through clear communication of purpose, shared responsibilities and recognition of their contributions to institutional goals.
, Wherever I have worked, my primary focus has been to strengthen the mission of the institution—whether in distance education, online learning, energy management or built environment—by improving academic standards, outreach and stakeholder satisfaction., My strategic thinking combines academic, regulatory, technological and financial perspectives, and I have consistently introduced innovative elements such as new niche programs, international collaborations, online FDPs and copyrighted learning frameworks, I lead by personal example in discipline, transparency and academic integrity, and I favour an open, consultative style where faculty, staff and students are involved in decision‑making and continuous improvement.
Interpersonal: I have worked on national projects with state governments and PSUs, and have progressed university‑to‑university collaborations with institutions in Indonesia and Sri Lanka, which has given me concrete experience in designing and executing collaborative a, My roles have required regular interaction with senior government officers, university leadership, accreditation teams and industry executives, and I am comfortable presenting evidence‑based proposals and negotiating on behalf of the institution.
, I am a life member of several professional bodies in HRD, productivity, training and quality circles, and I have served on editorial boards and as reviewer for national and international journals, reflecting sustained professional engagement.
Description: 
I am a certified Master Facilitator in Human Resource Development, hold a patent on risk modelling for onshore drilling operations, and have been granted multiple copyrights related to online learning and game‑based pedagogy. I have presented and published internationally in energy, infrastructure and CSR, and have participated in programmes such as the Asian Productivity Council&amp;rsquo;s higher education conference in Jakarta while actively pursuing cross‑border academic collaborations.
&amp;nbsp;
</t>
  </si>
  <si>
    <t>Prof M M Salunkhe | Retired | manikrao.salunkhe@gmail.com | 9922699313</t>
  </si>
  <si>
    <t>Prof Sibaram Khara | Vice Chancellor Sharda University | vc@sharda.ac.in | 9871071696</t>
  </si>
  <si>
    <t>23-Aug-26 02:42 PM</t>
  </si>
  <si>
    <t>Dr K Mohan Reddy</t>
  </si>
  <si>
    <t>kmrchem2023@gmail.com</t>
  </si>
  <si>
    <t>13-Jun-1982</t>
  </si>
  <si>
    <t>Hindi, Telugu, Kannada, English,Urdu</t>
  </si>
  <si>
    <t>K Venkatramana Reddy</t>
  </si>
  <si>
    <t xml:space="preserve">House no 9, 1st G Cross Surabhi Nagar West Part2 Kothannur J P Nagar 8th Phase Bengaluru Karnataka India </t>
  </si>
  <si>
    <t xml:space="preserve">CMR University </t>
  </si>
  <si>
    <t>Administrator</t>
  </si>
  <si>
    <t>15-May-2024</t>
  </si>
  <si>
    <t>PhD | Bangalore University  | Bangalore University  | 0.00 | 0.00 | 2013
Post Graduation | Bangalore University  | Bangalore University  | 65.00 | 0.00 | 2006
Graduation | Sri Venkateshwara University  | Sri Venkateshwara University  | 65.00 | 0.00 | 2002
Graduation | Bangalore University  | Bangalore University  | 77.00 | 0.00 | 2003
Diploma | DOEACC Society New Delhi  | MoIT | 64.00 | 0.00 | 2001
Higher Secondary | Intermediate  | Board of Intermediate  | 69.00 | 0.00 | 1999
Secondary | SSC | SSC | 75.00 | 0.00 | 1997</t>
  </si>
  <si>
    <t>UPES | Senior Associate Professor  | Jun 2013 | Aug 2023 | 10Y 1M
RRU | Visiting Faculty  | Jul 2023 | Jul 2024 | 1Y 0M
Jain University  | Lecturer  | Jun 2011 | Jun 2013 | 2Y 0M
Jain college  | Lecturer  | Aug 2007 | Jan 2008 | 0Y 5M
Oxford college  | Lecturer  | Jul 2006 | Jul 2007 | 1Y 0M
CMR University | Director | May 2024 | Jul 2025 | 1Y 2M</t>
  </si>
  <si>
    <t>16Y 0M</t>
  </si>
  <si>
    <t>Photo degradation of Methyl Orange an azo dye by Advanced Fenton Process using zero valent metallic iron: Influence of various reaction parameters and its degradation mechanism | International Journal of Hazardous materials, Elsevier  | Mar-2026
Effect of various inorganic anions on the degradation of Congo Red, a di azo dye, by the photo-assisted Fenton process using zero-valent metallic iron as a catalyst | Desalination and Water treatment  | Mar-2026
Enhanced photocatalytic activity of silver metallized TiO2 particles in the degradation of an azo dye methyl orange: Characterization and activity at different pH values | Journal of Applied Surface Science, Elsevier  | Mar-2026
Photo fenton like process Fe3+/(NH4)2S2O8/UV for the degradation of Di azo dye congo red using low iron concentration | Journal of Chemistry  | Mar-2026
Photocatalytic performance of silver TiO2: Role of electronic energy levels | Journal of Applied Surface Science, Elsevier  | Mar-2026
Silver Nanocluster Anchored TiO2/Nb2O5 Hybrid Nanocomposite as Highly Efficient and Selective Visible‐Light Sensitive Photocatalyst | Chemistryselect Wiley  | Mar-2026
Facile synthesis and size dependent visible light photo catalytic properties of bio-compatible silver nanoclusters | Materials Research Bulletin | Mar-2026
Boric Acid Supported on Montmorillonites as Catalysts for Synthesis of 2, 3-dihydroquinazolin-4 (1H)-ones | Iranian Journal of Chemistry and Chemical Reactions  | Mar-2026
TiO2 Nanoparticles and Nb2O5 Nanorods Immobilized rGO for Efficient Visible-Light Photocatalysis and Catalytic Reduction | Catalysis Letters | Mar-2026
Facile Synthesis of Ag‐TiO2 Hybrid Nanocluster:A Comprehensive Experimental and Computational Insight into the Role of Surface Ligands on Enhanced Visible … | Chemistryselect  | Mar-2026</t>
  </si>
  <si>
    <t>Semiconductor mediated photocatalytic performance of organic 7 | Albert | Yez</t>
  </si>
  <si>
    <t>Director  | CMR University  | May 2024 | Jul 2025 | 1Y 2M</t>
  </si>
  <si>
    <t>Synthesis of TiO2 catalyst | 400000 | UPES | Jul 2014 | Jul 2015 | 1Y 0M</t>
  </si>
  <si>
    <t>Director  | Experience</t>
  </si>
  <si>
    <t>CMR University | IQAC Director  | May 2024 | Jul 2025</t>
  </si>
  <si>
    <t>NAAC Accreditation and Rankings  | CMR University UPES Jain University | Jul 2011 | Jul 2025 | A Grade and QS rankings and Deemed to be University</t>
  </si>
  <si>
    <t>International conference  | Dehradun  | Convener and Guest editor  | 2015</t>
  </si>
  <si>
    <t>Technical: Expert , Expert 
Managerial: Expert , Professional way, Experience , Expert 
Corporate: Expert , Expert , Expert 
Leadership: Expert , Expert , Expert , Expert 
Interpersonal: Expert , Expert , Lifemember in National and international bodies
Description: Professional body life membership and Awards</t>
  </si>
  <si>
    <t>30-Aug-26 09:57 AM</t>
  </si>
  <si>
    <t>Pankaj Kp Shreyaskar</t>
  </si>
  <si>
    <t>shreyaskarps@gmail.com</t>
  </si>
  <si>
    <t>24-May-1974</t>
  </si>
  <si>
    <t>Hindi,English</t>
  </si>
  <si>
    <t>Late UN Pandey</t>
  </si>
  <si>
    <t>D- 215, Gaursportswood, Sector 79, Noida 201301</t>
  </si>
  <si>
    <t>Dy. Director General</t>
  </si>
  <si>
    <t>Government of India</t>
  </si>
  <si>
    <t>28-Nov-2020</t>
  </si>
  <si>
    <t>Secondary | BSEB, Patna | DVC HS, CTPS, Chandrapura | 0.00 | 0.00 | 1987
Higher Secondary | DSEB, Delhi | BBSSS, Civil Lines, Delhi | 0.00 | 0.00 | 1989
Graduation | University of Delhi | Ramjas College | 0.00 | 0.00 | 1993
Post Graduation | University of Delhi | University of Delhi | 0.00 | 0.00 | 1995
Other | University of Delhi | Faculty of Management Studies | 0.00 | 0.00 | 2012
PhD | IIT, Dhanbad | Department of Management Studies, IIT, Dhanbad | 0.00 | 0.00 | 2022</t>
  </si>
  <si>
    <t>Ministry of Statistics &amp; Programme Implementation, Government of India | Dy Director General | Nov 2020 | Jul 2025 | 4Y 7M
Ministry of Statistics &amp; Programme Implementation | Indian Statistical Service Probationer | Nov 2000 | Nov 2002 | 2Y 0M
Ministry of Statistics &amp; Programme Implementation, Government of India | Director | Jul 2014 | Nov 2020 | 6Y 4M
Central Information Commission, Government of India | Director/Joint Registrar, Joint Secretary &amp; Addl. Registrar  | Apr 2006 | Jun 2014 | 8Y 2M
Ministry of Statistics &amp; Programme Implementation, Government of India, | Assistant/Deputy Director | Jul 2005 | Mar 2006 | 0Y 8M
Ministry of Statistics &amp; Programme Implementation, Government of India | Assistant/Deputy Director | Nov 2002 | Jun 2005 | 2Y 7M
Department of School Education &amp; Literacy, Government of India | Dy Director General | Jul 2025 | Present | 1Y 1M</t>
  </si>
  <si>
    <t>25Y 10M</t>
  </si>
  <si>
    <t>Three Decades of Digital Advertising: What the Bibliometrics Say and How AI Came into Play | Vision: The Journal of Business Perspective, Sage Journals | Oct-2024
Business of Business Is Not Just Business: Lobbying Universe in India | Economic and Political Weekly (EPW), Volume 59, Issue 6, Pages 46-52 | Feb-2024
Factors Affecting Lobbying: Illustrations From India | Vision: The Journal of Business Perspective, Sage Journals | Apr-2022
Influence of interest group lobbying in india: Case for the washington style business of persuasion | Prabandhan: Indian Journal of Management, Volume 14, Issue 5-7 | Jul-2021
Does Social Lobbying Influence Legislators to Publicly Endorse Policy Proposals: Evidences from India | Artha Vijnana, Journal of The Gokhale Institute of Politics and Economics, Vol. 62 | Jun-2020
Contestations of the RTI act: A labyrinthine practical regime | Economic and Political Weekly, Volume 52, Issue 50 | Dec-2017
Contours of access to water and sanitation in India: Drawing on the right to live with human dignity | Economic and Political Weekly (EPW), Volume 51, Issue 53 | Dec-2016
Known Unknowns of RTI Act in India: Legitimate Exemptions or Conscious Secrecy | Reprinted in the journal of Rights &amp;amp; Development Bulletin, Centre for Development and Human Rights, Volume 8, Issue, | Nov-2014
Known Unknowns of RTI Act in India: Legitimate Exemptions or Conscious Secrecy | Perspectives section of Economic &amp;amp; Political Weekly (EPW), XLIX No. 24 | Jun-2014
Investigating into Compliance of RTI Act | Economic &amp;amp; Political Weekly (EPW), Vol XLVIII No.9 | Mar-2013</t>
  </si>
  <si>
    <t>Transparency and Right to Information: Strategies to combat corruption in India | Lambart Academic Publications, Germany | Indian Universities
Right to Information in India: Futures and Implications | McGraw-Hill Publications, New Delhi, India | Law Universities
The Palgrave Encyclopedia of Interest Groups, Lobbying and Public Affairs/Indian Lobbying Industry | Palgrave Macmillan, Cham  | International Governance Institutions
Disability towards Inclusive India/Disability, Poverty and Sustainable Development: A new Outlook | Pentagon press, New Delhi | Indian Disability Institutes</t>
  </si>
  <si>
    <t>Dy Director General | Government of India, New Delhi | Nov 2020 | Aug 2026 | 5Y 8M
Assistant/Deputy Director | Government of India, New Delhi | Nov 2002 | Feb 2006 | 3Y 3M</t>
  </si>
  <si>
    <t>Development of National Metadata Structure  | MoSPI | Jul 2024 | Feb 2025 | 0Y 7M
National Metadata repository | MoSPI | Jan 2025 | Jun 2025 | 0Y 5M</t>
  </si>
  <si>
    <t>UNESCO Institute of Statistics, Montreal, Canada | Member, Governing Board</t>
  </si>
  <si>
    <t>Aadhar Samvad by UIDAI for excellent work in letting UIDAI identify children for Mandatory Biometric Update (MBU) | Certificate of Recognition
Recognised as eminent speaker on RTI | OM No T-23/30/2014-Academy (Desk) dated 24 th March, 2015 issued by DoPT, Government of India, New Delhi
Web Ratna Award | Ministry of Communications &amp;amp; Information Technology, Government of India, New Delhi, July 2010, India</t>
  </si>
  <si>
    <t>Central Infornmation Commission, Government of India, New Delhi | RTI Act, 2005/ Under Secretary &amp; Assistant Registrar - Joint Secretary &amp; Additional Registrar | Apr 2006 | Jun 2014</t>
  </si>
  <si>
    <t>Quality | Asian Business School, Noida | Jul 2024 | Jun 2026 | Developed the Capacity Building Framework namely, IQAC for the Business School
Quality &amp; Standard | MoSPI, Government of India | Nov 2020 | Jul 2025 | Developed Statistical Quality Assessment Framework for the Data Products generated in the Governments</t>
  </si>
  <si>
    <t>Mentors for the Young Probationers of the ISS | MoSPI | Mentor for their various projects under official statistics in India | Aug 2025 | Feb 2026 | 0Y 6M
Mentor for the interns of the Students from University of Delhi | Ministry of Education, Government of India, New Delhi | Completed three Projects  | Oct 2025 | May 2026 | 0Y 7M
Mentor for the IAS Probationers  | Ministry of Education, Government of India, New Delhi | Project Report on attaining 100% GER  | Feb 2026 | Apr 2026 | 0Y 2M</t>
  </si>
  <si>
    <t>Regional Training Workshop on “Enhancing National SDG 4 Data Ecosystems for Producing and Reporting Quality Education Statistics | UIS, Bangkok | Presenter | Aug-2025
Brainstorming on Leveraging Non-conventional Data Sources for Official Statistics: Identifying Avenues for Harnessing Administrative Data and Triangulation of New Data Sources                                          | IIM, Indore | Mentor | Jun-2025
KOSTAT- ESCAP Joint Conference on Data Governance and Integration for Maximum Development Impact | Korea Stat, Seoul | Presenter | Sep-2024</t>
  </si>
  <si>
    <t>Technical: The real potential of technology lies in its ability to establish a virtuous cycle between data, knowledge, innovation and decision-making. My foundational training in Data, Privacy and transparency provides me advantage in inherent skills for using techn, My approach to technology is not limited to using it as a means of communication or routine office work. I am particularly interested in its application for data analysis, evidence-based decision-making, knowledge creation and dissemination, and instituti
Managerial: I consider the ability to anticipate emerging issues, identify potential challenges and prepare well in advance to be an important dimension of effective leadership. My approach to professional responsibilities is therefore guided by foresight, preparedne, I believe that effective leadership requires not only the ability to manage available resources efficiently but also the initiative and imagination to identify, mobilise and generate additional resources in pursuit of institutional objectives. My approach, I consider the ability to work effectively under pressure and deliver quality outcomes within tight deadlines to be an essential aspect of professional leadership. My approach to demanding situations is characterised by calmness, prioritisation, disciplin, My understanding of financial management encompasses the complete financial cycle—from assessment of resource requirements and preparation of budgets to mobilisation of revenues, allocation of resources, expenditure management, monitoring, internal contro
Corporate: I believe that effective institutional leadership must begin with a clear understanding of the needs, aspirations and challenges of the communities that the institution seeks to serve. My approach is therefore grounded in the ability to identify emerging , India is passing through a period of profound transformation. Rapid urbanisation, demographic change, economic growth, climate change, technological disruption, increasing infrastructure requirements and the aspiration for a higher quality of life are cre, I believe that higher education has an important role in promoting social mobility and equality of opportunity. Curriculum design should recognise that students enter higher education with different educational, socioeconomic, linguistic, geographical and
Leadership: My approach to leadership is based on consultation, communication, trust and a clear sense of purpose. I make an effort to understand the perspectives and legitimate concerns of different stakeholders before seeking their support for an initiative. I beli, In a higher education institution, the mission extends well beyond teaching and examinations. It encompasses creation and dissemination of knowledge, research and innovation, development of human capital, social responsibility and contribution to national, I endeavour to understand issues not in isolation but in their wider economic, social, technological, environmental and institutional context. This enables me to assess both the immediate implications of a decision and its potential longer-term consequenc, An important aspect of my leadership style is openness to new ideas. I do not believe that experience should become a barrier to innovation. On the contrary, experience should provide the judgement necessary to evaluate new ideas objectively and identify 
Interpersonal: My approach to collaborative arrangements begins with identifying areas of mutual interest and complementary strengths. A successful partnership should not be established merely for the purpose of creating a formal association; it should have a clearly de, My professional interests and experience across areas involving public policy, administration, data, statistics, technology, education and institutional development have helped me develop an interdisciplinary perspective. This enables me to engage with is, An important benefit of membership of professional associations has been exposure to multidisciplinary perspectives. Contemporary challenges—particularly in areas such as public policy, education, data, technology, governance and the built environment—can
Description: I have also placed importance on sharing professional knowledge and experience through research, publications, lectures, presentations, discussions and professional interactions. Knowledge becomes more valuable when it is disseminated and applied. I believe that experienced professionals have a responsibility to contribute to the development of younger colleagues and emerging professionals by sharing institutional knowledge, professional insights and lessons learnt from experience.</t>
  </si>
  <si>
    <t>Mrinalini Pandey | Associate Professor, IIT ISM, Dhanbad | mrinalini@iitism.ac.in | 9430136446</t>
  </si>
  <si>
    <t>Pramod Pathak | Adjunct Professor, IIT ISM, Dhanbad | ppathak.ism@gmail.com | 9334009001</t>
  </si>
  <si>
    <t>30-Aug-26 11:15 PM</t>
  </si>
  <si>
    <t>Sundhararajan Mahalingam</t>
  </si>
  <si>
    <t>msrajan69@gmail.com</t>
  </si>
  <si>
    <t>15-Apr-1968</t>
  </si>
  <si>
    <t>Hindi, English, Tamil</t>
  </si>
  <si>
    <t>Mahalingam S</t>
  </si>
  <si>
    <t>Plot 44, Door No 9, ALS Nagar Main Road, Madambakkam, Chennai - 600126</t>
  </si>
  <si>
    <t>Vice Chancellor (I/c)</t>
  </si>
  <si>
    <t>Bharath Institute of Higher Education and Research</t>
  </si>
  <si>
    <t>Secondary | Tamilnadu State board | TMHS School | 51.00 | 0.00 | 1983
Higher Secondary | Tamilnadu State Board  | TMHS School | 77.00 | 0.00 | 1985
Graduation | Bharathidasan University | Mookambigai College of Engineering | 68.00 | 0.00 | 1989
Post Graduation | BITS PILANI | BITS PILANI | 0.00 | 7.40 | 1999
PhD | Bharath Institute of Higher Education and Research | Bharath Institute of Higher Education and Reseash | 0.00 | 0.00 | 2009</t>
  </si>
  <si>
    <t>Bharath Institute of Higher Education and Research | Vice Chancellor (I/c) | Nov 2023 | Present | 2Y 10M
Bharath Institute of Higher Education and Research | Pro Vice Chancellor | Jan 2021 | Oct 2023 | 2Y 9M
Bharath Institute of Higher Education &amp; Research | Controller of Examination | Mar 2020 | Dec 2020 | 0Y 9M
Bharath Institute of Higher Education &amp; Research | Dean - Research | Sep 2015 | Feb 2020 | 4Y 5M
Alpha College of Engineering &amp; Technology, Puducherry. | Principal | Jun 2014 | Jun 2015 | 1Y 0M
Lakshmi Narain College of Technology, Indore. | Principal | Jan 2014 | May 2014 | 0Y 4M
Sri Lakshmi Ammal Engineering College, Chennai. | Principal | Jul 2011 | Nov 2013 | 2Y 4M
Gojan School of Business and Technology, Red Hills, Chennai. | Principal | Aug 2010 | Jun 2011 | 0Y 10M
Sri Lakshmi Ammal Engineering College, Chennai. | Principal | Jul 2009 | Jul 2010 | 1Y 0M
Sri Lakshmi Ammal Engineering College, Chennai. | Professor and HOD | Apr 2009 | Jun 2009 | 0Y 2M
Bharath Institute of Higher Education &amp; Research, Chennai. | Professor and Head | Dec 2006 | Mar 2009 | 2Y 3M
Bharath Institute of Higher Education &amp; Research, Chennai. | Assistant Professor | Dec 2000 | Dec 2006 | 6Y 0M
Bharath Institute of Science &amp; Technology, Chennai, Tamilnadu | Senior Lecturer | Dec 1997 | Dec 2000 | 3Y 0M
Bharath Institute of Science &amp; Technology, Chennai, Tamilnadu | Lecturer | Dec 1990 | Dec 1997 | 7Y 0M
ICIM Computers, Madurai, Tamilnadu | Marketing Executive | May 1989 | Nov 1990 | 1Y 6M
Bharath Institute of Higher Education &amp; Research, Chennai. | Dean-ECE | Jul 2015 | Aug 2015 | 0Y 1M</t>
  </si>
  <si>
    <t>37Y 5M</t>
  </si>
  <si>
    <t>Development of an Energy Community through semi-dynamic simulation of a urban social housing | Journal of Physics | Jun-2023
Recurrent Network Based Protocol Design for Spectrum Sensing in Cognitive Users | Wireless personal Communication | Jun-2022
SPIDER-based out of order execution scheme for Ht-MPSOC | International Journal of Advanced Intelligence Paradigms | Jun-2021
Cognitive Radio Networks for Detecting Malicious Nodes | International Journal of Recent Technology and Engineering | Jun-2019
Rain and Snow Detection Removal in a Real Time Video | journal of mechanics of continua and mathematical sciences | Mar-2019
Smartphone control robot with automatic firing gun | International Journal of Innovative Technology and exploring engineering | Jun-2019
Distributed Wideband sensing method for faded dynamic spectrum access | International Journal of Innovative Technology and exploring engineering | Jun-2019
Regression analysis of coherence between concurrent EEG-EEG and EEG cppg signals from prefrontal cortex during music evoked emotions | Journal of Information Science and Engineering | Jun-2019
Welch’s Power Spectral density of cranial PPG signal using AVR ATmega 8535 microcontroller | Smart Innovation, Systems and Technologies | Oct-2018
Energy distribution and coherence-based changes in normal and epileptic electroencephalogram | Smart Innovation, Systems and Technologies | Oct-2018</t>
  </si>
  <si>
    <t>Transducers and signal conditioning  | JR Publications | Anna University
Electrical Drives and Control(Edition3) | JR Publication | Anna University</t>
  </si>
  <si>
    <t>Dean Research | Bharath institute of Higher Education and Research | Sep 2015 | Feb 2020 | 4Y 5M</t>
  </si>
  <si>
    <t>Novel regularized robust coding for face recognition | 8.64 Lacs | Avid Technology Pvt. Ltd | Aug 2017 | Jul 2019 | 1Y 11M</t>
  </si>
  <si>
    <t>Technical: I believe technology should not merely digitize existing practices; it should fundamentally transform the way a university teaches, researches, innovates, governs, and contributes to society., I am highly comfortable with technology and continuously explore its applications in teaching, research, governance, quality assurance, institutional planning, and decision-making. I am particularly interested in leveraging AI, analytics, digital learning
Managerial: My leadership philosophy is to move the institution from reactive management to proactive and predictive management. I try to identify the issue before it becomes a problem, develop alternative scenarios, allocate resources in advance, and establish measu, I have effectively generated resources through research grants, consultancy, industry collaborations and alumni support, and ensured their appropriate allocation through a transparent, need-based budgeting system approved by statutory bodies, focusing on , Possesses exceptional capacity to remain calm, decisive and result-oriented under pressure. Effectively prioritizes, delegates, and monitors tasks to ensure completion of all academic, administrative and statutory works within tight deadlines, Possesses sound knowledge of university financial management, including diversified revenue generation, strategic budget planning, and strong fiscal control through transparent, audit-compliant systems ensuring optimal utilization of funds and long-term f
Corporate: I possess a strong ability to bridge academia and community by identifying real-world needs in the built environment and channelizing institutional knowledge, research and student potential to deliver sustainable, inclusive and community-centric solutions, I believe Higher Education in Built Environment must shift from conventional construction education to sustainable, technology-driven, and socially responsive education. As Vice Chancellor, I am committed to aligning BIHER's programs with national mission, I view curriculum development not merely as syllabus framing, but as a tool for social justice. My approach ensures that the curriculum at BIHER is inclusive, flexible, and participatory, enabling every student irrespective of social, economic, gender or 
Leadership: I possess proven ability to understand diverse aspirations, communicate a common purpose, and motivate all stakeholders through inclusion, recognition, empowerment and participative leadership, my desire to further the mission and goals of BIHER is absolute, self-driven and demonstrated through concrete actions, strategic planning and inclusive leadership. I see the growth of BIHER as my own professional dharma and contribution to the Nation, I possess the ability to think beyond immediate challenges, envision long-term futures, introduce innovative solutions, and maintain a holistic, 360-degree perspective - integrating academic, financial, social and global dimensions - to lead BIHER towards, I lead not by command, but by example, conviction and consultation. My openness to new ideas and participative approach has transformed BIHER into a democratic, innovative and motivated institution where every stakeholder feels valued and empowered
Interpersonal: I possess rich experience in conceptualizing, negotiating, and successfully executing National and International collaborative arrangements, ensuring they move beyond paper to produce tangible academic, research and employability outcomes, thereby positio, I possess a proven ability to interact effectively, confidently and persuasively at senior levels, leveraging my strong academic knowledge-base, regulatory understanding and data-driven approach to achieve institutional goals and build lasting high-level , I am not only a member but an active contributor and office bearer in reputed professional bodies related to Built Environment and Technical Education, ensuring continuous professional development and bringing best practices from professional associations
Description: Deatils Enclosed-</t>
  </si>
  <si>
    <t>Lakshmi C | Asociate Dean  | lakshmic@srmist.edu.in | 9345495431</t>
  </si>
  <si>
    <t>31-Aug-26 04:12 PM</t>
  </si>
  <si>
    <t>Dr Anisuddin Syed</t>
  </si>
  <si>
    <t>anisadil@hotmail.com</t>
  </si>
  <si>
    <t>22-Oct-1962</t>
  </si>
  <si>
    <t>Telugu, English ,Hindi Urdu</t>
  </si>
  <si>
    <t>Syed Hasnuddin</t>
  </si>
  <si>
    <t>Flat 1512-1501 Happy Home Fortuna Bldg
Attapur Upperpally Hyderabad Telangana 500048</t>
  </si>
  <si>
    <t>NRCM</t>
  </si>
  <si>
    <t>16-Jun-2025</t>
  </si>
  <si>
    <t>Graduation | KU, Warangal | NIT, Warangal | 72.00 | 0.00 | 1983
Post Graduation | KU, Warangal | NIT, Warangal | 0.00 | 7.20 | 1986
PhD | KU, Warangal | NIT, Warangal | 0.00 | 0.00 | 1999</t>
  </si>
  <si>
    <t>NRCM Hyderabad | Professor | Jun 2025 | Present | 1Y 2M</t>
  </si>
  <si>
    <t>1Y 2M</t>
  </si>
  <si>
    <t>Professor, HoD, Dean R &amp; D | MOD, LIET and NRCM | Aug 2010 | Jul 2026 | 15Y 10M</t>
  </si>
  <si>
    <t>Ministry of Defence, Ministry of Manpower and Glasgow Caledonian University Sultanate of Oman | 17 yrs total 38 yeras</t>
  </si>
  <si>
    <t>Engineering - NBA, NAAC, NABL, ABET and IQA | Glasgow Caledonian Oman, LIET and NRCM | Aug 2010 | Jul 2026 | achieved accreditations</t>
  </si>
  <si>
    <t>Co-Guide (2)</t>
  </si>
  <si>
    <t>Technical: yes very much indeed is required and I strive for it always meticulously, Excellent
Managerial: very much capable, absolutely, yes excellently, Yes indeed 
Corporate: capable, was heading the built &amp; natural environment department at Oman, has excellent exposure
Leadership: yes capable, very much , capable, very much capable
Interpersonal: had been instrumental , capable, reviewer for UK, Oman and US journals member of many organisations</t>
  </si>
  <si>
    <t>01-Sep-26 04:55 PM</t>
  </si>
  <si>
    <t>P Santosh Kumar Patra</t>
  </si>
  <si>
    <t>drpskpatra@gmail.com</t>
  </si>
  <si>
    <t>01-May-1980</t>
  </si>
  <si>
    <t>ENGLISH, HINDI, ODIA,BENGOLI, TELUGU, TAMIL</t>
  </si>
  <si>
    <t>P JAGANNATH PATRA</t>
  </si>
  <si>
    <t xml:space="preserve">Flat- NO-E704, E BLOCK, 7TH FLOOR, APARNA SERENE PARK, Sy.No 146, Masjid Banda Main Rd, Kondapur, Hyderabad-500084, Telangana </t>
  </si>
  <si>
    <t>GROUP DIRECTOR</t>
  </si>
  <si>
    <t>SREE DATTHA GROUP OF INSTITUTIONS</t>
  </si>
  <si>
    <t>SENIOR ADMINISTRATION (Taking care of 6 institutions)</t>
  </si>
  <si>
    <t>15-Jul-2025</t>
  </si>
  <si>
    <t>Secondary | BOARD OF SECUNDARY EDUCATION, ORISSA | Govt High School | 76.00 | 0.00 | 1995
Higher Secondary | COUNCIL OF HIGHER SECUNDARY EDUCATION, ORISSA | K.M. VIDYALAYA | 70.00 | 0.00 | 1997
Graduation | BERHAMPUR UNIVERSITY, ODISHA | Gandhi Institute of Engineering &amp; Tech, Odisha | 70.00 | 0.00 | 2002
Post Graduation | Biju Patnaik University of Technology, Odisha | Gandhi Institute of Engineering &amp; Tech, Odisha | 0.00 | 8.68 | 2010
PhD | CM UNIVERSITY | CM UNIVERSITY | 0.00 | 0.00 | 2013
PhD | Biju Patnaik University of Technology, Odisha | Biju Patnaik University of Technology, Odisha | 0.00 | 0.00 | 2025</t>
  </si>
  <si>
    <t>Sree Dattha Group of Institutions, Hyderabad | GROUP DIRECTOR | Jul 2025 | Present | 1Y 1M</t>
  </si>
  <si>
    <t>1Y 1M</t>
  </si>
  <si>
    <t>PORTAL IS NOT ALLOWING TO ENTER MORE PUBLICATIONS. I have more than 150 publications. Advancing COVID-19 diagnostics with explainable AI techniques from IoT-driven gene expression data | Control and Cybernetics | Oct-2024</t>
  </si>
  <si>
    <t>Python Programming | M/S Spectrum Techno Press | JNTUH, 	Sri Venkateswara University Tirupati, Andhra Pradesh, B.R Ambedkar Open University, Andhra Pradesh.  	18 books are widely referred at Central library, Hyderabad, as well as central library of Andhra Pradesh &amp; Kolkata.  	4 books are referred as
Database Management System | M/S Sri Krishna Publication | JNTUH, 	Sri Venkateswara University Tirupati, Andhra Pradesh, B.R Ambedkar Open University, Andhra Pradesh.  	18 books are widely referred at Central library, Hyderabad, as well as central library of Andhra Pradesh &amp; Kolkata.  	4 books are referred as
A to Z about Computer | M/S LAMBERT International Publication | ACROSS THE GLOBE
Object Oriented Programming and Data Structure | M/S Sri Krishna Publication | JNTUH, 	Sri Venkateswara University Tirupati, Andhra Pradesh, B.R Ambedkar Open University, Andhra Pradesh.  	18 books are widely referred at Central library, Hyderabad, as well as central library of Andhra Pradesh &amp; Kolkata.  	4 books are referred as
Operating Systems   | M/s Spectrum University Press | JNTUH, 	Sri Venkateswara University Tirupati, Andhra Pradesh, B.R Ambedkar Open University, Andhra Pradesh.  	18 books are widely referred at Central library, Hyderabad, as well as central library of Andhra Pradesh &amp; Kolkata.  	4 books are referred as
I HAVE PUBLISHED 100 BOOKS | MORE THAN 15 PUBLICATION HOUSE | JNTUH, 	Sri Venkateswara University Tirupati, Andhra Pradesh, B.R Ambedkar Open University, Andhra Pradesh.  	18 books are widely referred at Central library, Hyderabad, as well as central library of Andhra Pradesh &amp; Kolkata.  	4 books are referred as</t>
  </si>
  <si>
    <t>GROUP DIRECTOR | Sree Dattha Group of Institutions, HYDERABAD | Jul 2025 | Aug 2026 | 1Y 1M
Principal &amp; Group Director  | St.Martin’s  Engineering College &amp; Group, HYDERABAD | Sep 2017 | Jun 2025 | 7Y 9M
Principal | MSAJ College of Engineering, Chennai | Sep 2015 | Jul 2017 | 1Y 10M</t>
  </si>
  <si>
    <t>TPQC, SNDP, HMWSSB | 444 CRORES | GHMC, GOVT OF TELANGANA | Apr 2022 | Mar 2025 | 2Y 11M</t>
  </si>
  <si>
    <t>CONNECTED WITH 18 FOREIGN UNIVESITY OF REPUTE AND DIFFERENT ORGANIZATION | MOU, STUDENT EXCHANGE, FACULTY EXCHANGE, COLLABORATIVE RESEARCH, HIGHER STUDIES, SHORT TERM CERTIFICATION PROGRAM</t>
  </si>
  <si>
    <t>Received appreciation Award from Honorable Governor of Telangana Five times, AICTE Unicorn Happiness Award from AICTE Chairman, Received “RASTRIYA VIKAS RATAN AWARD”, 	Received “RASTRIYA GAURAV AWARD", Received “Dronacharya Award” by IKON, Telangana in 20 | ATTACHED</t>
  </si>
  <si>
    <t>Technical advisor for AlaxalA Network Corp, Kanagawa, Japan. Technical advisor for Ganymede Software Solutions, Chennai. Technical advisor for EduSculpt Education Solutions, Chennai. Technical advisor for JBAS College for Women, Chennai. DC Member for var | Chairman, Advisor, Senior member, Expert | Oct 2016 | Aug 2026</t>
  </si>
  <si>
    <t>NAAC, NBA, AUTONOMOUS, DEEMED UNIVERISTY, NIRF, ARIIA, ISO | ST MARTINS, SREE DATTHA | Oct 2017 | Sep 2026 | NAAC(A+), ALLCOURSES ARE NBA ACCREDITATED, AUTONOMOUS STSTUS FROM UGC, Deemed University status awaiting, NIRK TOP 100, ARIIA EXCELLENT BAND, IIC TOP STAR RATING</t>
  </si>
  <si>
    <t>30 International Conferences  : 60 Workshops/FPD : 70 Symposiums organized   : 5 SwayamKrushi  : 10 Product competition  : 8 TAM : Placement Day, Graduation Day, College Day, Induction Day, National Level   Symposium, Sports Day, Conferences, Motivational | AGNI COLLEGE OF TECHNOLOGY, MSAJ CE, ST MARTIN.S , SREE DATTHA | 30 International Conferences  : 60 Workshops/FPD : 70 Symposiums organized   : 5 SwayamKrushi  : 10 Product competition  : 8 TAM : Placement Day, Graduation Day, College Day, Induction Day, National Level   Symposium, Sports Day, Conferences, Motivational | Aug 2026 | Sep 2026 | 0Y 0M</t>
  </si>
  <si>
    <t>60 WORKSHOP I have organized | Chennai and Hyderabad | Chairperson and Convenor | Aug-2026</t>
  </si>
  <si>
    <t>Technical: EXCELLENT, EXCELLENT
Managerial: OUT STANDING, OUT STANDING, EXCELLENT, OUT STANDING
Corporate: EXCELLENT, EXCELLENT, EXCELLENT
Leadership: EXCELLENT, EXCELLENT, EXCELLENT, EXCELLENT
Interpersonal: EXCELLENT, EXCELLENT, EXCELLENT
Description: Professional Summary: 
&amp;Oslash; Total Teaching &amp;amp; Research Experience: 22 Years.
&amp;Oslash; All degrees are from Government Universities in CSE.
&amp;Oslash; Total number of&amp;nbsp; journal papers: 108+
&amp;Oslash; Total number of Conference papers: 98+
&amp;Oslash; Total number of Patent: 88+
&amp;Oslash; Total number of Books published: 100+
&amp;Oslash; Total number of R&amp;amp;D Center established: 18
&amp;Oslash; Total number of MoU signed: 88(National) + 16 (International)
&amp;Oslash; Total amount of Consultancy funding received: 568 Crores
&amp;Oslash; Total amount of R&amp;amp;D funding received: 48 Lakhs
&amp;Oslash; Total number of Awards received: 18
&amp;Oslash; Total number of Copyrights: 42
&amp;Oslash; Invited speaker: 28
&amp;Oslash; My Books are referred by: 
&amp;Oslash;&amp;nbsp; Sri Venkateswara University Tirupati, Andhra Pradesh, B.R Ambedkar Open University, Andhra Pradesh &amp;amp; Others Universities. 
&amp;Oslash;&amp;nbsp; 18 books are widely referred at Central library, Hyderabad, as well as central library of Andhra Pradesh &amp;amp; Kolkata. 
&amp;Oslash;&amp;nbsp; 4 books are referred as Text book at Andhra Pradesh Council of Higher Education. 
&amp;Oslash;&amp;nbsp; 50 books are referred as Text book and reference books in 5 different engineering colleges in India.
&amp;Oslash; Total number of Events organized: 100+
&amp;Oslash; Total number of News paper achievement Published: 200+
&amp;Oslash; International Certification received: 32
My Contribution will be for the organization (within 2 Years)
Bringing the organization in to Global standard. 
Effective and innovative teaching learning methods and implementing effective process for the organization activities. 
Many MoU/Incubation/Remote Centers from Reputed Organization like IIT, Google, Oracle etc
Focus towards 100% good Placement with higher pay package. 
Focus towards 100% Admission with better quality students.
Focus towards 100% Student and Staff Discipline
Good Research work which will lead to get funding/Patent/Product.
Smart and Clean Campus.
Continuous Improvement and Assessment.
Setting up Independent Software Company, Data Center, Core Product Company for the Organization.
Effective implementation of mentoring system, micro project, technical seminar &amp;amp; Advance Programming.
Focus towards quality teaching and producing good rank holders.
Effective usage of resources and many more&amp;hellip;&amp;hellip;
100% paid Internship to all students.
Recurring revenue generation as per strategy. 
&amp;nbsp;
Outstanding Skill as an able Administrator
&amp;nbsp;
&amp;uuml;&amp;nbsp; Young and dynamic with excellent leadership quality at different stages of career.
&amp;uuml;&amp;nbsp; Able to encourage the teachers to give their best and retain the best teachers.
&amp;uuml;&amp;nbsp; Have the ability to prevent and solve staff/student problems dynamically
&amp;uuml;&amp;nbsp; Strongly involved in bringing companies for placement.
&amp;uuml;&amp;nbsp; Good in collecting 100% fees&amp;nbsp; 
&amp;uuml;&amp;nbsp; Innovative thinking in teaching, research, projects leading to registration of patent.
&amp;uuml;&amp;nbsp; Periodically review and analyze every aspect of the institution and take corrective action.&amp;nbsp;
&amp;uuml;&amp;nbsp; Strong lesioning ability with the University, Government, AICTE, NBA, UGC and Industries of repute
&amp;uuml;&amp;nbsp; Handled ISO/NBA/NAAC/UGC-Autonomous/Deemed University/Private University/QIP related activities 
&amp;uuml;&amp;nbsp; Serious, dedicated, academically and aesthetically strong Impressive personality.&amp;nbsp;
&amp;uuml;&amp;nbsp; Intelligent and Analytical with strong memory
&amp;uuml;&amp;nbsp; Neck for problem solving, Clean habits.
&amp;uuml;&amp;nbsp; Ace Negotiator &amp;amp; Never say die.
&amp;uuml;&amp;nbsp; Positive attitude but able to blow cold blow hot.
&amp;uuml;&amp;nbsp; Human in approach and free from chronic diseases.
&amp;uuml;&amp;nbsp; Lot of cost saving in various purchase and cost cutting, bus route merging etc.
&amp;uuml;&amp;nbsp; Good in removing non performer.
&amp;uuml;&amp;nbsp; Loving Principal/Director by students, staff and Management
&amp;uuml;&amp;nbsp; Public relation and advertisement for brand building through innovative ideas.
&amp;uuml;&amp;nbsp; Dress code, work ethics and professionalism among staff.
&amp;uuml;&amp;nbsp; Mega Fest &amp;ldquo;Science Q feast&amp;rdquo;/ Mock EAPCET for inter students where 80000+ students participated across the state.
&amp;nbsp;
&amp;nbsp;
Remarkable Achievement at previous Organization(s)
Some notable achievements under his guidance include:
&amp;nbsp;&amp;nbsp;&amp;nbsp; Receiving the prestigious NAAC A+ grade 
&amp;nbsp;&amp;nbsp;&amp;nbsp; NIRF(Top 100)
&amp;nbsp;&amp;nbsp;&amp;nbsp; ARIIA-Excellent band
&amp;nbsp;&amp;nbsp;&amp;nbsp; MHRD-IIC (Top stat rating)
&amp;nbsp;&amp;nbsp;&amp;nbsp; Regular funding from PMKVY, Govt of India
&amp;nbsp;&amp;nbsp;&amp;nbsp; Regular funding from NIELIT, Govt of India
&amp;nbsp;&amp;nbsp;&amp;nbsp; Played a key role for international funding 
&amp;nbsp;&amp;nbsp;&amp;nbsp; International collaboration with Australia, Singapore, Malaysia, China, Dubai and UK based top Universities.
&amp;nbsp;&amp;nbsp;&amp;nbsp; NSDC regular funding
&amp;nbsp;&amp;nbsp;&amp;nbsp; Recognition under the UGC Act of 1956 (Sections 2(f) and 12(B))
&amp;nbsp;&amp;nbsp;&amp;nbsp; NBA accreditation for all courses
&amp;nbsp;&amp;nbsp;&amp;nbsp; UGC-Paramarsh recognition 
&amp;nbsp;&amp;nbsp;&amp;nbsp; &amp;nbsp;DSIR recognition
&amp;nbsp;&amp;nbsp;&amp;nbsp; Certification by J-Hub (JNTUH) and TASK (Government of Telangana)
&amp;nbsp;&amp;nbsp;&amp;nbsp; Establishing a remote centre for IIT Bombay
&amp;nbsp;&amp;nbsp;&amp;nbsp; Membership in Cll and MSME certification
&amp;nbsp;&amp;nbsp;&amp;nbsp; Received ₹1.8 crore from MSME for business incubation &amp;amp; idea submission.
&amp;nbsp;&amp;nbsp;&amp;nbsp; Best Innovation by the Federation of Gujarat Industries
&amp;nbsp;&amp;nbsp;&amp;nbsp; The 'Street Cause Most Dedicated Division' Award
&amp;nbsp;&amp;nbsp;&amp;nbsp; Best College Award' from Education Matter
&amp;nbsp;&amp;nbsp;&amp;nbsp; Best College in Sports Facilities and Achievements' by Stumagz, Telangana
&amp;nbsp;&amp;nbsp;&amp;nbsp; The 'National Leadership Excellence Award&amp;rsquo; by ICCI
&amp;nbsp;&amp;nbsp;&amp;nbsp; Best Engineering College by American College of Dubai, UAE
&amp;nbsp;&amp;nbsp;&amp;nbsp; Best College in placement by World Education Summit, Malaysia
&amp;nbsp;&amp;nbsp;&amp;nbsp; Felicitated by Parliament office, Australia 
&amp;nbsp;&amp;nbsp;&amp;nbsp; Governor Award 5 times
&amp;nbsp;&amp;nbsp;&amp;nbsp; Placement reached 100% for past 4 years
&amp;nbsp;&amp;nbsp;&amp;nbsp; 60 products developed
&amp;nbsp;&amp;nbsp;&amp;nbsp; GHMC, SNDP, TPQC, HMWSSB consultancy works received
&amp;nbsp;&amp;nbsp;&amp;nbsp; 100% admission with good rank of students
&amp;nbsp;&amp;nbsp;&amp;nbsp; Contineously achieved Gold medal from University
&amp;nbsp;&amp;nbsp;&amp;nbsp; 100% discipline campus
&amp;nbsp;&amp;nbsp;&amp;nbsp; 88 MoUs
&amp;nbsp;&amp;nbsp;&amp;nbsp; 20 start up companies
&amp;nbsp;&amp;nbsp;&amp;nbsp; Admission fees increased massively. 
&amp;nbsp;&amp;nbsp;&amp;nbsp; 100% fees collected in time.
&amp;nbsp;&amp;nbsp;&amp;nbsp; So many technical and non technical clubs formed, leads to winning prizes in national and International compititations. 
&amp;nbsp;&amp;nbsp;&amp;nbsp; Entire Campus is automated.
&amp;nbsp;&amp;nbsp;&amp;nbsp; All class rooms and labs are ICT enabled smart classes.
GRANTS RECEIVED FROM GOVERNMENT: 
&amp;nbsp;
1.&amp;nbsp;&amp;nbsp;&amp;nbsp;&amp;nbsp; 20 Lakhs from IKS, Govt of India in the years 2026
2.&amp;nbsp;&amp;nbsp;&amp;nbsp;&amp;nbsp; 10 Lakhs from MSME, Govt of India in the year 2026.
3.&amp;nbsp;&amp;nbsp;&amp;nbsp;&amp;nbsp; 244 Crores consultancy project in the years 2022 to 2024 from GHMC, Hyderabd.
4.&amp;nbsp;&amp;nbsp;&amp;nbsp;&amp;nbsp; 200 Crores consultancy project in the year 2021 from GHMC, Hyderabad
5.&amp;nbsp;&amp;nbsp;&amp;nbsp;&amp;nbsp; 30 Lakhs from MSME, Govt of India from the years 2022 to 2025.
6.&amp;nbsp;&amp;nbsp;&amp;nbsp;&amp;nbsp; 31 Lakhs from UGC for Paramarsh, 2019.
7.&amp;nbsp;&amp;nbsp;&amp;nbsp;&amp;nbsp; 5 Lakhs from AICTE, New Delhi.
8.&amp;nbsp;&amp;nbsp;&amp;nbsp;&amp;nbsp; 26 Lakhs received from SERB during 2018.
9.&amp;nbsp;&amp;nbsp;&amp;nbsp;&amp;nbsp; 1 Lakhs from EDII, Ahmadabad during 2017.
10.&amp;nbsp; 1.5 Lakhs from SERB, Chennai during 2016-17
11.&amp;nbsp; 30 Lakhs from MHRD, India during 2013-14 and 14-15
12.&amp;nbsp; 300 Aakash Tablet from IIT, Bombay.
13.&amp;nbsp; 1 lakh for procurement of Equipment under MHRD Aakash Research Scheme. 
14.&amp;nbsp; 5 lakh is approved for procurement of Equipment under MHRD Remote center infrastructure development scheme. 
&amp;nbsp;
R&amp;amp;D Centers Established:
&amp;nbsp;
1.&amp;nbsp;&amp;nbsp;&amp;nbsp;&amp;nbsp; Aakash Research Lab in ACT, Fully funded by MHRD, India
2.&amp;nbsp;&amp;nbsp;&amp;nbsp;&amp;nbsp; Mobile App Development Incubation cell, Funded by HTC Global.
3.&amp;nbsp;&amp;nbsp;&amp;nbsp;&amp;nbsp; Remote Center of IIT, Bombay fully funded by IIT, Bombay
4.&amp;nbsp;&amp;nbsp;&amp;nbsp;&amp;nbsp; Remote center of IIT, Kharaghpur fully funded by IIT, Kharaghpur
5.&amp;nbsp;&amp;nbsp;&amp;nbsp;&amp;nbsp; Google App for Education fully funded by google.
6.&amp;nbsp;&amp;nbsp;&amp;nbsp;&amp;nbsp; Academic Partner with ORACLE fully funded by ORACLE.
7.&amp;nbsp;&amp;nbsp;&amp;nbsp;&amp;nbsp; Aakash Research Center fully funded by MHRD, India.
8.&amp;nbsp;&amp;nbsp;&amp;nbsp;&amp;nbsp; Partner with IBM and HTC Global.
9.&amp;nbsp;&amp;nbsp;&amp;nbsp;&amp;nbsp; Partner with TCS to conduct various online examinations. 
10.&amp;nbsp; CISCO Academy Lab in MSAJCE
11.&amp;nbsp; Apple Imac Lab in MSAJCE
12.&amp;nbsp; ED Cell fully funded by EDII, Ahmadabad in MSAJCE
13.&amp;nbsp; TEXAS INSTRUMENTATION research lab from TI at SMEC, Secunderabad.
14.&amp;nbsp; Robotics lab at SMEC, Secunderabad
&amp;nbsp;
Delivered Technical/Leadership/Motivational talk:
Telangana State Council of Higher Education in the year 2018 to till date.
IBS, Bengaluru
IBS, Hyderabad
BML MUNJAL University, New Delhi
MSEC, Kilakarai
VELS University, Chennai
Prince Shree Bhavani College of Engineering, Chennai
PSBB Millennium School, Chennai
Unicent Global School, Hyderabad
St Martin&amp;rsquo;s High School, Balanagar, Hyderabad
Bethel Matriculation Higher Secondary School, Ayanavaram, Chennai on 28thJuly 2017.
KCG College of Technology, Chennai. 
&amp;nbsp;
&amp;nbsp;
Professional Achievements&amp;nbsp;&amp;nbsp; &amp;nbsp;&amp;nbsp;&amp;nbsp;&amp;nbsp;&amp;nbsp;&amp;nbsp;&amp;nbsp;&amp;nbsp;&amp;nbsp;&amp;nbsp; &amp;nbsp;&amp;nbsp;:
&amp;nbsp;&amp;nbsp;&amp;nbsp;&amp;nbsp;&amp;nbsp; Best Lecturer honored for 2005 given by Principal at IACR.
&amp;nbsp;&amp;nbsp;&amp;nbsp;&amp;nbsp;&amp;nbsp; Best Lecturer honored for 2007-08.
&amp;nbsp;&amp;nbsp;&amp;nbsp;&amp;nbsp;&amp;nbsp; Best Lecturer honored for 2013 and 2014 given by Principal at ACT, Chennai.
Auditor for ISO audit certification process. &amp;nbsp;&amp;nbsp;
Technical advisor for AlaxalA Network Corp, Kanagawa, Japan.
Technical advisor for Ganymede Software Solutions, Chennai.
Technical advisor for EduSculpt Education Solutions, Chennai.
Technical advisor for JBAS College for Women, Chennai.
DC Member for various universities, PhD Guide for many universities.
Best Principal by Malla Reddy Group of Institutions in 2019.
&amp;nbsp;
Medals:
Received &amp;ldquo;RASTRIYA VIKAS RATAN AWARD&amp;rdquo;.
Received &amp;ldquo;RASTRIYA GAURAV AWARD". 
Received &amp;ldquo;Dronacharya Award&amp;rdquo; by IKON, Telangana in 2018
Received &amp;ldquo;Young Leader of the Year-2019 by ICCI, New Delhi
Received appreciation Award from Honorable Governor of Telangana Five times. 
AICTE Unicorn Happiness Award from AICTE Chairman.
&amp;nbsp;
&amp;nbsp;Editorial Board member for the following journals.
o&amp;nbsp;&amp;nbsp; International Journal of Human Computer Interaction
o&amp;nbsp;&amp;nbsp; Bio info Publication (Executive Editor)
o&amp;nbsp;&amp;nbsp; International Journal of Advanced Science Engineering and Technology" (IJASET)&amp;nbsp;
o&amp;nbsp;&amp;nbsp;&amp;nbsp; International Journal of Research in Computer &amp;amp; Communication&amp;nbsp;Technology-IJRCCT
o&amp;nbsp;&amp;nbsp; International Journal of Research In Engineering and Advanced Technology
o&amp;nbsp;&amp;nbsp; International Journal of Emerging Technology and Research
o&amp;nbsp;&amp;nbsp; IEEE ICCSIT (2011)
o&amp;nbsp;&amp;nbsp; CLICK 2014 (International Conference at Sri Sankara College, Enathur on 12-13, Feb, 14.)
o&amp;nbsp;&amp;nbsp; Review member for Tata McGraw-Hill publication.&amp;nbsp; 
o&amp;nbsp;&amp;nbsp; Review member and Advisor for SriKrishna Publication.
o&amp;nbsp;&amp;nbsp; Review member and Advisor for Charulatha Publication
Co-ordinator of
Short &amp;ndash;term Courses&amp;nbsp;&amp;nbsp;&amp;nbsp;&amp;nbsp;&amp;nbsp;&amp;nbsp;&amp;nbsp;&amp;nbsp; &amp;nbsp;&amp;nbsp;&amp;nbsp; &amp;nbsp;&amp;nbsp;&amp;nbsp;:&amp;nbsp;&amp;nbsp;&amp;nbsp; At IACR, Rayagada, (Infosys Campus Connect)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:&amp;nbsp;&amp;nbsp;&amp;nbsp; At ACT, (Value added courses) &amp;nbsp;&amp;nbsp;&amp;nbsp;&amp;nbsp;&amp;nbsp;&amp;nbsp;&amp;nbsp;&amp;nbsp;&amp;nbsp;&amp;nbsp;&amp;nbsp; &amp;nbsp;
&amp;nbsp;&amp;nbsp;&amp;nbsp;&amp;nbsp;&amp;nbsp;&amp;nbsp;&amp;nbsp;&amp;nbsp;&amp;nbsp;&amp;nbsp;&amp;nbsp; &amp;nbsp;&amp;nbsp;&amp;nbsp;&amp;nbsp;&amp;nbsp;&amp;nbsp;&amp;nbsp;&amp;nbsp;&amp;nbsp;&amp;nbsp;&amp;nbsp;&amp;nbsp;&amp;nbsp;&amp;nbsp;&amp;nbsp;&amp;nbsp;&amp;nbsp;&amp;nbsp;&amp;nbsp;&amp;nbsp;&amp;nbsp;&amp;nbsp;&amp;nbsp;&amp;nbsp;&amp;nbsp;&amp;nbsp;&amp;nbsp;&amp;nbsp;&amp;nbsp;&amp;nbsp;&amp;nbsp;&amp;nbsp;&amp;nbsp;&amp;nbsp;&amp;nbsp; &amp;nbsp;&amp;nbsp; :&amp;nbsp;&amp;nbsp; Remote centre Coordinator for IIT, Bombay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Zonal Centre coordinator for IIT, Madras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Coordinator for Aakash Tablet, IIT, BOMBAY.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:&amp;nbsp;&amp;nbsp; Remote centre Coordinator for IIT, Kharaghpur
&amp;nbsp;&amp;nbsp; :&amp;nbsp;&amp;nbsp; Oracle Knowledge Center, Google Apps for Education
Extra Activities:
: Agni College of Technology is recognized as a &amp;ldquo;Remote Center&amp;rdquo; of IIT, Bombay.&amp;nbsp; 
: Agni College of Technology is recognized as a &amp;ldquo;Remote Center&amp;rdquo; of IIT, Kharaghpur
: Recognized as Zonal center of IIT, Madras.
: Research center for &amp;ldquo;Aakash for Education&amp;rdquo; by MHRD, New Delhi.
: Implemented WiFi at ACT, Chennai, Implemented Network Security Solutions.
: Implemented Smart Class room concept.
: Applied for financial sponsorship from AICTE for SDP &amp;amp; MODROB.
: Implemented dedicated free mail server for ACT.
: Implemented Campus Management software in ACT.
: Head, Centre for Network services, ACT, Chennai.
: Chairman, College Disciplinary Committee, ACT, Chennai.
: Submitted research proposals to Tamil Nadu State Technical Board, Chennai.
: Worked as Deputy presiding officer for GATE-2013, 2014 &amp;amp; 2015.
: Session Chair person for an International Conference at Vels University, Chennai on 24-4-15.
&amp;nbsp;
Professional Membership&amp;nbsp;&amp;nbsp;&amp;nbsp;&amp;nbsp;&amp;nbsp;&amp;nbsp;&amp;nbsp;&amp;nbsp;&amp;nbsp;&amp;nbsp;&amp;nbsp;&amp;nbsp; : Life member of ISTE, New Delhi
&amp;nbsp;&amp;nbsp;&amp;nbsp;&amp;nbsp;&amp;nbsp;&amp;nbsp;&amp;nbsp;&amp;nbsp;&amp;nbsp;&amp;nbsp;&amp;nbsp;&amp;nbsp;&amp;nbsp;&amp;nbsp;&amp;nbsp;&amp;nbsp;&amp;nbsp;&amp;nbsp;&amp;nbsp;&amp;nbsp;&amp;nbsp; &amp;nbsp;&amp;nbsp;&amp;nbsp;&amp;nbsp;&amp;nbsp;&amp;nbsp;&amp;nbsp;&amp;nbsp;&amp;nbsp;&amp;nbsp;&amp;nbsp;&amp;nbsp;&amp;nbsp;&amp;nbsp;&amp;nbsp;&amp;nbsp;&amp;nbsp;&amp;nbsp;&amp;nbsp;&amp;nbsp;&amp;nbsp;&amp;nbsp;&amp;nbsp;&amp;nbsp;&amp;nbsp;&amp;nbsp;&amp;nbsp;&amp;nbsp;&amp;nbsp;&amp;nbsp;&amp;nbsp;&amp;nbsp;&amp;nbsp;&amp;nbsp;&amp;nbsp;: Member of CSI, Chennai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 Life member of IAENG, Canada.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 Member of MASPRS, USA
&amp;nbsp;&amp;nbsp;&amp;nbsp;&amp;nbsp;&amp;nbsp; &amp;nbsp;&amp;nbsp;&amp;nbsp;&amp;nbsp;&amp;nbsp;&amp;nbsp;&amp;nbsp; &amp;nbsp;&amp;nbsp;&amp;nbsp;&amp;nbsp;&amp;nbsp;&amp;nbsp;&amp;nbsp;&amp;nbsp;&amp;nbsp;&amp;nbsp;&amp;nbsp;&amp;nbsp;&amp;nbsp;&amp;nbsp;&amp;nbsp; &amp;nbsp;&amp;nbsp;&amp;nbsp;&amp;nbsp;&amp;nbsp;&amp;nbsp;&amp;nbsp;&amp;nbsp;&amp;nbsp;&amp;nbsp;&amp;nbsp;&amp;nbsp;&amp;nbsp;&amp;nbsp;&amp;nbsp;: Senior Member of IACSIT, Singapore.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 Senior Member of CSTA, USA(M.NO-3890521)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 Member of SDIWC, USA (M.NO-11263)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 Senior Member of SCIEI, Canada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&amp;nbsp;&amp;nbsp; : Senior Member of IEDRC, Hongkong. 
&amp;nbsp;&amp;nbsp; : Member of WASET, USA
&amp;nbsp;
Seminar/Short Term Courses/Quiz/Cultural Event Organized:
&amp;nbsp;&amp;nbsp;&amp;nbsp;&amp;nbsp;&amp;nbsp;&amp;nbsp;&amp;nbsp;&amp;nbsp;&amp;nbsp;&amp;nbsp;&amp;nbsp; 
: 30 International Conferences 
: 60 Workshops/FPD
: 70 Symposiums organized&amp;nbsp; 
: 5 SwayamKrushi 
: 10 Product competition 
: 8 TAM
: Placement Day, Graduation Day, College Day, Induction Day, National Level
&amp;nbsp; Symposium, Sports Day, Conferences, Motivational Talk, Guest Lecturer.
: National Workshop on Big data &amp;amp; Cloud Environment, ACT, Chennai.
: National Conference, ACT, Chennai
&amp;nbsp;&amp;nbsp;&amp;nbsp;&amp;nbsp;&amp;nbsp;&amp;nbsp;&amp;nbsp;&amp;nbsp;&amp;nbsp;&amp;nbsp;&amp;nbsp; : 12 number of ISTE &amp;amp; IIT Bombay &amp;amp; Kharaghpur 10 days Workshop, ACT, 
&amp;nbsp;&amp;nbsp;&amp;nbsp;&amp;nbsp;&amp;nbsp;&amp;nbsp;&amp;nbsp;&amp;nbsp;&amp;nbsp;&amp;nbsp;&amp;nbsp;&amp;nbsp;&amp;nbsp; Chennai. 
: 3 National Conference NCCCE, ACT, Chennai
: TechFest-06 at IACR, Rayagada
: NS-Disaster Management at IACR, Rayagada
: Inter college IT quiz-05 &amp;amp; 06 at IACR
: Technical Chart Exhibition, ACT, Chennai.
: Faculty Development Program, ACT, Chennai.
: Workshop for faculty, research scholar &amp;amp; students, ACT, Chennai.
: National level Symposium and Conferences, ACT, Chennai.&amp;nbsp; 
: ROBOMANIA (National competition), ACT, Chennai.
: CYBERMANIA (National competition), ACT, Chennai.</t>
  </si>
  <si>
    <t>02-Sep-26 12:13 PM</t>
  </si>
  <si>
    <t>O. Eswara  Reddy</t>
  </si>
  <si>
    <t>orekantieswar@gmail.com</t>
  </si>
  <si>
    <t>20-Jun-1975</t>
  </si>
  <si>
    <t>Widowed</t>
  </si>
  <si>
    <t>Telugu, English, Hindi, Tamil, Kannada</t>
  </si>
  <si>
    <t>O. VEMA REDDY</t>
  </si>
  <si>
    <t>Flat No. 402, KNR Residency, H. No. 23-8-166/A, New Balaji Colony, M. R. Palli, Tirupati – 517 501, Tirupati Dist., A.P.</t>
  </si>
  <si>
    <t>Dean (Academics)</t>
  </si>
  <si>
    <t>Sri Venkateswara College of Engineering, Tirupati</t>
  </si>
  <si>
    <t>Professor (Level 14)</t>
  </si>
  <si>
    <t>01-May-2024</t>
  </si>
  <si>
    <t>PhD | JNTU Hyderabad, Hyderabad, Telangana | JNTUH College of Engineering, Hyderabad | 0.00 | 0.00 | 2015
Post Graduation | Kakatiya University, Warangal, Telangana | NIT Warangal (Formerly REC) | 71.00 | 0.00 | 2000
Graduation | Sri Venkateswara University, Tirupati, A.P. | N.B.K.R. Institute of Science and Technology, Vidyanagar, A.P.  | 70.00 | 0.00 | 1998
Higher Secondary | Board of Intermediate Education, Hyderabad, A.P. | S. V. Junior College, Tirupati, A.P. | 78.00 | 0.00 | 1993
Secondary | Board of Secondary Education, Hyderabad, A.P. | S. V. High School, Tirupati, A.P. | 87.00 | 0.00 | 1991
Other | Chartered Management Institute, London | Dudley College of Technology | 0.00 | 0.00 | 2021
Other | Indian Institute of Management Bangalore, Bengaluru, Karnataka | Indian Institute of Management Bangalore, Bengaluru, Karnataka | 0.00 | 0.00 | 2013</t>
  </si>
  <si>
    <t>Aurora’s Scientific, Technological and Research Academy, Hyderabad  | HoD, CE | May 2008 | May 2010 | 2Y 0M
School of Engineering, Mohan Babu University [Erstwhile Sree Vidyanikethan Engineering College (Autonomous), A. Rangampet, Tirupati] | HoD, CE and Deputy Dean (Academics); Vice Principal (2nd Shift Polytechnic)  | May 2010 | Apr 2024 | 13Y 11M
Sri Venkateswara College of Engineering (Autonomous), Tirupati | Dean (Academics), Dean (Civil Engineering), Dean (HR) | May 2024 | Feb 2026 | 1Y 9M
S.V.U. College of Engineering, Tirupati, A.P. | Teaching Assistant | Jul 2001 | Jun 2002 | 0Y 10M
Adhiyamaan College of Engineering, Hosur, T.N. | Senior Lecturer | Jun 2002 | May 2008 | 5Y 11M
N.B.K.R. Institute of Science &amp; Technology, Vidyanagar, A.P  | Lecturer | Oct 2000 | Jun 2001 | 0Y 8M
M/S Soil Engineering Consultants, New Delhi.  | Geotechnical Engineer-cum-Project Engineer | Apr 2000 | Oct 2001 | 1Y 6M</t>
  </si>
  <si>
    <t>26Y 10M</t>
  </si>
  <si>
    <t>Pullout Capacity of Inclined Plate Anchors in Different Forms of Geosynthetic Reinforced Sand: An Experimental Study. | Sādhanā, | Aug-2026
Effective Utilization of Stone Powder in Road Construction using Sandwich Technique: A Laboratory Study | Transportation Infrastructure Geotechnology | Aug-2024
Influence of Geosynthetic Reinforcement Geometrical Parameters on Load Bearing Capacity of Sand: An Experimental Study | Transportation Infrastructure Geotechnology | May-2024
Influence of Reinforcement Geometrical Parameters on Plate Anchor Uplift Capacity | Transportation Infrastructure Geotechnology | Nov-2023
Predicting the Allowable Settlement of Reinforced Soil Foundations: A Laboratory Study | Geotechnical and Geological Engineering | Sep-2023
Ultimate Capacity of Granular Pile Anchors. | Innovative Infrastructure Solutions | Nov-2023
Effect of Modified Geotextile Reinforcement on Improvement of Anchor Uplift Capacity: An Experimental Study | Indian Geotechnical Journal | Aug-2023
Pullout Behaviour of Micropiles Stabilized with Fly Ash | International Journal of Geosynthetics and Ground Engineering | Nov-2022
Pilot study on phytoremediation of contaminated soils with different plant species | Journal of Hazardous, Toxic, and Radioactive Waste, ASCE | Aug-2019
Load Settlement response of geotextile encased laterally reinforced granular piles in expansive soil under compression | International Journal of Geosynthetics and Ground Engineering | Jul-2019</t>
  </si>
  <si>
    <t>Influence of Reinforcement Type on Foundation Soil Bulge During Anchor Pullout | Lecture Notes in Civil Engineering, Vol. 702, pp. 311-318, Springer, Singapore | Mohan Babu University (Erstwhile Sree Vidyanikethan Engineering College), Tirupati, Andhra Pradesh, India
Impact of Reinforcement Size on Supporting Soil Bulge during Anchor Uplift | Lecture Notes in Civil Engineering, Vol. 702, pp. 303-310, Springer, Singapore. | Mohan Babu University (Erstwhile Sree Vidyanikethan Engineering College), Tirupati, Andhra Pradesh, India
Influence of Reinforcement Type on Anchor Uplift Capacity | Lecture Notes in Civil Engineering, Vol. 662, pp. 331-339, Springer, Singapore. | Mohan Babu University (Erstwhile Sree Vidyanikethan Engineering College), Tirupati, Andhra Pradesh, India
Experimental Study of Circular Shallow Footing on the Top of Slope. | Lecture Notes in Civil Engineering, Vol. 477, pp. 295–302, Springer, Singapore.  | Mohan Babu University (Erstwhile Sree Vidyanikethan Engineering College), Tirupati, Andhra Pradesh, India
Effect of Dual Geotextile Reinforcements on Shallow Anchor Uplift Capacity | Lecture Notes in Civil Engineering, Vol. 491, pp. 299–305, Springer, Singapore. | Mohan Babu University (Erstwhile Sree Vidyanikethan Engineering College), Tirupati, Andhra Pradesh, India</t>
  </si>
  <si>
    <t>Dean (Academics), Dean (Civil Engineering), Dean (HR) | Sri Venkateswara College of Engineering (Autonomous), Karakambadi Road, Tirupati              | May 2024 | Feb 2026 | 1Y 9M
HoD, CE and Deputy Dean (Academics); Vice Principal (2nd Shift Polytechnic) | School of Engineering, Mohan Babu University [Erstwhile Sree Vidyanikethan Engineering College (Autonomous), A. Rangampet, Tirupati] | May 2010 | Apr 2024 | 13Y 11M
HoD, CE | Aurora’s Scientific, Technological and Research Academy, Hyderabad  | May 2008 | May 2010 | 2Y 0M</t>
  </si>
  <si>
    <t>Design and Fabrication of Experimental Setup for Pullout Test on Granular Pile Anchors  | Rs. 1,11,640 | Sree Vidyanikethan Education Trust,  A. Rangampet | Feb 2013 | Jan 2014 | 0Y 11M</t>
  </si>
  <si>
    <t>ASCE | Faculty Advisor, EC Member</t>
  </si>
  <si>
    <t>Dean (Academics), Dean (Civil Engineering), Dean (HR)
HoD, CE &amp; Deputy Dean (Academics); Vice Principal (2nd Shift Polytechnic)
HoD, CE</t>
  </si>
  <si>
    <t>Sri Venkateswara College of Engineering (Autonomous), Karakambadi Road, Tirupati              | Chairman and Member, Board of Studies in CE; Member Secretary, Academic Council | May 2024 | Feb 2026
Mohan Babu University (Erstwhile Sree Vidyanikethan Engineering College), Tirupati, Andhra Pradesh, India | Chairman and Member, Board of Studies in CE; Member, Academic Council | May 2010 | Apr 2024
Sri Venkatesa Perumal College of Engineering &amp; Technology, Puttur, A.P. | Member, Board of Studies in CE | Feb 2018 | Feb 2021
Sanskrithi School of Engineering, Puttaparthi, A.P. | Member, Board of Studies in CE | Nov 2025 | Nov 2028</t>
  </si>
  <si>
    <t>NBA, NAAC, NIRF, IQAC, AICTE-CII Survey  | Sri Venkateswara College of Engineering (Autonomous), Karakambadi Road, Tirupati              | May 2024 | Feb 2026 | Led OBE, academic and administrative quality initiatives; developed 9 academic policies and 12 OBE implementation processes; strengthened curriculum, assessment and quality-assurance systems; and contributed to accreditation and ranking processes.
NBA, NAAC, NIRF, TEQIP-II, IQAC, AICTE-CII Survey | Mohan Babu University (Erstwhile Sree Vidyanikethan Engineering College), Tirupati, Andhra Pradesh, India | May 2010 | Apr 2024 | Led NAAC accreditation across two cycles, achieving ‘A’ Grade, and NBA accreditation for six consecutive years; contributed to NIRF Engineering, NIRF Innovation, AICTE–CII ratings, TEQIP-II and IQAC initiatives; strengthened OBE, assessment and quality-as
NBA | Aurora’s Scientific, Technological and Research Academy, Hyderabad | May 2008 | May 2010 | NBA Accreditation
NBA, ISO | Adhiyamaan College of Engineering, Hosur, Tamil Nadu | Jun 2002 | May 2008 | NBA Accreditation and ISO Certification
NBA, NAAC | S. V. U. College of Engineering, S. V. University, Tirupati. | Jul 2001 | Jun 2002 | Part of NBA and NAAC Accreditations</t>
  </si>
  <si>
    <t>Student mentoring, life and soft skills, leadership and career development, higher-education guidance, professional engagement, industry exposure, innovation, entrepreneurship and experiential learning. | Sri Venkateswara College of Engineering (Autonomous), Karakambadi Road, Tirupati              | Mentored students through career guidance, skill development, professional activities, industry exposure and experiential learning; established the ASCE Student Chapter and facilitated 45 internships, 62 job offers and 43 core placements, promoting holist | May 2024 | Feb 2026 | 1Y 9M
Student mentoring, life and soft skills, leadership, career development, industry exposure, innovation, entrepreneurship, sustainability, social responsibility and experiential learning. | Mohan Babu University (Erstwhile Sree Vidyanikethan Engineering College), Tirupati, Andhra Pradesh, India | Mentored students for holistic development; established 4 professional chapters and 8 student clubs; facilitated internships, industry exposure and experiential learning; and promoted leadership, career readiness, innovation, entrepreneurship, sustainabil | May 2010 | Apr 2024 | 13Y 11M
Student mentoring, academic guidance, life and soft skills, student welfare, discipline and holistic development. | Aurora’s Scientific, Technological and Research Academy, Hyderabad | Mentored students for academic and personal development; supported student welfare, discipline and faculty–student engagement; and contributed to holistic student development through mentoring and academic guidance. | May 2008 | May 2010 | 2Y 0M
Student mentoring, academic and project guidance, workshops, seminars, research exposure and professional development. | Adhiyamaan College of Engineering, Hosur, Tamil Nadu | Mentored students through academic and project guidance; supported workshops, seminars and research exposure; and promoted professional skills and experiential learning. | Jun 2002 | May 2008 | 5Y 11M</t>
  </si>
  <si>
    <t>“Sustainable Engineering - Challenges and Applications” with a prelude on “Tomorrow’s Professor - A Talent Mix of Teaching, Innovation and Networking” | Mohan Babu University (Erstwhile Sree Vidyanikethan Engineering College), Tirupati  | Convener | Jan-2020
Online FDP on  Sustainable Engineering | Mohan Babu University (Erstwhile Sree Vidyanikethan Engineering College), Tirupati  | Convener | Aug-2020
AICTE Sponsored ATAL Academy Online Faculty Development Program on Environment and Sustainability: Need of The Day (ESND) | Mohan Babu University (Erstwhile Sree Vidyanikethan Engineering College), Tirupati  | Convener | Sep-2021
AICTE Sponsored Distinguished Chair Professor Online Webinar Series on “Bridge Engineering” | Mohan Babu University (Erstwhile Sree Vidyanikethan Engineering College), Tirupati  | Convener | Aug-2021</t>
  </si>
  <si>
    <t>Technical: Strong openness to AI, emerging technologies and digital transformation in Higher Education and the built environment., Comfortable with technology-enabled academic governance, curriculum development, quality assurance, research and institutional planning.
Managerial: Proven and strong ability to anticipate academic and institutional challenges and develop proactive strategic plans for quality enhancement, accreditation, curriculum and institutional development., Proven and strong ability to mobilize resources and allocate them strategically and effectively in support of institutional priorities and development., Proven and strong capacity to manage multiple academic and institutional responsibilities effectively under pressure and deliver time-bound outcomes within demanding deadlines., Strong understanding of financial management, with experience in resource planning, prioritization, infrastructure development and effective utilization of institutional resources.
Corporate: Proven and strong ability to identify emerging societal and built-environment needs through extensive Civil and Geotechnical Engineering experience., Strong understanding of national challenges and the role of Higher Education in shaping sustainable, innovative and future-ready built-environment solutions., Excellent experience in curriculum development and academic governance, with a strong understanding of inclusive and learner-centered education.
Leadership: Excellent experience in leading, motivating and aligning diverse stakeholders towards shared academic and institutional goals., Strong commitment to advancing the organization's mission through academic excellence, ethical leadership, research, innovation, sustainability and strategic institutional transformation., Excellent ability to think strategically and innovatively, with a broad perspective on academic, institutional, research and societal priorities., Excellent ability to lead by personal example, with openness to new ideas and a strong consultative and collaborative approach.
Interpersonal: Strong experience in developing and facilitating academic, research and institutional collaborations with national and international stakeholders., Excellent ability to engage effectively and persuasively with senior academic, institutional and external stakeholders, supported by strong domain knowledge, 26+ years of leadership experience and a wide professional network., Active and extensive engagement with professional bodies and associations as a Life Fellow, Life Member and Executive Committee Member, with active participation in professional activities.
Description: 
Recognition, Rewards, Honors and Awards:
&amp;middot;&amp;nbsp;&amp;nbsp;&amp;nbsp;&amp;nbsp; Member, Board of Studies in Civil Engineering, Sanskrithi School of Engineering (SSE- Autonomous), Puttaparthi, Andhra Pradesh, India - 515134 from 7th Nov 2025.
&amp;middot;&amp;nbsp;&amp;nbsp;&amp;nbsp;&amp;nbsp; International Recognition from ASCE, USA (2024): ASCE SVEC Student Chapter has been awarded with &amp;ldquo;2024ASCE Distinguished Chapter Award for Region 10&amp;rdquo; for the year 2024 in recognition by the committee on student members as an outstanding student chapter of the American Society of Civil Engineers in Region10 on 17.04.2024 under my leadership as Faculty Advisor.
&amp;middot;&amp;nbsp;&amp;nbsp;&amp;nbsp;&amp;nbsp; International Recognition from ASCE, USA (2024): ASCE SVEC Student Chapter has been awarded with &amp;ldquo;2024 ASCE Certificate of Commendation&amp;rdquo; for the year 2024 in recognition by the committee on student members as for its outstanding activities on 10.04.2024 under my leadership as Faculty Advisor.
&amp;middot;&amp;nbsp;&amp;nbsp;&amp;nbsp;&amp;nbsp; The Chancellor&amp;rsquo;s Award of Excellence, MBU, Tirupati (2023): The Chancellor&amp;rsquo;s Award of Excellence from Mohan Babu University, Tirupati, which includes a Certificate, Plaque and Cash Reward of &amp;nbsp;&amp;nbsp;&amp;nbsp;&amp;nbsp;&amp;nbsp;&amp;nbsp;&amp;nbsp;&amp;nbsp;&amp;nbsp;&amp;nbsp;Rs. 1 Lakh, for achieving the highest number of patents during the year 2023. 
&amp;middot;&amp;nbsp; &amp;nbsp; The Chancellor&amp;rsquo;s Award of Excellence, MBU, Tirupati (2023): The Chancellor&amp;rsquo;s Award of Excellence from Mohan Babu University, Tirupati, which includes a Certificate, Plaque and Cash Reward of&amp;nbsp;&amp;nbsp;&amp;nbsp;&amp;nbsp;&amp;nbsp;&amp;nbsp;&amp;nbsp;&amp;nbsp;&amp;nbsp;&amp;nbsp;&amp;nbsp; Rs. 5000, for achieving the best professional society student chapter status for the ASCE MBU student chapter in recognition of outstanding performance during the year 2023 under my leadership as Faculty Advisor. 
&amp;middot;&amp;nbsp;&amp;nbsp;&amp;nbsp;&amp;nbsp; Member, Project Review Committees, TePP Outreach cum Cluster Innovation Centre - Promoting Innovations in Individuals, Start-ups and MSMEs (TOCIC-PRISM), Sri Padmavati Mahila Visvavidyalayam, Tirupati, Andhra Pradesh, India since February 2024.
&amp;middot;&amp;nbsp;&amp;nbsp;&amp;nbsp;&amp;nbsp; Domain Knowledge Expert, Assessment of Project Proposals, TePP Outreach cum Cluster Innovation Centre - Promoting Innovations in Individuals, Start-ups and MSMEs (TOCIC- PRISM), Sri Padmavati Mahila Visvavidyalayam, Tirupati, Andhra Pradesh, India since January 2024.
&amp;middot; &amp;nbsp;International Recognition from ASCE, USA (2023): ASCE SVEC Student Chapter has been awarded with &amp;ldquo;2023 ASCE Robert Ridgway Outstanding Student Chapter Award Finalist&amp;rdquo; for the year 2023 in recognition by the committee on student members as an outstanding student chapter of the American Society of Civil Engineers on 04.04.2023 under my leadership as Faculty Advisor.
&amp;middot;&amp;nbsp;&amp;nbsp;&amp;nbsp;&amp;nbsp; International Recognition from ASCE, USA (2023): ASCE SVEC Student Chapter has been awarded with &amp;ldquo;2023 ASCE Distinguished Chapter Award for Region 10&amp;rdquo; for the year 2023 in recognition by the committee on student members as an outstanding student chapter of the American Society of Civil Engineers in Region10 on 17.04.2023 under my leadership as Faculty Advisor.
&amp;middot; &amp;nbsp;International Recognition from ASCE, USA (2023): ASCE SVEC Student Chapter has been awarded with &amp;ldquo;2023 ASCE Certificate of Commendation&amp;rdquo; for the year 2023 in recognition by the committee on student members as for its outstanding activities on 09.04.2023 under my leadership as Faculty Advisor.
&amp;middot;&amp;nbsp;&amp;nbsp;&amp;nbsp;&amp;nbsp; Executive Committee Member, American Society of Civil Engineers - India Section - Southern Region (ASCE-IS-SR), India for the term 2021-23.
&amp;middot;&amp;nbsp;&amp;nbsp;&amp;nbsp;&amp;nbsp; Mentor for I &amp;amp; E and Trained Advanced Innovation Ambassador, MoE&amp;rsquo;s Innovation Cell and AICTE. 
&amp;middot;&amp;nbsp; &amp;nbsp;Panellist, Panel Discussion on Women in Deep Foundation (WiDF) Panel Discussion on "Aspects of Growth of Women in the Construction Industry" on 16th September 2022 at Deep Foundation Institute - India (DFI India) 11th Annual Conference on "Deep Foundation Technologies for Infrastructure Development in India", DFI - India 2022 held during 15-17 September 2022 at Fortune Select Grand Ridge, Tirupati, Andhra Pradesh, India, organized by Deep Foundations Institute of India, Chennai in collaboration with IIT Tirupati and IGS Tirupati Chapter.
&amp;middot;&amp;nbsp; &amp;nbsp; &amp;nbsp;Organizing Committee Member, DFI-India 2022 Conference, during 15-17 September 2022 at Tirupati, AP organized by DFI-India in collaboration with IIT Tirupati and IGS Tirupati Chapter. 
&amp;middot; &amp;nbsp; International Recognition from ASCE, USA (2022): ASCE Recognized with a Certificate of Recognition for the Outstanding Dedication and Commitment to the ASCE SVEC Student Chapter in the capacity of Faculty Advisor - ASCE SVEC Student Chapter for the year 2022.
&amp;middot;&amp;nbsp;&amp;nbsp;&amp;nbsp;&amp;nbsp; International Recognition from ASCE, USA (2022): ASCE SVEC Student Chapter has been awarded with &amp;ldquo;2022 ASCE Distinguished Chapter Award for Region 10&amp;rdquo; for the year 2022 in recognition by the committee on student members as an outstanding student chapter of the American Society of Civil Engineers in Region10 on 03.04.2022 under my leadership as Faculty Advisor.
&amp;middot; &amp;nbsp;International Recognition from ASCE, USA (2022): ASCE SVEC Student Chapter has been awarded with &amp;ldquo;2022 ASCE Certificate of Commendation&amp;rdquo; for the year 2022 in recognition by the committee on student members as for its outstanding activities on 31.03.2022 under my leadership as Faculty Advisor.
&amp;middot;&amp;nbsp; &amp;nbsp; National Advisory Committee Member, International Conference on Advances in Science, Engineering and Technology (ICASET-21) organized by KSRM College of Engineering, Andhra Pradesh &amp;amp; IFERP during 21-22 May 2021.
&amp;middot;&amp;nbsp;&amp;nbsp;&amp;nbsp;&amp;nbsp; Invitation to participate in the Stakeholder Meeting and Panel Discussion on &amp;ldquo;Prediction of Crack Initiation and Remaining Life of Structural Components&amp;rdquo; on 10th February, 2021 organized by CSIR-SERC, Chennai.
&amp;middot;&amp;nbsp;&amp;nbsp;&amp;nbsp;&amp;nbsp; International Recognition from ASCE, USA (2021): ASCE Recognized with a Certificate of Recognition for the Outstanding Dedication and Commitment to the ASCE SVEC Student Chapter in the capacity of Faculty Advisor - ASCE SVEC Student Chapter for the year 2021.
&amp;middot;&amp;nbsp;&amp;nbsp;&amp;nbsp;&amp;nbsp; International Recognition from ASCE, USA (2021): ASCE SVEC Student Chapter has been awarded with &amp;ldquo;2021 Certificate of Commendation&amp;rdquo; for the year 2021 in recognition by the committee on student members as an outstanding student chapter of the American Society of Civil Engineers on 01.04.2021 under my leadership as Faculty Advisor.
&amp;middot;&amp;nbsp;&amp;nbsp;&amp;nbsp;&amp;nbsp; Geoenvironmental Expert, National Network of Experts and Resources for Subsurface Investigations and Remediation of Contaminated Sites (NERCS), IIT Delhi, prepared for Ministry of Environment, Forest &amp;amp; Climate Change, Govt. of India, July 2018.
&amp;middot;&amp;nbsp;&amp;nbsp;&amp;nbsp;&amp;nbsp; Executive Committee Member, Indian Geotechnical Society (IGS) Tirupati Chapter, Tirupati for the terms 2019-20, 2021-22, 2023-24.
&amp;middot; &amp;nbsp;&amp;nbsp;&amp;nbsp;International Recognition from ASCE, USA (2019): Appreciation Letter addressed to the Principal in appreciation of me as Faculty Advisor, ASCE SVEC Student Chapter for better performance in organizing student chapter on 22.10.2019.
&amp;middot;&amp;nbsp;&amp;nbsp;&amp;nbsp;&amp;nbsp; Mentor, Engineering Colleges on Accreditation, AICTE-Margadarshan Scheme.
&amp;middot;&amp;nbsp;&amp;nbsp;&amp;nbsp;&amp;nbsp; Ph.D. Supervisor, JNTUA, Ananthapuramu.
&amp;middot;&amp;nbsp;&amp;nbsp;&amp;nbsp;&amp;nbsp; Ph.D. Supervisor, Mohan Babu Univeristy, Tirupati.
&amp;middot;&amp;nbsp;&amp;nbsp;&amp;nbsp;&amp;nbsp; Ph.D. Supervisor, REVA University, Bengaluru.
&amp;middot;&amp;nbsp;&amp;nbsp;&amp;nbsp;&amp;nbsp; Ph.D. Supervisor, Annamacharya University, Rajampet, A.P.
&amp;middot; &amp;nbsp; Member, Board of Studies in Civil Engineering, Sri Venkatesa Perumal College of Engineering and Technology (SVPCET), Puttur from 2nd August 2018.
&amp;middot;&amp;nbsp;&amp;nbsp;&amp;nbsp;&amp;nbsp; Technical Advisor, Homeitup Interior Furnishings Private Limited, Bengaluru from 10th March 2025.
&amp;middot;&amp;nbsp;&amp;nbsp;&amp;nbsp;&amp;nbsp; Technical Advisor, Thinksys Infra Private Limited, Tirupati from 29th October 2022.
&amp;middot;&amp;nbsp;&amp;nbsp;&amp;nbsp;&amp;nbsp; Technical Advisor, Civvy Constructions Private Limited, Tirupati from 16th March 2022.
&amp;middot;&amp;nbsp;&amp;nbsp;&amp;nbsp;&amp;nbsp; Technical Advisor, Mrbluehut Pvt. Ltd., Palamner, A.P. from 1st March 2021.
&amp;middot;&amp;nbsp;&amp;nbsp;&amp;nbsp;&amp;nbsp; Technical Advisor, Nischinth, Bangalore, a Construction Quality Management Services Company from &amp;nbsp;&amp;nbsp;&amp;nbsp;&amp;nbsp;&amp;nbsp;&amp;nbsp;7th July 2018.
&amp;middot;&amp;nbsp;&amp;nbsp;&amp;nbsp;&amp;nbsp; Technical Advisor, Enritz Engineering and Constructions Private Limited., Chennai from 11th July 2018.
&amp;middot;&amp;nbsp;&amp;nbsp;&amp;nbsp;&amp;nbsp; Appointed as Subject Expert for Ph.D. Class Work at JNTUA, Ananthapuramu from 27th Jan 2018 to &amp;nbsp;&amp;nbsp;&amp;nbsp;&amp;nbsp;&amp;nbsp;&amp;nbsp;1st Feb 2018.
&amp;middot; &amp;nbsp; Reviewer, Studia Geotechnica et Mechanica, An International Journal, The Journal of Wrocław University of Science and Technology and AGH University of Science and Technology
&amp;middot;&amp;nbsp;&amp;nbsp;&amp;nbsp;&amp;nbsp; Reviewer, Geomechanics and Engineering, An International Journal, Techno Press, Korea.
&amp;middot;&amp;nbsp; &amp;nbsp; Reviewer, Environmental Science and Pollution Research, An International Journal Publication of EuCheMS-Europian Chemical Society, Division of Chemistry and the Environment (DCE).
&amp;middot;&amp;nbsp;&amp;nbsp;&amp;nbsp;&amp;nbsp; Reviewer, Silicon, an International, Interdisciplinary Journal, Springer Publications.
&amp;middot; &amp;nbsp; Reviewer, Journal of Environmental Science and Health, Part A: Toxic/Hazardous Substances and Environmental Engineering, Taylor &amp;amp; Francis, Publications.
&amp;middot;&amp;nbsp;&amp;nbsp;&amp;nbsp;&amp;nbsp; Reviewer, Journal of Hazardous, Toxic, and Radioactive Waste, ASCE Publications.
&amp;middot;&amp;nbsp;&amp;nbsp;&amp;nbsp;&amp;nbsp; Reviewer, International Journal of Geosynthetics and Ground Engineering, Springer Publications.
&amp;middot;&amp;nbsp;&amp;nbsp;&amp;nbsp;&amp;nbsp; Member, Editorial Board, i-manager's Journal on Civil Engineering (JCE), India.
&amp;middot;&amp;nbsp;&amp;nbsp;&amp;nbsp;&amp;nbsp; Reviewer, Indian Geotechnical Conference 2017 (IGC2017), IIT Guwahati
&amp;middot;&amp;nbsp;&amp;nbsp;&amp;nbsp;&amp;nbsp; Judge, Technical Session on &amp;ldquo;Geotechnical Engineering&amp;rdquo;, National Level Technical Symposium CrEADORS-2K16, 2-3 March 2016, Department of Civil Engineering, S. V. U. College of Engineering, &amp;nbsp;&amp;nbsp;&amp;nbsp;&amp;nbsp;&amp;nbsp;&amp;nbsp;&amp;nbsp;&amp;nbsp;&amp;nbsp;&amp;nbsp;&amp;nbsp;&amp;nbsp;&amp;nbsp;&amp;nbsp;&amp;nbsp;&amp;nbsp;&amp;nbsp;&amp;nbsp;&amp;nbsp;&amp;nbsp;&amp;nbsp;&amp;nbsp;&amp;nbsp;&amp;nbsp;S. V. University, Tirupati.
&amp;middot;&amp;nbsp;&amp;nbsp;&amp;nbsp;&amp;nbsp; Chief Guest, Hindi Diwas, 14 Sept. 2015, S. P. High School, Vengalathur, Pitchatur Mandal, Chittoor Dist., A.P.
&amp;middot;&amp;nbsp;&amp;nbsp;&amp;nbsp;&amp;nbsp; Appreciation for being Faculty In charge, Topic on Design of Shallow Foundations, January &amp;ndash; April 2015 (Phase III), Quality Enhancement in Engineering Education (QEEE), IIT Madras, Chennai.
&amp;middot;&amp;nbsp;&amp;nbsp;&amp;nbsp;&amp;nbsp; Judge, Technical Session on &amp;ldquo;Geotechnical Engineering&amp;rdquo;, National Level Technical Symposium CREADORS-2K12,&amp;nbsp;&amp;nbsp; 9 March 2012, Department of Civil Engineering, S. V. U. College of Engineering, &amp;nbsp;&amp;nbsp;S. V. University, Tirupati.
&amp;middot;&amp;nbsp;&amp;nbsp;&amp;nbsp;&amp;nbsp; Visiting Faculty, National Academy of Construction (NAC), Hyderabad.
&amp;middot;&amp;nbsp;&amp;nbsp;&amp;nbsp;&amp;nbsp; Appreciation for Excellence in Teaching, 2008-09, Aurora&amp;rsquo;s Scientific, Technological and Research Academy, Hyderabad. 
&amp;middot;&amp;nbsp;&amp;nbsp;&amp;nbsp;&amp;nbsp; Guest Speaker, Aditya Birla Group Pvt. Ltd., Tamil Nadu.
&amp;middot;&amp;nbsp;&amp;nbsp;&amp;nbsp;&amp;nbsp; Examiner and Question Paper Setter for different Institutions.
&amp;middot;&amp;nbsp;&amp;nbsp;&amp;nbsp;&amp;nbsp; Resource Person for various academic events organized by different institutions.
&amp;middot;&amp;nbsp;&amp;nbsp;&amp;nbsp;&amp;nbsp; GATE-98 Qualified (All India Rank &amp;ndash; 709, Percentile &amp;ndash; 85.16)
Membership of Professional Bodies
&amp;middot;&amp;nbsp;&amp;nbsp;&amp;nbsp;&amp;nbsp; Life Fellow Member (LF0550), Indian Geotechnical Society, New Delhi.
&amp;middot;&amp;nbsp;&amp;nbsp;&amp;nbsp;&amp;nbsp; Life Fellow Member (F-1232343), The Institution of Engineers (India), Kolkata.
&amp;middot;&amp;nbsp;&amp;nbsp;&amp;nbsp;&amp;nbsp; Life Fellow Member (LF64), Indian Society of Earthquake Technology, Roorkee.
&amp;middot;&amp;nbsp;&amp;nbsp;&amp;nbsp;&amp;nbsp; Life Member (LM2178), Indian Geotechnical Society, New Delhi.
&amp;middot;&amp;nbsp;&amp;nbsp;&amp;nbsp;&amp;nbsp; Member, International Society of Soil Mechanics and Geotechnical Engineering (ISSMGE), London, UK.
&amp;middot;&amp;nbsp;&amp;nbsp;&amp;nbsp;&amp;nbsp; Life Member (LM1671), Indian Society for Rock Mechanics and Tunneling Technology, New Delhi.
&amp;middot;&amp;nbsp;&amp;nbsp;&amp;nbsp;&amp;nbsp; Life Member (LM1696), Indian Society for Engineering Geology, Faridabad, Haryana.
&amp;middot;&amp;nbsp;&amp;nbsp;&amp;nbsp;&amp;nbsp; Life Member (LM1876), Indian Society for Earthquake Technology, Roorkee.
&amp;middot;&amp;nbsp;&amp;nbsp;&amp;nbsp;&amp;nbsp; E-Life Member (ELM-101463), Indian Roads Congress, New Delhi.
&amp;middot;&amp;nbsp;&amp;nbsp;&amp;nbsp;&amp;nbsp; Life Member (LM84991), Indian Society for Technical Education, New Delhi.
&amp;middot;&amp;nbsp;&amp;nbsp;&amp;nbsp;&amp;nbsp; Member (10958148), American Society of Civil Engineers (ASCE), USA.
&amp;middot;&amp;nbsp;&amp;nbsp;&amp;nbsp;&amp;nbsp; Member (10958148), Geotechnical Institute of ASCE, USA.
&amp;middot;&amp;nbsp;&amp;nbsp;&amp;nbsp;&amp;nbsp; Life Member (L32876), The Indian Science Congress Association, New Delhi.
&amp;middot;&amp;nbsp;&amp;nbsp;&amp;nbsp;&amp;nbsp; Professional Engineer in Civil Engineering with Specialization in Geotechnical Engineering, Engineering Council of India (ECI), Registration No. PE/00062/24.</t>
  </si>
  <si>
    <t>PROF. M. R. MADHAV | Professor Emeritus, (Former Professor of IIT Kanpur), Dept. of Civil Engg., JNTU College of Engg., Kukatpally, Hyderabad – 500 072, Telangana, INDIA; Vice-President, International Society for Soil Mechanics and Foundation Engineering, Asia Region.  | madhavmr@gmail.com | 9866228583</t>
  </si>
  <si>
    <t>PROF. E. SAIBABA REDDY | Vice Chancellor, Annamacharya University, Rajampet-516126, Annamayya District, A.P.; Former Vice Chancellor, VSS University of Technology, Burla - 768018, Sambalpur, Odisha; Former Rector, JNTU Hyderabad, Hyderabad – 500 072 | esreddy1101@gmail.com | 9866853636</t>
  </si>
  <si>
    <t>04-Sep-26 01:10 AM</t>
  </si>
  <si>
    <t>Ashok K</t>
  </si>
  <si>
    <t>kadaverugu95@gmail.com</t>
  </si>
  <si>
    <t>08-Jan-1964</t>
  </si>
  <si>
    <t>TELUGU,HINDI, ENGLISH</t>
  </si>
  <si>
    <t>SHANKARAIAH</t>
  </si>
  <si>
    <t>12-D3-105, SANSKRUTHI TOWNSHIP, POCHARAM, GHATKESAR, HYDERABAD-500088</t>
  </si>
  <si>
    <t>RETIRED OSD-PRINCIPAL</t>
  </si>
  <si>
    <t>DEPARTMENT OF TECHNICAL EDUCATION</t>
  </si>
  <si>
    <t>10-Apr-2024</t>
  </si>
  <si>
    <t>Yes</t>
  </si>
  <si>
    <t>Family case CC 6139/2022 by Daughter-in-law, as Accused 2, which has come to an end, as it is fake and frivulous</t>
  </si>
  <si>
    <t>PhD | JNTU HYDERABAD | JNTUH | 0.00 | 0.00 | 2023
PhD | KAKATIYA UNIVERSITY, WARANGAL | KAKATIYA UNIVERSITY | 0.00 | 0.00 | 2006
Post Graduation | MNIT, JAIPUR | MNIT, JAIPUR | 0.00 | 9.36 | 2007
Post Graduation | S V UNIVERSITY, TIRUPATI | S V UNIVERSITY, TIRUPATI | 61.00 | 0.00 | 1999
Post Graduation | IGNOU, NEW DELHI | IGNOU, NEW DELHI | 0.00 | 3.89 | 1997
Graduation | INSTITUTION OF ENGINEERS INDIA | INSTITUTION OF ENGINEERS INDIA | 62.00 | 0.00 | 1988
Diploma | SBTET, AP HYDERABAD | GOVERNMENT POLYTECHNIC, WARANGAL | 86.50 | 0.00 | 1983
Other | UGC-NET | UGC | 0.00 | 0.00 | 2018</t>
  </si>
  <si>
    <t>SCCL  | OVERSEER CIVIL ENGG | Jun 1989 | Mar 1995 | 5Y 9M
ENGINEERING STAFF COLLEGE OF INDIA | PRINCIPAL | Apr 2025 | Apr 2026 | 1Y 0M
DEPARTMENT OF TECHNICAL EDUCATION | HOD CIVIL ENGINEERING | Nov 2018 | Apr 2024 | 5Y 4M</t>
  </si>
  <si>
    <t>12Y 2M</t>
  </si>
  <si>
    <t>Quantification of Flood Mitigation Services by Urban Green Spaces Using InVEST Model: A Case Study of Hyderabad City,  | Modeling Earth Systems and Environment, | Mar-2021
Flood Vulnerability Assessment of Urban Micro-Watersheds Using Multi-Criteria Decision Making and InVEST Model: A Case of Hyderabad City, India | Modeling Earth Systems and Environment, | Sep-2022
Impacts of Urban Floods on Road Connectivity – A Review and Systematic Bibliometric Analysis | Current World Environment, | Aug-2021
Review on Coronavirus Disease of 2019 (CoVID – 19) and Social Distancing Measures. | International Journal of Scientific Research (IJSR), Microbiology, | May-2020
Increasing Divorce Rate in India: A Critical Analysis from Psychological Perspective. | International Journal of Creative Research Thoughts (IJCRT) | Jun-2024</t>
  </si>
  <si>
    <t>•	Surveying (Volumes I, II, &amp; III) | VGS Booklinks, Hyderabad, ISBN: 81-920540-5-5 | All Polytechnics of Telangana
Maintenance of Buildings | Falcon Publishers, Hyderabad. ISBN: 93-80155-70-0. | All Polytechnics of Telangana
course material on “Town Planning and Traffic Analysis” | National Institute of Technical Teachers Training and Research (NITTTR), Extension Centre, Hyderabad. | All Polytechnics</t>
  </si>
  <si>
    <t>PRINCIPAL | ENGINEERING STAFF COLLEGE OF INDIA, GACHIBOWLI, HYDERABAD, TELANGANA, INDIA | Apr 2025 | Apr 2026 | 1Y 0M
OSD PRINCIPAL | DEPARTMENT OF TECHNICAL EDUCATION, GOVERNMENT POLYTECHNIC, HUSNABAD, TELANGANA | Apr 2024 | Jan 2025 | 0Y 9M
HOD CIVIL ENGINEERING | DEPARTMENT OF TECHNICAL EDUCATION, GOVERNMENT POLYTECHNIC, NALGONDA, TELANGANA | Nov 2018 | Apr 2024 | 5Y 4M</t>
  </si>
  <si>
    <t>Assisted and Coordinator of NEP draft in Warangal District | not available
IQAC | Government Polytechnic, Nalgonda
Attended the high-level administrative and executive leadership course conducted by Deloitte University in Hyderabad from November 27-29, 2024.
Student Advisor for the Institution of Engineers (India) at the Government Polytechnic for Women, Warangal (2009–2012
Faculty Advisor for the ISTE Student Chapter at GPT Warangal (2000–2002).
Serving as a Core Committee Member for organizing the World Congress of Psychologists (WCOP),</t>
  </si>
  <si>
    <t>EDUCATION, NBA Acrreditation | Government Polytechnic, Nalgonda | Aug 2020 | Apr 2024 | Achieved NBA status to the branch, as IQAC  chairman in 2021</t>
  </si>
  <si>
    <t>Conducted several activities/events as Student Advisor, IEI | Government Polytechnic for Women, Warangal,Telangana | Student Advisor for the Institution of Engineers (India) at the Government Polytechnic for Women, Warangal (2009–2012 | Jul 2009 | Jun 2012 | 2Y 11M
Conducted several activities/events as Faculty Advisor, ISTE STUDENT CHAPTER | Government Polytechnic, Warangal | Faculty Advisor for the ISTE Student Chapter at GPT Warangal (2000–2002). | Jul 2000 | Jun 2002 | 1Y 11M</t>
  </si>
  <si>
    <t>•	AICTE Remote Sensing &amp; GIS Application STTP - Two-week professional training program at MNIT Jaipur. | MNIT JAIPUR | Volunteer during my M.Tech course | Dec-2006</t>
  </si>
  <si>
    <t>Technical: To lead a modern, forward-thinking university, one must view technology not merely as an administrative aid, but as a central catalyst for scientific discovery, human development, and institutional transformation. My career as an academic leader, research, My level of comfort with technology is exceptionally high, developed through over three decades of work as a professional engineer, researcher, and academic administrator. My expertise ranges from technical computer programming and advanced computational 
Managerial: My scientific research is built entirely on anticipatory planning. My PhD thesis in Civil Engineering, 'A study to subdue the impact of flash floods on road connectivity in Indian urban areas,' specifically focuses on predicting structural failures in roa, Resource generation and optimization are critical to achieving financial self-reliance and academic excellence in modern universities. I possess a verified track record of generating non-government funding and allocating those resources to drive student g, Managing a university involves handling high-stakes situations, administrative friction, and compressed timelines. I have consistently demonstrated the resilience and psychological framework required to maintain operational excellence under pressure, As Vice Chancellor, fiscal responsibility and strategic budget management are paramount to safeguarding the university’s financial health while enabling scientific growth. My competencies in financial management are built on both academic and administrati
Corporate: A modern university must anchor its academic and research endeavors in the tangible needs of its surrounding communities. Throughout my thirty-year career as an engineer, researcher, and academic administrator, I have consistently utilized scientific inno, India is undergoing an unprecedented urban and ecological transition, characterized by rapid built-environment expansion, water scarcity, atmospheric pollution, and climate vulnerability. Higher Education Institutions (HEIs) must evolve rapidly to produce, Curriculum development is the most powerful tool an HEI possesses to drive social mobility, ensure democratic representation, and enable wide participation among students from diverse socio-economic backgrounds
Leadership: Effective academic leadership requires the ability to inspire and unite individuals across varying academic levels, professional backgrounds, and demographic groups. Throughout my career, I have successfully motivated a highly diverse range of stakeholder, My career progression is a testament to my commitment to institutional advancement, showing a steady transition from foundational technical execution to high-level strategic management, A Vice Chancellor must possess a comprehensive, multi-perspective strategic vision that transcends narrow disciplinary boundaries. My unique academic foundation equips me with this exact capability, The most effective leaders do not merely direct; they model the standards of excellence and intellectual curiosity they expect from their faculty and students and I feel, I have lead this with my own example.
Interpersonal: The most effective leaders do not merely direct; they model the standards of excellence and intellectual curiosity they expect from their faculty and students. I am serving as a Core Committee Member for the World Congress of Psychologists (WCOP)., My administrative appointments and extensive peer-review background have refined my ability to represent institutional interests and present persuasive, evidence-based arguments to senior leaders, I maintain deep, active connections with the broader professional and scientific community through memberships in multiple esteemed bodies across disciplines:
•	Fellow of the Institution of Engineers (FIE): Elected as a Fellow (F-1190543) in September 201
Description: Titles / Memberships:
1.&amp;nbsp;&amp;nbsp;&amp;nbsp;&amp;nbsp; Life Member in Association of Construction Civil Engineers (India)
2.&amp;nbsp;&amp;nbsp;&amp;nbsp;&amp;nbsp; Life Associate Member&amp;nbsp; ( No. 500/20) in Indian Association of Clinical Psychologists (IACP)
3.&amp;nbsp;&amp;nbsp;&amp;nbsp;&amp;nbsp; ISTE- Best Polytechnic Teacher Award for 2014 for two states AP &amp;amp; TS
4.&amp;nbsp;&amp;nbsp;&amp;nbsp;&amp;nbsp; FIE from the Institution of Engineers (India) in September 2014, F-1190543
5.&amp;nbsp;&amp;nbsp;&amp;nbsp;&amp;nbsp; Life Member is Indian Water Works Association, LM-9904
6.&amp;nbsp;&amp;nbsp;&amp;nbsp;&amp;nbsp; Charted Engineer (India) - since 1992
7.&amp;nbsp;&amp;nbsp;&amp;nbsp;&amp;nbsp; Life Member in Indian Society of Technical Education since 1994, LM-17391
8.&amp;nbsp;&amp;nbsp;&amp;nbsp;&amp;nbsp; Life member of TS SARVAIL school alumni, LM-194</t>
  </si>
  <si>
    <t>Prof G K Viswanadh | Senior Professor in Civil Engineering | gkviswanadh@jntuh.ac.in | 9849163875</t>
  </si>
  <si>
    <t>04-Sep-26 04:06 PM</t>
  </si>
  <si>
    <t>Dr Prithvi Pal Yadav</t>
  </si>
  <si>
    <t>prithvi1964@outlook.com</t>
  </si>
  <si>
    <t>01-Jun-1964</t>
  </si>
  <si>
    <t>Late Ram Bahal Yadav</t>
  </si>
  <si>
    <t>69-A, Paliwal Nagar, Indore-452018 MP</t>
  </si>
  <si>
    <t>SAGE University Indore</t>
  </si>
  <si>
    <t>Management</t>
  </si>
  <si>
    <t>13-May-2026</t>
  </si>
  <si>
    <t>Secondary | UP Board | DAV Inter College Kanpur | 73.60 | 0.00 | 1978
Higher Secondary | UP Board | Christ Church Inter College Kanpur | 71.00 | 0.00 | 1980
Graduation | Kanpur University | Christ church College Kanpur | 62.00 | 0.00 | 1982
Post Graduation | Indian Agricultural Research Institute New Delhi | Indian Agricultural Statistics Research Institute New Delhi | 0.00 | 3.64 | 1985
PhD | IARI (Pusa), New Delhi | IASRI/ISI, New Delhi | 0.00 | 0.00 | 1990</t>
  </si>
  <si>
    <t>SAGE University Indore | Vice Chancellor | May 2026 | Present | 0Y 4M
SPSU Udaipur | Vice Chancellor | Apr 2024 | Feb 2026 | 1Y 10M
Symbiosis University of Applied Sciences Indore | Vice Chancellor | Jul 2022 | Mar 2024 | 1Y 8M
JIM Indore | Director | Jun 2020 | Jun 2022 | 2Y 0M
NMIMS Hyderabad | Director | Sep 2015 | May 2020 | 4Y 8M
BIMTECH Bhubaneswar | Director | Aug 2013 | Aug 2015 | 2Y 0M
GHSIMR Kanpur | Director | Jun 2007 | Jul 2013 | 6Y 1M
IIM Indore | Professor | Nov 1999 | Jun 2009 | 9Y 7M
IIFM Bhopal | Professor | Mar 1993 | Oct 1999 | 6Y 7M
CISTH (ICAR) Lucknow | ARS Scientist | Sep 1989 | Feb 1993 | 3Y 5M</t>
  </si>
  <si>
    <t>38Y 10M</t>
  </si>
  <si>
    <t>Optimum Recycling in Solid Waste Management Sector | Proceedings of First Conference of INSEE | Feb-1999
An Analytical Model to Score Customers in Telecom Sector | Vikalpa  | Dec-2005
Integrated Modelling of Solid waste in India | CREED Working Paper no. 26 | Oct-1998
Construction of Schur Optimal Designs | IASRI Journal of Agricultural Statistics | Nov-1991
Comparison of Business Analytics Tools in BFSI Sector | Metamorphosis | Jun-2006
Future of Business Analytics | Dalal Street | Dec-2010
Business Intelligent Decisions in Indian Insurance Sector | IMR Management Speak | Sep-2009
Economic Considerations for sustainable Waste Management - A Case of Bangalore City | Proceedings of First International Conference on Solid Waste at Rome | Feb-2001
Extent of Intelligent Decisions in Indian Organisations | Proceedings of ICOQM-V International Conference  | Dec-2004
Analytical Environment in Banking &amp; Financial Sector | Decision | Jul-2003</t>
  </si>
  <si>
    <t>Training Module on SPSS for Resource Managers | IIFM | IIFM Bhopal
Managing Global Organisations : Challenges, Opportunities &amp; Strategies Vol-1 | AIMS International | IIM Indore
Managing Global organisations : Challenges, Opportunities &amp; Strategies Vol-2 | AIMS International | IIM Indore
Training Module on Effectiveness of Data Mining for Organisations | IIM Indore | IIM Indore
Mastering Advanced Data Analysis by SPSS | IIM Indore | IIM Indore</t>
  </si>
  <si>
    <t>Vice Chancellor | Symbiosis University of Applied Sciences (SUAS) Indore | Jul 2022 | Mar 2024 | 1Y 8M
Vice Chancellor | Sir Padampat Singhania University (SPSU) Udaipur | Apr 2024 | Feb 2026 | 1Y 10M
Director | NMIMS Hyderabad (NMIMS Deemed-to-be-University) | Sep 2015 | May 2020 | 4Y 8M
Director | BIMTECH Bhubaneswar | Jul 2013 | Aug 2015 | 2Y 1M
Director | GHSIMR Kanpur | Jul 2007 | Jul 2013 | 6Y 0M
Professor | IIM Indore | Nov 1999 | Jun 2009 | 9Y 7M</t>
  </si>
  <si>
    <t>An Integrated Assessment Model for Sustainable Waste Management | 59Lakhs | CREED London | Jun 1997 | Jun 1999 | 2Y 0M
Development of Customized Application for Evaluation of Combat Potential of Army | 90 Lakhs | Army Management Services Board (AMSB) | Apr 2005 | Mar 2007 | 1Y 11M
Analysing Business Models throuh Data Mining | 25Lakhs | MHRD | Apr 2003 | Mar 2006 | 2Y 11M
Developing Supply Chain Model for JK Cements | 90 Lakhs | JK Organisation | Jun 2010 | Mar 2012 | 1Y 9M
Impact Evaluation Studies on NWDPRA | 45 Lakhs | Ministry of Agriculture, Govt of India | Jan 2003 | Jun 2003 | 0Y 5M</t>
  </si>
  <si>
    <t>University of West of England (UWE), Bristol UK | MoU, Visiting Faculty, Joint Research
University of Nebraska Omaha USA | MoU, Exchange Program, Post Doc Fellow
University of Science &amp; Technology China (USTC), Hefei Chaina | Visiting Faculty, MoU
IVM Amsterdam &amp; CREED London | Joint Project
Kent Business School, University of Kent, Kent UK | MoU &amp; Visiting Faculty
Hanyang University, Seoul South Korea | Visiting Fellow, International Conference
Dhaka University, Dhaka  | Visiting Fellow &amp; PhD Viva
Academy of Nepal Administration, Kathmandu Nepal | Visiting as Management Expert</t>
  </si>
  <si>
    <t>Leadership Initiatives at IIM, NMIMS, Symbiosis, SPSU, SAGE, BIMTECH etc</t>
  </si>
  <si>
    <t>IIM Indore | Board of Governors (BoG) | Apr 2004 | Mar 2007
IIT Kanpur | Member of Senate IITK | Jul 2008 | Jun 2013
UGC | UGC Expert Committee for 10th Five Year Plan | Jul 2008 | Dec 2009
UPSC New Delhi | Subject Matter Expert | Jul 2007 | Sep 2026
AICTE New Delhi | Member of High Power Committee to develop Model Curricula for PGDM | Jul 2008 | Dec 2011
Army Management Services Board (AMSB), Shimla  | Annual Board Member | Apr 2005 | Mar 2007
Indian Institute of Information Technology &amp; Management (IIITM) Gwalior | High Power Expert Committee on Academic Curricula &amp; Faculty Selections | Apr 2005 | Mar 2009
ICAR New Delhi | ICAR QRT Review Team for Central Institute of Fisheries Education (CIFE) (deemed-to-be-University) Mumbai | Jan 2019 | Dec 2021
NMIMS (Deemed-to-be-University) Mumbai | Academic Council | Sep 2015 | May 2020
Symbiosis University of Applied Sciences (SUAS) Indore | Chairman, Board of Management &amp; Academic Council | Jul 2022 | Mar 2024</t>
  </si>
  <si>
    <t>QS I-Gauge Accreditation &amp; Sustainability of Campus | SPSU Udaipur | Apr 2024 | Feb 2026 | QS I-Gauge "Diamond" Category and First Sustainable Campus in Udaipur
International Accreditation, NBA Accreditation &amp; Best Campus Award | Jaipuria Institute of Management Indore | Jun 2020 | Jun 2022 | NBA Accreditation in 2021, AACSB Membership, iSER Submission ; Best Campus Award for 2021 &amp; 2022 in row.
AMBA &amp; AACSB Accreditation | NMIMS (Deemed-to-be-University) Hyderabad | Sep 2015 | May 2020 | AMBA Accreditation in 2015 &amp; 2018 ; iSER for AACSB submitted in 2020
Institution of Eminence (IoE) | NMIMS (Deemed-to-be-University) Mumbai | Oct 2018 | Nov 2019 | DPR Document prepared
International Accreditation | SAGE University Indore | May 2026 | Sep 2026 | AACSB Membership
CRISIL &amp; AIU Accreditation | GHSIMR Kanpur | Jan 2009 | Dec 2011 | CRISIL A++ Rating (First in UP) &amp; AIU Equivalence Accreditation</t>
  </si>
  <si>
    <t>Guide (10) | Co-Guide (15)</t>
  </si>
  <si>
    <t>Society Business &amp; Management (SBM)  | IIM Indore | Community &amp; Social Activities at Rural &amp; Forest areas of MP; First IIM to promote community services for MBA Students | Dec 2001 | Feb 2002 | 0Y 1M
SPIC MACAY Events  | IIM Indore, NMIMS Hyderabad, Symbiosis &amp; SPSU | Regular National level artists and Performers  | May 2000 | Sep 2026 | 26Y 4M
PRAYASH: Community Development | GHSIMR Kanpur | Adoption of Village for Community Development  | May 2008 | Dec 2012 | 4Y 7M
WE CARE | NMIMS Hyderabad | Adoption of Village to develop as "Smart Village" | Dec 2016 | Apr 2020 | 3Y 3M
Moot Court | SPSU Udaipur | National Level Moot Court Competition | May 2025 | May 2025 | 0Y 0M
Skill-CAT | Symbiosis University of Applied Sciences Indore | MBA Entrance for Skill MBAs at Symbiosis Skill Universities | Nov 2022 | Mar 2024 | 1Y 4M
MUN National Level Competition  | Symbiosis, NMIMS, SPSU &amp; Jaipuria | Every year conducted MUN at National Level | Jul 2017 | May 2025 | 7Y 10M
Investment Club | NMIMS Hyderabad | Generated more than 10 L revenue with 1 L profit | Jan 2017 | Apr 2020 | 3Y 3M
YuVa - 2022 National Level Youth Conclave | Jaipuria Institute of Management Indore | More than 200 students all over country participated | Feb 2022 | Feb 2022 | 0Y 0M
START-UP Conclave-3.0 | SAGE University Indore | More than 200 entrepreneurs participated from outside;  &gt;30 Founders &amp; VCs participated in Pitching session and Plenary lectures | Jun 2026 | Jun 2026 | 0Y 0M</t>
  </si>
  <si>
    <t>6th International Conference on Operations &amp; Quantitative Management (ICOQM-VI) &amp; 1st IIM Indore International Conference | IIM Indore | Conference Chair | Aug-2005
Fourth AIMS International Conference | IIM Indore | Conference Chair | Dec-2026
First International Conference of GBMF USA | PSB Gurgaon | Conference Chair | Nov-2008
XVII Annual Conference of Society of Statistics &amp; Computer Application (SSCA) | BIMTECH Bhubaneswar | Conference Chair | Feb-2015
Chairing Doctoral Track of AIMS International Conferences since 2004 | IIM Indore, IIM Kozhikode, IIM Bangalore, IIM Ahmedabad, FLAME, Jaipuria, Symbiosis, NMIMS etc | Chair -Doctoral Track | Dec-2004</t>
  </si>
  <si>
    <t>Technical: Very Active in adopting New Technologies , Extremely Comfort
Managerial: Thru long experience in institutions, issues are well anticipated and corrective measures taken well in advance., yes. Have been practicing since IIM in 1999 till today. , Very well adapted for output under deadlines., yes. very closely have been managing since 1999 till today.
Corporate: Yes. very well aware. , very well. , very well.
Leadership: yes. Have been practicing since 1999 at IIM, IIT, NMIMS, Symbiosis &amp; Other institutions. , yes. , Leadership role since last 25 yrs given me to do things very innovatively and at broader level. , yes. always have been demonstrating by myself. 
Interpersonal: more than 100 Collaborations in last 26 yrs in all spheres (Academic, sports, Social &amp; community, sustainability, Universal Human Development, Meditation, Yoga &amp; Spiritual etc. , yes. Have been Board &amp; Senate member since last 25 yrs at IIM, IIT, Symbiosis, SPSU, SAGE etc, have been interacting very senior profiles. , Rotary International (Indore Chapter 3040); CII MP Chapter, IMA, etc.
Promoter of GBMF USA in 2008. 
Very active executive member of AIMS International since 2003. 
Description: Awards/ Fellowships;
1. National Merit Scholarship 1978-82 based on Class X merit list
2. First "Fellow of AIMS International" in 2008.
3. Outstanding B-School Director-2018.
4. Ten Outstanding Young Indian Award 1999.
5. Mewar Gaurav Award - 2025.
6. Best Campus Award -2020, 2021.
7. ICAR Junior &amp;amp; Senior Fellowship 1983-90.
International/National Collaborations
1. MoU between IIM Indore &amp;amp; USTC China 2006.
2. Bristol Business School, UWE UK in 2010.
3. Kent Business School, Kent University Kent 2011.
4. USTC China in 2010.
5. University of Nebraska Omaha USA.&amp;nbsp;
6. AIMS International USA
7. GBMF USA
8. FICCI, CII, CII (YI)
9. IdeaLabs Hyd for Startup Studio &amp;amp; Design Studio
10. IoA UK for CoE&amp;nbsp;
11. Bloomberg for terminal, NSE for NSE Lab etc.
&amp;nbsp;</t>
  </si>
  <si>
    <t>Dr MG Korgaonker | Former Director, School of Shailesh Mehta,IIT Mumbai | mgkorgaonnker@gmail.com | 9833047446</t>
  </si>
  <si>
    <t>Dr Rajan Saxena | Ex VC, NMIMS University Mumbai &amp; Former Director IIM Indore | drrajansaxena@yahoo.com | 9833725699</t>
  </si>
  <si>
    <t>Dr SP Parashar | Former Director IIM Indore | parashar.sat@gmail.com | +17143254170</t>
  </si>
  <si>
    <t>04-Sep-26 05:02 PM</t>
  </si>
  <si>
    <t>Tarun Kumar Mazumdar</t>
  </si>
  <si>
    <t>tarunmajumder91@gmail.com</t>
  </si>
  <si>
    <t>12-Jan-1961</t>
  </si>
  <si>
    <t>HINDI, ENGLISH, BENGALI</t>
  </si>
  <si>
    <t>LATE JOGESH CHANDRA MAZUMDAR</t>
  </si>
  <si>
    <t>98/4, K.N.CHATTERJEE LANE, P.O. SHIBPUR, DISTRICT-HOWRAH(W.B.), PIN CODE-711102</t>
  </si>
  <si>
    <t>NOT APPLICABLE</t>
  </si>
  <si>
    <t>31-Jan-2021</t>
  </si>
  <si>
    <t>Graduation | UNIVERSITY OF CALCUTTA | KRISHNATH COLLEGE, BERHAMPORE(W.B.) | 37.00 | 0.00 | 1985
Graduation | UNIVERSITY OF CALCUTTA | KRISHNATH COLLEGE, BERHAMPORE(W.B.) | 33.00 | 0.00 | 1988
Other | CIEFL(GOVT. OF INDIA)(HYDERABAD) | CIEFL(GOVT. OF INDIA)(HYDERABAD) | 55.00 | 0.00 | 2000
Diploma | INSTITUTE OF RAIL TRANSPORT(NEW DELHI) | INSTITUTE OF RAIL TRANSPORT(NEW DELHI) | 60.00 | 0.00 | 2003
Diploma | NIEM(CHENNAI) | NIEM(CHENNAI) | 52.00 | 0.00 | 2003
Diploma | SISI(GOVT. OF INDIA)(CHENNAI) | SISI(GOVT. OF INDIA)(CHENNAI) | 50.00 | 0.00 | 2004
Other | HINDI DIRECTORATE(GOVT. OF INDIA)(NEW DELHI) | HINDI DIRECTORATE(GOVT. OF INDIA)(NEW DELHI) | 70.00 | 0.00 | 2005
Other | HINDI DIRECTORATE(GOVT. OF INDIA)(NEW DELHI) | HINDI DIRECTORATE(GOVT. OF INDIA)(NEW DELHI) | 74.00 | 0.00 | 2006
Post Graduation | INDIAN INSTITUTE OF FOREIGN TRADE(GOVT. OF INDIA)(NEW DELHI) | INDIAN INSTITUTE OF FOREIGN TRADE(GOVT. OF INDIA)(KOLKATA) | 0.00 | 2.38 | 2011
Graduation | UNIVERSITY OF BURDWAN | HOOGHLY MOHSIN COLLEGE(W.B.) | 45.00 | 0.00 | 2011
Post Graduation | UTTARAKHAND OPEN UNIVERSITY(UOU)(HALDWANI, UTTARAKHAND)) | UTTARAKHAND OPEN UNIVERSITY(UOU)(HALDWANI, UTTARAKHAND) | 51.00 | 0.00 | 2024
Other | BRITISH COUNCIL(KOLKATA) | BRITISH COUNCIL(KOLKATA) | 80.00 | 0.00 | 2014</t>
  </si>
  <si>
    <t>M/S MUKHERJEE TRADERS (P) LTD, BERHAMPORE(W.B.), PIN CODE-742101 | MANAGER(ADMINISTRATION) | Jan 1980 | Dec 1985 | 5Y 11M
M/S MUKHERJEE TRADERS (P) LTD, BERHAMPORE(W.B.), PIN CODE-742101 | SENIOR MANAGER(ADMINISTRATION) | Jan 1986 | Dec 1993 | 7Y 11M
CALCUTTA DOCK LABOUR BOARD(AN AUTONOMOUS BODY UNDER THE MINISTRY OF SHIPPING, GOVT. OF INDIA)(KOLKATA) | SECTION OFFICER(SECRETARIAT) | Mar 1994 | Jan 2021 | 26Y 10M</t>
  </si>
  <si>
    <t>40Y 10M</t>
  </si>
  <si>
    <t>NIL | NIL | Sep-2026</t>
  </si>
  <si>
    <t>MANAGER(ADMINISTRATION) | M/S MUKHERJEE TRADERS (P) LTD(BERHAMPORE)(W.B.) | Jan 1980 | Dec 1985 | 5Y 11M
SENIOR MANAGER(ADMINISTRATION) | M/S MUKHERJEE TRADERS (P) LTD(BERHAMPORE)(W.B.) | Jan 1986 | Dec 1993 | 7Y 11M
SECTION OFFICER(SECRETARIAT) | CALCUTTA DOCK LABOUR BOARD(GOVT. OF INDIA)(KOLKATA) | Mar 1994 | Jan 2021 | 26Y 10M</t>
  </si>
  <si>
    <t>NOT APPLICABLE | NOT APPLICABLE | NOT APPLICABLE | Sep 2026 | Sep 2026 | 0Y 0M</t>
  </si>
  <si>
    <t>NOT APPLICABLE | NOT APPLICABLE</t>
  </si>
  <si>
    <t>HOD AT A SENIOR LEVEL | M/S MUKHERJEE TRADERS (P) LTD(BERHAMPORE)(W.B.)
HOD  | M/S MUKHERJEE TRADERS (P) LTD(BERHAMPORE)(W.B.)
HOD AT A SENIOR LEVEL | CALCUTTA DOCK LABOUR BOARD(KOLKATA)</t>
  </si>
  <si>
    <t>CALCUTTA DOCK LABOUR BOARD(AN AUTONOMOUS BODY UNDER THE MINISTRY OF SHIPPING, GOVT. OF INDIA)(KOLKATA) | (AN AUTONOMOUS BODY UNDER THE MINISTRY OF SHIPPING, GOVT. OF INDIA, NEW DELHI)(SECTION OFFICER) | Mar 1994 | Jan 2021</t>
  </si>
  <si>
    <t>ADMINISTRATION | M/S MUKHERJEE TRADERS (P) LTD(BERHAMPORE)(W.B.) | Jan 1980 | Dec 1993 | GRADE++
ADMINISTRATION | CALCUTTA DOCK LABOUR BOARD(AN AUTONOMOUS BODY UNDER THE MINISTRY OF SHIPPING, GOVT. OF INDIA)(KOLKATA) | Mar 1994 | Jan 2021 | GRADE++</t>
  </si>
  <si>
    <t>NSS | KRISHNATH COLLEGE(BERHAMPORE(W.B.) | GRADE++ | Jan 1983 | Dec 1984 | 1Y 11M</t>
  </si>
  <si>
    <t>NIL | NIL | NIL | Sep-2026</t>
  </si>
  <si>
    <t>Technical: YES, ++
Managerial: YES, YES, YES, YES
Corporate: YES, YES, YES
Leadership: YES, YES, YES, YES
Interpersonal: I POSSESS KNOWLEDGE IN THIS AREA., YES, YES
Description: NIL</t>
  </si>
  <si>
    <t>05-Sep-26 12:20 PM</t>
  </si>
  <si>
    <t>Debkumar Mukhopadhyay</t>
  </si>
  <si>
    <t>debkumarmukherjee1@gmail.com</t>
  </si>
  <si>
    <t>06-Nov-1959</t>
  </si>
  <si>
    <t xml:space="preserve">BENGALI,ENGLISH,HINDI,SPANISH </t>
  </si>
  <si>
    <t>NILKANTA MUKHERJEE</t>
  </si>
  <si>
    <t>NORTH POINT, DAMANPUR, ALIPURDUAR, WEST BENGAL. 736123</t>
  </si>
  <si>
    <t>PROFESSOR OF EMINENCE</t>
  </si>
  <si>
    <t>RANI RASHMONI GREEN UNIVERSITY</t>
  </si>
  <si>
    <t>21-Apr-2025</t>
  </si>
  <si>
    <t>PhD | UNIVERSITY OF NORTH BENGAL | UNIVERSITY OF NORTH BENGAL | 0.00 | 0.00 | 1999
Other | UNIVERSIDAD AUTONOMA METROPLITANA, MEXICO | UAM | 0.00 | 0.00 | 2001
Post Graduation | UNIVERSITY OF NORTH BENGAL | NBU | 0.00 | 0.00 | 1991</t>
  </si>
  <si>
    <t>COOCHBEHAR PANCHANAN BARMA UNIVERSITY | VICE CHANCELLOR | Jun 2017 | Apr 2023 | 5Y 10M
COOCHBEHAR PANCHANAN BARMA UNIVERSITY | REGISTRAR | Apr 2013 | May 2016 | 3Y 1M</t>
  </si>
  <si>
    <t>9Y 0M</t>
  </si>
  <si>
    <t>PRINCIPAL | MAYNAGURI COLLEGE | Aug 2003 | Nov 2024 | 21Y 3M</t>
  </si>
  <si>
    <t>CIRCULATION OF BHUTANESE CURRENCY IN INDIA - A CASE STUDY OF ALIPURDUAR DISTRICT | 150000 | UGC | Jul 1987 | Jan 1989 | 1Y 6M</t>
  </si>
  <si>
    <t>UNIVERSIDAD AUTONOMA METROPOLITANA MEXICO | POST DOCTORATE
BUDAPEST UNIVERSITY OF TECHNOLOGY AND ECONOMICS | VISITING PROFESSOR
VAASA UNIVERSITY FINLAND | VISITING PROFESSOR</t>
  </si>
  <si>
    <t>ANNUAL CONFERENCE OF CANADIAN ECONOMIC ASSOCIATION | OTTAWA CANADA | PRESENTED PAPER | Jun-2003</t>
  </si>
  <si>
    <t>AMIYA PANDA | VICE CHANCELLOR, RANI RASHMONI GREEN UNIVERSITY | vcrrgu18@gmail.com | 9433345210</t>
  </si>
  <si>
    <t>DIPAK KUMAR KAR | VICE CHANCELLOR, VIDYASAGAR UNIVERSITY | vc@mail.vidyasagar.ac.in | 7044577044</t>
  </si>
  <si>
    <t>06-Sep-26 09:58 AM</t>
  </si>
  <si>
    <t>Gk Viswanadh</t>
  </si>
  <si>
    <t>kasi.gorthi@gmail.com</t>
  </si>
  <si>
    <t>03-Jun-1964</t>
  </si>
  <si>
    <t>English, Hindi ,Telugu</t>
  </si>
  <si>
    <t>Vallabheswarudu Gorthi</t>
  </si>
  <si>
    <t>plot no 105, IX phase
opp HIG Park , KPHB Colony, Kukatpally, Hyderabad 500085</t>
  </si>
  <si>
    <t xml:space="preserve">Director </t>
  </si>
  <si>
    <t xml:space="preserve">Hyderabad Institute of Technology and Management </t>
  </si>
  <si>
    <t>01-Apr-2026</t>
  </si>
  <si>
    <t xml:space="preserve">Blood Pressure </t>
  </si>
  <si>
    <t>Nil</t>
  </si>
  <si>
    <t>PhD | JNT University,  Hyderabad  | JNTU | 0.00 | 0.00 | 1996
Post Graduation | Mysore University, Mysuru | National Institute of Engineering , Mysuru | 78.00 | 0.00 | 1988
Graduation | Nagarjuna University | SVH College of Engineering , Machilipatnam  | 72.00 | 0.00 | 1985
Higher Secondary | Board of Intermediate Education  | The Hindu College Machilipatnam  | 76.00 | 0.00 | 1981
Secondary | Board of Secondary Education Govt. of AP | ZPH School Arurhegalapadu | 71.00 | 0.00 | 1979</t>
  </si>
  <si>
    <t>Hyderabad Institute of Technology and Management  | Director | Jan 2026 | Present | 0Y 7M
Jawaharlal Nehru Technological University Hyderabad  | Director IQAC | Jan 2022 | Jun 2024 | 2Y 5M
Jawaharlal Nehru Technological University Hyderabad  | OSD to VC | Jun 2013 | Apr 2018 | 4Y 9M
Jawaharlal Nehru Technological University Hyderabad  | Director UGC HRDC  | Apr 2018 | Jan 2024 | 5Y 9M
Jawaharlal Nehru Technological University Hyderabad  | Director Academic and Planning | Jan 2011 | Dec 2013 | 2Y 10M
Jawaharlal Nehru Technological University Hyderabad  | Director of Evaluation  | Aug 2008 | Jan 2011 | 2Y 5M
Jawaharlal Nehru Technological University Hyderabad  | Head of the Department Civil Engineering | Nov 2006 | Aug 2008 | 1Y 9M
Jawaharlal Nehru Technological University Hyderabad  | Nodal officer Technical Education Quality Improvement Program JNTUH | Aug 2004 | Aug 2008 | 4Y 0M</t>
  </si>
  <si>
    <t>24Y 9M</t>
  </si>
  <si>
    <t>Flood Susceptibility Assessment of Wyra River Catchment, South India using AHP-GIS Multi Criteria Approach | Journal of Disaster Advances, December 2024, 18(2):38-51,(ISSN:0974-262X) Scopus indexed. DOI: 10.25303/182da038051  | Dec-2024
Quantification of flood mitigation services by urban green spaces using InVEST model: a case study of Hyderabad city, India | Springer journal : modeling Earth systems and Environment  | Jun-2020
Optimal Irrigation planning under Water Scarcity | International Journal of Irrigation and Drainage, ASCE 132 (3), 228-237 | Aug-2006
Normal and Critical Depth computations for egg-shaped conduit sections | ELSEVIER Journal of Flow Measurement and Instrumentation 21 (3), 367-372 | Mar-2010
Impacts of urban floods on road connectivity-a review and systematic bibliometric analysis | Current World Environment 16 (2), 575 | Nov-2021
Flood vulnerability assessment of urban micro-watersheds using multi-criteria decision making and InVEST model: A case of Hyderabad City, India | Modeling earth systems and environment 8 (3), 3447-3459 26	2022 | Jul-2022
Optimal Irrigation Planning Model for an Existing Storage Based Irrigation System in India | International Journal of Irrigation and Drainage, ASCE | Jul-2008
Assessment of saltwater intrusion along coastal areas of Nellore District, AP | Int. J. Scientific Eng. Res 4, 173-178 | Nov-2012
Short-Term Real-Time Reservoir Operation for Irrigation | Journal of Water Resources Planning and Management 139 (2), 149-158 | Jan-2012
Estimation of runoff by using SCS curve number method integrated with GIS | Int Adv Res J Sci Eng Technol 4 (7), 34-38 10	2017 | Jul-2017
Operation of a upstream reservoir using rule curve to improve the performance of the downstream reservoirs | International Journal of Civil Engineering and Technology 10 (7) | Dec-2019
Watershed Delineation and Stream Network analysis using GIS | International Journal of Watershed Engineering (IJWE) 1 (1), 1-13 | Sep-2019</t>
  </si>
  <si>
    <t>Proceedings of All India Conference of Vice-Chancellors of Universities offering Engineering &amp; technology Programs, 8th – 9th April, 2022  | BS Publications  | Universities
Proceedings of (ICRAMAV-2012) International conference on Recent advances in design, development and operation of micro air vehicle, 10-12, December,2012, ISBN: 978-81-7800-281-1. | BS Publications  | Universities and Institutions
Proceedings of the National Workshop on Mechanisation in High Rise Construction (MHRC-2009), May. 2009. | Anupama Publications  | JNTUH
Proceedings of the National Workshop on Watershed Management and Impact of Environmental Changes on Water Resources (WMEC-2006 | BS Publications  | Universities and Institutions
Fluid Mechanics and Hydraulic Machines laboratory manual | University Press, JNTU | JNTUH affiliated colleges
Environmental Engineering Laboratory Manual | SCDE Press JNYUH | JNTUH affiliated colleges</t>
  </si>
  <si>
    <t>Director | Hyderabad Institute of Technology and Management  | Jan 2026 | Sep 2026 | 0Y 7M
Director IQAC | Jawaharlal Nehru Technological University Hyderabad  | Dec 2022 | Jun 2024 | 1Y 6M
Director | UGC - Human Resources Development Center (UGC-HRDC) | Apr 2018 | Jan 2024 | 5Y 9M
Officer on Special Duty OSD to Vice-Chancellor JNTUH | Jawaharlal Nehru Technological University Hyderabad  | Jun 2014 | Apr 2018 | 3Y 9M
Director Academic and Planning | Jawaharlal Nehru Technological University Hyderabad  | Jan 2011 | Dec 2013 | 2Y 10M
Director of Evaluation  | Jawaharlal Nehru Technological University Hyderabad  | Aug 2008 | Jan 2011 | 2Y 5M</t>
  </si>
  <si>
    <t>A novel approach for reduction of fluoride concentration in fluoride affected village with geo-textile as filter and direct recharge of surplus runoff into aquifers | Rs. 8.50 Lakhs | TSCOST, Govt. of Telangana  | Aug 2016 | Mar 2018 | 1Y 7M
Drinking Water Augmentation to Sc Communities in Fluoride Affected Areas of Nalgonda District Through Rainwater Conservation | Rs. 5.52 Lakhs | NRDMS, Ministry of Science and Technology, Department of Science and Technology | Feb 2016 | Oct 2018 | 2Y 8M
Integrated Water Resources Management strategies for typical scanty rainfall area – A case study of lower Krishna Basin | Rs. 4.00 Lakhs  | AICTE, Government of India | Apr 2003 | Nov 2007 | 4Y 7M
Descriptive and Prescriptive Models for Effective Management of Floods | Rs. 3.00 Lakhs | AICTE, Government of India, | Jul 1998 | Mar 2002 | 3Y 8M</t>
  </si>
  <si>
    <t>EWRI - American Society of Civil Engineers ASCE  | Attending International Conference during May 2006, Jan 2009, May 2016
University of Illinois USA | Attending International Conference during May 2012
BTH Sweden  | MoU program offered by JNTUH and BTH Sweden - visit during 2023
AIT Bangkok | MoU program offered by JNTUH and AIT Bangkok - visit during 2013
US Flight Academy, Texas | Twinning program offered by JNTUH and USFA - visit during 2013
KRFU Germany | offering twinning program between HITAM and KFRU Germany - visit during Jun 2026</t>
  </si>
  <si>
    <t>Director Hyderabad Institute of Technology and Managemnet  | HITAM Appointment as Director
Convener All India Vice Chancellors conference offering Engineering Programs 2022 | All India VC Conference 2022
NAAC peer committee visits as Chairman , Member convener and Member - total 15 visits across India  | GK Viswanadh NAAC peer team visits 15
advisor in various committees  | GK Viswanadh Member and advisor in committees</t>
  </si>
  <si>
    <t>JNTUH | Chairman Board of studies Civil Engg  | Nov 2006 | Aug 2008
JNTUH | Member Academic Council  | Aug 2008 | Jun 2024</t>
  </si>
  <si>
    <t>IQAC  | JNTUH | Dec 2022 | Jun 2024 | NAAC A+ grade achieved during 2023 to JNTUH moving from earlier A Grade</t>
  </si>
  <si>
    <t>Guide (16) | Co-Guide (2)</t>
  </si>
  <si>
    <t>All India Conference of Vice-Chancellors offering Engineering and Technology Programs,  | JNTUH, Hyderabad  | Convener of the conference | Apr-2022
International Conference on Recent Advances in Design , Development and operation of micro air vehicles  | JNTUH, Hyderabad  | Convener of the conference | Dec-2012
International Conference on Recent Advances in Design , Development and operation of micro air vehicles  | JNTUH, Hyderabad  | Co-Chairman | Sep-2013</t>
  </si>
  <si>
    <t>Technical: tech savy, 100 percent 
Managerial: yes, yes - experiences in generating revenue to the institution through consultancy works including exam consultancy , 100 percent - every work  will well planned and attended as per time schedules , worked closely with finance section in JNTUH as DAP for 3 years
Corporate: yes, thourough with NEP and its implementation , yes
Leadership: yes, highly desirous , yes, yes
Interpersonal: had experience in design of twinning programs witj BTH, sweden, AIT Bangkok, KFRU Germany , completely exposed to delaing with deans , yes - IEI fellow , MISTE, MIASH, etc 
Description: Members of six national and int. professional societies
received several prestigeous awards national and international level
Instrumental in collaborative programs with int universities&amp;nbsp;</t>
  </si>
  <si>
    <t>Dr.S.Moham  | Vice-Chancellor Pondicherry Technical University Pondicherry  | vc@ptuniv.edu.in | 9444837600</t>
  </si>
  <si>
    <t>Dr C Krishna Moham | Professor of CSE IIT  Hyderabad  | ckm@cse.iith.ac.in | 9491712312</t>
  </si>
  <si>
    <t>07-Sep-26 04:05 PM</t>
  </si>
  <si>
    <t>Rajesh Goyal</t>
  </si>
  <si>
    <t>rajeshgoel78@gmail.com</t>
  </si>
  <si>
    <t>23-Nov-1978</t>
  </si>
  <si>
    <t>English</t>
  </si>
  <si>
    <t>Jai Pal Goel</t>
  </si>
  <si>
    <t>1151, Sector-6
Bahadurgarh-124507, Haryana</t>
  </si>
  <si>
    <t>Professor &amp; Dean</t>
  </si>
  <si>
    <t>JECRC University, Jaipua</t>
  </si>
  <si>
    <t>01-Aug-2026</t>
  </si>
  <si>
    <t>PhD | IIT Roorkee | IIT Roorkee | 0.00 | 0.00 | 2007
Post Graduation | D Y Patil University Mumbai | D Y Patil University Mumbai | 79.00 | 0.00 | 2026
Post Graduation | NIT Kurukshetra | NIT Kurukshetra | 80.00 | 0.00 | 2000
Graduation | NIT Kurukshetra | NIT Kurukshetra | 79.00 | 0.00 | 1998</t>
  </si>
  <si>
    <t>JECRC University, Jaipur | Professor and Dean-School of Engg &amp; Tech. | Aug 2026 | Present | 0Y 1M
NICMAR Delhi NCR/Pune | Dean (x4 Concurrent positions)/ Director | Mar 2018 | Mar 2026 | 8Y 0M
RIMT University Punjab | Professor and Director-School of Engineering | Aug 2017 | Feb 2018 | 0Y 6M
Modern Institute of Engg &amp; Technology, Mohra, Distt. Kurukshetra | Professor and Principal | Jun 2015 | Aug 2017 | 2Y 2M
Desh Bhagat University, Mandi Gobind Garh, Punjab | Professor and Director-Academics | May 2014 | Jun 2015 | 1Y 1M
University of Nizwa, Oman | Associate Professor | Jan 2013 | May 2014 | 1Y 4M
Jaypee University of Information Technology, Solan, HP | Assistant Professor/ Associate Professor | May 2008 | Dec 2012 | 4Y 7M</t>
  </si>
  <si>
    <t>18Y 3M</t>
  </si>
  <si>
    <t>Professor and Dean-School of Engg &amp; Tech. | JECRC University, Jaipur | Aug 2026 | Present | 0Y 1M
Professor and Director-Campus | NICMAR Delhi NCR, Bahadurgarh | Jun 2024 | Mar 2026 | 1Y 9M
Dean (x4 Concurrent positions) | NICMAR University, Pune | Jun 2022 | May 2024 | 1Y 11M
Professor and Dean-Campus | NICMAR Delhi NCR, Bahadurgarh | Mar 2018 | May 2022 | 4Y 2M
Professor and Director-School of Engineering | RIMT University Mandi Gobindgarh, Punjab | Aug 2017 | Feb 2018 | 0Y 6M
Professor and Director-Academics | Desh Bhagat University, Punjab | May 2014 | Jul 2015 | 1Y 2M</t>
  </si>
  <si>
    <t>Wind Engineering Research Centre, Tokyo Polytechnic University, Japan | Visiting Researcher, Post Doctoral Fellow, Collaborative Researcher (2007, 2018, 2019, 2021, 2022, 2023, 2024, 2025)
FAACH Aachen, Germany  | Post Doctoral Fellowship (DAAD)
CET, Telc, Czech Republic | Post Doctoral Fellowship (Academy of Sciences Fellowship)
University of Nizwa, Oman | Faculty Position in Civil Engg Deptt for 2 years
Selinus University, Italy | Visiting Faculty Position from past few years</t>
  </si>
  <si>
    <t>NICMAR Delhi NCR | Member of the Governing Body | Aug 2024 | Mar 2026
NIMCAR University, Pune | Member of Board of Management | Sep 2022 | May 2024
GLA University, Mathura | Member of Board of Studies | Jul 2020 | Jun 2022
Chandigarh University, Punjab | Member of Board of Studies | Jul 2023 | May 2025</t>
  </si>
  <si>
    <t>Guide (3) | Co-Guide (3)</t>
  </si>
  <si>
    <t>International Conference on Urban Built Environment (ICUBE-2026) | NICMAR Delhi NCR Campus  | Conference Chairman | Mar-2026
Internation Conference on Construction, Real Estate, Infrastructure and Projects (ICCRIP-24) | NICMAR University, Pune | Conference Secretary | Aug-2024
International Symposium on Advances in Global CRIP ISAGCRIP-2021 | Online (NICMAR Delhi NCR) | Chairperson | Nov-2021</t>
  </si>
  <si>
    <t>08-Sep-26 05:50 PM</t>
  </si>
  <si>
    <t>Nayani Kishore Nath</t>
  </si>
  <si>
    <t>lca_droptank@yahoo.com</t>
  </si>
  <si>
    <t>30-May-1972</t>
  </si>
  <si>
    <t>Telugu Hindi English</t>
  </si>
  <si>
    <t>N. NARAYANA SWAMY</t>
  </si>
  <si>
    <t>H No 13-64, Plot No 151, Lokayata Colony, Badangpet,  Hyderabad- 500058, Telangana</t>
  </si>
  <si>
    <t>Scientist-G &amp; Dy. Group Director, ASDAG</t>
  </si>
  <si>
    <t>ASL, DRDO</t>
  </si>
  <si>
    <t>Level 14</t>
  </si>
  <si>
    <t>26-Jul-2018</t>
  </si>
  <si>
    <t>Secondary | Board of Secondary Education, Andhra Pradesh | Vinay Kumar High School, Anantapur | 78.83 | 0.00 | 1987
Diploma | State Board of Technical Education and Training, Hyderabad | Government Polytechnic Anantapur | 78.85 | 0.00 | 1991
Graduation | JNTU, Hyderabad | College of Engineering, Anantapur | 80.65 | 0.00 | 1995
Post Graduation | Osmania University, Hyderabad | University College of Engineering | 67.71 | 0.00 | 2003
PhD | Osmania University, Hyderabad | University College of Engineering | 0.00 | 0.00 | 2013
Other | Dr. B.R.Ambedkar Open University, Hyderabad | Pragathi Maha Vidyalaya | 59.85 | 0.00 | 2000
Other | Pondicherry Cental University | Badruka College of Commerce | 53.40 | 0.00 | 1996
Other | IGNOU, New Delhi | Railway Degree College | 66.40 | 0.00 | 1998
Other | Institute of Rail Transport, New Delhi | Railway Degree College | 48.66 | 0.00 | 1997</t>
  </si>
  <si>
    <t>ASL, DRDO | Scientist-G | Aug 1996 | Present | 30Y 1M</t>
  </si>
  <si>
    <t>30Y 1M</t>
  </si>
  <si>
    <t>“Enhancing and Predicting Microhardness of AI7075 Hybrid Composites Reinforced with TiC and Graphite Using ANOVA and Regression | Journal of Propulsion Technology | Apr-2025
“Enhancement of Mechanical Properties in AA 7075 Alloys Reinforced with Tic and Graphite using Stir Casting” | Educational Administration: Theory and Practice | Jul-2024
“Influence of TIC and Graphite Reinforements on the Mechanical and Microstructural Behavior of AL 7075 Composites | nternational Journal of Mechanical Engineering and Technology | Dec-2024
“Thermal Analysis and Microstructural Study on Phenol Coated CFRP Laminates with ZrO2-Graphene Fillers | UtilitasMathematica | Apr-2025
“Microstructural and Thermal Ablation Study of Carbon Phenol Laminates with added Nano ZrO2 and Graphene Oxide” | Journal of Engineering Sciences | Aug-2024
“Mechanical Properties Evaluation of Carbon Phenolic Components with Nano ZrO2 and Graphene Oxide Fillers | Indo-American Journal of Mechanical Engineering | Mar-2024
“Effect of Carbon Black Nano Particles on Mechanical and Ablative Properties of Carbon Fiber / Phenolic Resin Composites | Defence Science Journal | Jan-2026
“Effect of Nano Silica and Carbon Nanofibers as fillers on Mechanical Properties Thermal Stability and Ablative Properties of Carbon Fiber Phenolic Resin Composites | Sadhana” Journal of Indian Academy of Sciences | Jan-2026
“Taguchi-Based Optimisation and ANOVA Analysis of Drilling Parameters for Enhanced Hole Quality in GFRP Composites with Mgo and TiO2 Nanofillers” | Journal of Materials Circular Economy, Springer Publishers | Feb-2025
“Enhancings Drilling Performance in self - Healing composites with machine learning approaches” | Defence Science Journal | Apr-2024</t>
  </si>
  <si>
    <t>Project Director, VEDA | ASL, DRDO | May 2019 | Sep 2025 | 6Y 3M
Project Director, A4 | ASL, DRDO | Oct 2018 | Sep 2019 | 0Y 11M
Technology Director, Directorate of Space Systems | ASL, DRDO | Aug 2022 | Aug 2024 | 2Y 0M
Deputy Project Director, A4 | ASL, DRDO | Oct 2013 | Oct 2018 | 4Y 11M</t>
  </si>
  <si>
    <t>Project VEDA | 606Cr | Governemnt of India | Mar 2018 | Sep 2026 | 8Y 6M</t>
  </si>
  <si>
    <t>- | -</t>
  </si>
  <si>
    <t>ASL, DRDO | Scientist-F | Jul 2013 | Jul 2018
ASL, DRDO | Scientist-E | Jul 2008 | Jun 2013
ASL, DRDO | Scientist-D | Jul 2003 | Jun 2008
ASL, DRDO | Scientist-C | Jul 1999 | Jun 2003
ASL, DRDO | Scientist-B | Aug 1996 | Jun 1999</t>
  </si>
  <si>
    <t>Guide (3) | Co-Guide (4)
Guide (3) | Co-Guide (4)</t>
  </si>
  <si>
    <t>MMO Training | ASL, DRDO | Training for Armed Forces for Missile Maintenance | Apr 2019 | Apr 2019 | 0Y 0M</t>
  </si>
  <si>
    <t>“Manufacture of Ablative Convergent Liners for Large Solid Rocket Motor Flex Nozzles” in National Conference on Recent Advance in Mechanical Engineering RAME 2021 | University College of Engineering (Autonomous) Osmania University, Hyderabad | Presenter | Mar-2012
“Development of advanced composites for aerospace Application” in National Conference on Recent advances in Composites (NCRAC-24) | Telangana Composite Manufacture Association (TECMA), Hyderabad | Presenter | Nov-2024
“Additive Manufacturing of components for Aerospace and Defence Applications” in 9th National Level Symposium EISEN2K24 | JNTUGV CEV, Vizianagaram | Presenter | Mar-2024
Modelling pick and place pneumatic arm for brick handling in line Manufacturing system” in 6th International Conference on Advancements in Materials and Manufacturing (ICAAMM-2024) | MLR Institute of Technology, Hyderabad | Presenter | Feb-2024
“Development of Launch Vehicle Technologies for Aerospace Application”, at 2nd International symposium on Recent Challenges in Engineering on Perspectives and Challenges in Engineering on the moon | University College Engineering, Osmania University, Hyderabad | Presenter | Dec-2023
“Development of Advanced Composites for Aerospace Applications” in International Conference of Indian Society of Theoretical and Applied Mechanics | NIT Warangal | Presenter | Dec-2023
“Enhancing Mechanical Properties of Glass Fiber Reinforced with addition of SiO2 carbon Nanotubes in 1st International Conference on Mechanical Engineering researches and Evolutionary Challenges | NIT Warangal | Presenter | Jun-2023
“Design Thinking based case study on traffic Intensity” in 5th International Congress on Advances in mechanical Sciences (ICAMS-036) | Vardhaman college of engineering, Hyderabad | Presenter | Jul-2023
“Development of Advanced composite products for Aerospace Applications” in 2nd International Conference on Emerging Trends in Engineering (ICETE) | Alumni Association University College of Engineering Osmania University, Hyd | Presenter | Apr-2023
“Effect of Machining Process and Tool Wear on Mechanical Behavior of Quartz Cyanate Ester Polymeric Composite" in 2nd International Conference on Recent and Advanced Composite Materials (ICRACM-2023) | SRM Institute of Science &amp; Technology | Presenter | Feb-2023
“Experimental Study on Hole Quality Characteristics in Abrasive Water Jet Machining of Quartz Cynate Ester Polymeric Composite" in 2nd International Conference on Recent and Advanced Composite Materials (ICRACM-2023), | SRM Institute of Science &amp; Technology | Presenter | Feb-2023
“Experimental Investigation on Sintering Time of A16016 Based Nano Silica Composite” in International Conference on Advancements in Aeromechanical Materials | MLR Institute of Technology, Hyderabad | Presenter | Jul-2020
“Development of Composite Products for Aerospace Applications" in Faculty Development Programme | Chiranjeevi Reddy Institute of Technology, Anantapur | Presenter | May-2016
“Development of Flex Nozzle Systems for Long Range Missile Systems” in Seminar on Recent Trends on Application of Composite Materials | Institute of Aeronautical Engineering, Dundigal, Hyderabad | Presenter | Dec-2015
“Composite ATF Drop Tanks for Combat Aircraft” in International Expo India Composites | Composite Centre International, Hyderabad | Presenter | Nov-2003
Characterization of E-Glass Phenolic as Ablative Liner for Jet Deflection and Flex Nozzles” in National Conference on Emerging Trends in Mechanical Engineering | Sreenidhi Institution of Science and Technology, Hyderabad | Presenter | Jul-2009
“Advanced Manufacturing Methods for Ablative Composites” in National Seminar on Advances in New Engineering Composite | Amruthavahini College of Engineering | Presenter | Feb-2009
Design and Development of Flex Nozzle System for Solid Rocket Motor” in ISAMPE National Conference on Composites INCCOM-7 | National Aerospace Laboratories, Bangalore | Presenter | Dec-2008
“Manufacturing methods for Ablative Composite Liners in National Workshop on Recent Advances in Fiber Reinforced Composite Materials | Siddartha Engineering College, Vijayawada | Presenter | Jul-2007
“Development of Externally Mounted Jettisonable Fuel Drop Tank for TEJAS” in National Workshop on Advanced Composite Materials and their Applications | MVSR Engineering College, Hyderabad | Presenter | Nov-2006
“Development of Convergent for Flex Nozzle System” in ISAMPE National Conference on Composites, INCCOM-5 | Advanced System Laboratory, Hyderabad | Presenter | Nov-2006
“Development of RVS Closure Plate” in ISAMPE National Conference on Composites, INCCOM-5 | Advanced System Laboratory, Hyderabad | Presenter | Nov-2006
“Experimental Characterization for Graphite for Flex Nozzle System” in ISAMPE National Conference on Composites, INCCOM-4 | Amritha Viswa Vidya Peetam, Coimbattore | Presenter | Dec-2005
“Development and Testing of Structural Composite Plate for Reaction Control System” in ISAMPE National Conference on Composites, INCCOM-4 | Amritha Viswa Vidya Peetam, Coimbattore | Presenter | Dec-2005
Composite Jet Deflector Materials and Technologies” in ISAMPE National Conference on Composites, INCCOM-3 | Research and Development Establishment (Engineers) PUNE | Presenter | Oct-2004
“Development and Testing of Drop Tanks for Combat Aircraft” in ISAMPE National Conference on Composites, INCCOM-3 | Research and Development Establishment (Engineers) PUNE | Presenter | Oct-2004
“Design Development and Testing of Composite Flame Deflector for Liquid Propulsion Engine Launch Vehicle” in ISAMPE National Conference on Composites, INCCOM-3 | esearch and Development Establishment (Engineers) PUNE | Presenter | Oct-2004</t>
  </si>
  <si>
    <t xml:space="preserve">Technical: “An openness to technology and a strong belief in its potential applications within a knowledge-based environment.”, “Level of comfort in the use of technology” refers to how confident and at ease a person feels when using technological devices, software, and digital tools
Managerial: Demonstrates strong foresight and strategic planning skills by anticipating potential issues and challenges, assessing risks proactively, and developing effective action plans in advance to ensure smooth execution and minimize disruptions, Ability to generate resources and allocate them appropriately and efficiently., Demonstrated ability to work effectively under pressure, prioritize competing tasks, and consistently manage workload to meet tight deadlines while maintaining a high standard of accuracy and quality., Demonstrates a strong understanding of financial management, including revenue generation, financial planning, budgeting, resource allocation, and fiscal control. Able to monitor financial performance, manage expenditure effectively, identify opportunitie
Corporate: Ability to identify and assess the needs of communities across key sectors, particularly within the built environment, and develop appropriate, sustainable, and context-responsive solutions to address those needs, The nation is facing a range of complex challenges, including rapid urbanisation, population growth, climate change, resource scarcity, housing shortages, infrastructure deficits, and increasing social and economic inequalities. These challenges are close, Curriculum development is not only about deciding what students should learn; it also involves ensuring that the curriculum is relevant, accessible, equitable, and responsive to the diverse needs of all learners. Two important issues in curriculum develop
Leadership: Demonstrated ability to motivate and align a diverse group of stakeholders toward shared goals, Committed to advancing the organization’s mission and achieving its goals.
Driven by a strong desire to contribute to and further the organization’s mission and objectives.
Motivated to support the organization’s mission and contribute meaningfully to its, Demonstrates strategic and innovative thinking while maintaining a broad, forward-looking perspective.
Ability to think strategically and creatively while maintaining a broad perspective on organizational priorities.
Strong strategic and innovative thinki, Demonstrates leadership by personal example, embracing new ideas and fostering an open, collaborative, and consultative approach to decision-making.
Interpersonal: Demonstrated experience in developing and successfully executing national and international collaborative arrangements and partnerships, Demonstrates the ability to engage effectively and persuasively with senior stakeholders, supported by strong subject-matter knowledge, sound judgment, and excellent communication skills, Demonstrated active involvement and meaningful contributions to relevant professional bodies, associations, and networks
Description: &amp;nbsp;
MEMBERSHIP OF PROFESSIONAL SOCIETIES (23):
Fellow of Aeronautical Society of India (Ae.S.I), Hyderabad. F.AeSI: F-917 
Fellow of Institution of Engineers India, (IEI) Hyderabad, India. FIE: F-118315-6 
Fellow of Society for Manufacturing Engineers (SME), India. FSME: 00113 
Fellow of Indian Society of Mechanical Engineers (ISME), India. FISME: 201407101001. 
Fellow of Sensors Research Society (SRS), Hyderabad. SRS-FM-195 
Life Member of Astronautical Society of India (A.S.I), Hyd, India. M.ASI: LM-1316
Life Member of Indian Society for Advancement of Materials and process Engineering (ISAMPE), Hyderabad, India L-332. 
Life Member of Indian National Society for Aerospace Related Mechanisms (INSARMS), Hyderabad, India LM-266. 
Life Member of Indian Carbon Society (ICS), New Delhi, India. LM-361
Life Member of Hyderabad Management Association (HMA), Hyd, India. LM-0608 
Life Member of High Energy Material Society of India (HEMSI), Hyderabad, India 
Life Member of Indian Society of Technical Education (ISTE), India.LM-97904 
Life Member of Indian Science Congress Association (ISCA), Kolkata, L-24523 
Life Member of Systems Society of India (SSI), India. LM-33018 
Life Member of Astronomical Society of India (ASI), Bangalore L-2154 
Life Member of Society of Failure Analysis (SFA), Hyderabad. LM-SFA-0682 
Life Member of Indian Society of Systems for Science and Engineering (ISSSE), Hyderabad, LM-02318
&amp;nbsp;
Life Member of Society for Aerospace Quality and Reliability, (SAQR), Hyd LM-437 
Life Member of International Association Engineers (IAENG). LM-176653 
Life Member of Society for Environment and Sustainable Development, Delhi.
Life Member of Administrative Staff College of India, Hyderabad (ASCI), LM-94715
&amp;ldquo;Honorary Fellow&amp;rdquo; in Academy for Science, Technology and Communication, ASTC.
Honorary Fellow Member in Telangana Academy of Sciences (TAS).
&amp;nbsp;
AWARDS RECEIVED (18):
COMMENDATION CERTIFICATE by Project Director, PRITHVI in recognition of the significant contribution made to impart training to Air Force Personnel on &amp;ldquo;PRITHVI WEAPON SYSTEM P-II&amp;rdquo; Under IGMDP, DRDO, Hyderabad from 15 January 2001 to 28 February 2001.
LABORATORY SCIENTIST OF THE YEAR 2003 presented by the Director, ASL for the significant contribution towards &amp;ldquo;Development of Airworthy Drop tanks for LCA&amp;rdquo; on 1st January 2003
ISAMPE OUTSTANDING DESIGN AND PROCESS DEVELOPMENT AWARD-2010 by President ISAMPE, Bangalore towards &amp;ldquo;Development of Composite Drop tanks for TEJAS (LCA) Aircraft its fabrication process development and its Technology Transfer to PSU&amp;rdquo; on 23rd July 2010
DRDO AWARD FOR PERFORMANCE EXCELLENCE &amp;ndash; 2011 Team Award presented by Dr. Manmohan Singh Prime Minister of India at DRDO annual awards function held by SA to RM &amp;amp; DG, DRDO for &amp;ldquo;Design, Development, Realization and Successful Flight Testing of AGNI - IV System, Enabling a Quantum Jump in Technology of Long Range Missile and a New Capability to the Indian Defence&amp;rdquo; on 01 October 2012.
BEST TECHNOLOGY RESEARCHER AWARD IN THE 3rd TECHNOLOGY ACHIEVEMENT AWARDS - 2015 
BHARAT GAURAV AWARD for &amp;ldquo;Meritorious Services, Outstanding Performance and Remarkable Role in Design and Development of AGNI-4 Long Range Missile Systems&amp;rdquo; presented by Chief of Army Gen Bikram Singh at India International Friendship Society (IIFS), New Delhi on 12th May 2016.
AGNI AWARD FOR EXCELLENCE IN SELF RELIANCE-2015 Team award given by Chairman, DRDO and Secretary, Department of Defence R&amp;amp;D for the Significant Contributions made towards &amp;ldquo;Innovative Design &amp;amp; Development of Longest Monolithic CRMC in the country for Stage-I of Agni-IV&amp;rdquo; Presented by Shri Arun Jaitley, Honorable Defence Minister at DRDO Bhawan, New Delhi, on 24th March 2017.
BEST SCIENTIST AWARD in 7TH SCIENCE AND TECHNOLOGY AWARDS 2018 for Development of Titanium Components for Composite Rocket Motor Casing of AGNI-4 on 17 June 2018 at Bengaluru.
MANAGER OF THE YEAR-2017 by Hyderabad Management Association (HMA) for his excellent contribution towards Development &amp;amp; Production of AGNI-4 System on 3rd January 2019
NATIONAL DESIGN AWARD in MECHANICAL ENGINEERING -2019 by National Design and Research Forum of the Institution of Engineers (INDIA) for &amp;ldquo;Outstanding contribution towards engineering design&amp;rdquo;, on 27th December 2019 at 34th Indian Engineering Congress, Hyderabad. 
&amp;nbsp;
ENGINEER OF THE YEAR AWARD - 2020 from Institution of Engineers India Telangana State Centre &amp;amp;Government of Telangana on the occasion of 53rd Engineers Day-2020 Celebrations on 15th Sep 2020.
ENGINEERING EXCELLENCE AWARD on the occasion of 75th Independence Day Celebrations from Institution of Engineers, India, Rajasthan State Centre Jaipur on 15th August 2021
&amp;nbsp;
Er. M.P. BAYA AWARD - 2020 from Institution of Engineers India Udaipur Local Centre on the occasion of 54thEngineers Day - 2021 Celebrations on 15th Sep 2021.
EMINENT ENGINEER AWARD - 2021 during 36th National Convention of Mechanical Engineers on 05-06 Dec 2021 by the IEI Thipura State Centre 
TELUGU RATNA AWARD -2023 on the occasion of Sobhakrut Ugadi Mahostavalu by Jayaho Bharathiyam, Andhra Pradesh State Linguistic and Cultural Department &amp;amp; Telangana Association of South Africa at Tummalapally Kalakshetram, Vijayawada on 16th April 2023.
FTCCI Excellence Awards -2022 Excellence in Science or Engineering by Federation of Telangana Chambers of Commerce and Industry on 03rd July 2023.
SESD Fellowship Award-2025 for the outstanding contributions in the field of Environment and Sustainability at New Delhi on 04th March 2025.
ASTC Honorary Fellow Award 2026 by Academy for Science, Technology &amp;amp; Communication in recognition of Significant Contributions towards Popularization of Science and Technology presented by ASTC at its National Conclave on 08th January 2026
</t>
  </si>
  <si>
    <t>Dr. M.R.M Babu | Professor, BITS | rama.mba@hyderabad.bits-pilani.ac.in | 9440052010</t>
  </si>
  <si>
    <t>Dr. B.H.V.S Narayana Murthy | Vice- Chancellor DIAT, Pune | diavcsec@diat.ac.in | 9440712549</t>
  </si>
  <si>
    <t>09-Sep-26 02:03 PM</t>
  </si>
  <si>
    <t>Saikat Maitra</t>
  </si>
  <si>
    <t>maitra1253@gmail.com</t>
  </si>
  <si>
    <t>24-Jun-1964</t>
  </si>
  <si>
    <t>Late Sanat Maitra</t>
  </si>
  <si>
    <t>SANANDA, 17/1A, canal South Road, Purbachal, Kolkata-700078</t>
  </si>
  <si>
    <t>Techno India University, West Bengal</t>
  </si>
  <si>
    <t>One defamatory case filed by one Anup Kumar Mukherjee working as Assistant Registrar against Vice Chancellor, Registrar, a number of staff and faculty members of MAKAUT, WB where I served as Vice  chancellor, at district Court, Kalyani, Nadia</t>
  </si>
  <si>
    <t>PhD | University of Calcutta | University of Calcutta | 0.00 | 0.00 | 1996
Post Graduation | Calcutta University | Calcutta University | 83.00 | 0.00 | 1990
Graduation | University of Calcutta | University of Calcutta | 77.23 | 0.00 | 1988
Graduation | University of Calcutta | Presidency College, Kolkata | 57.00 | 0.00 | 1985
Higher Secondary | West Bengal Council of Higher Secondary Education  | Mitra Institution (Main) | 65.90 | 0.00 | 1982
Secondary | West Bengal Board of Secondary Education | Mitra Institution (main)  | 69.90 | 0.00 | 1980
Post Graduation | Indira Gandhi National Open University  | IGNOU | 83.20 | 0.00 | 1996
Other | Coursera | University of Illinois Urbana-Campaign | 91.93 | 0.00 | 2020
Other | Coursera | University of California Irvine  | 88.73 | 0.00 | 2020
Other | Coursera | University of Sydney | 96.00 | 0.00 | 2020
Other | Coursera | HEC Paris | 94.90 | 0.00 | 2020
Other | Coursera | University of California, Irvine | 92.80 | 0.00 | 2020
Other | Coursera | University of Minnesota | 92.48 | 0.00 | 2020
Other | Coursera | Case Western Reserve University | 98.42 | 0.00 | 2020
Other | Coursera | Institute for the Future | 99.70 | 0.00 | 2020
Other | Coursera | Yale University | 95.30 | 0.00 | 2020
Other | Coursera | Macquarie University, Sydney | 96.05 | 0.00 | 2020
Other | Coursera | The State University of New York | 91.56 | 0.00 | 2020
Other | Coursera | University of Colorado Boulder | 100.00 | 0.00 | 2020</t>
  </si>
  <si>
    <t>Maulana Abul Kalam Azad University of Technology, MAKAUT, WB(Formerly west Bengal University of Technology) | Vice Chancellor | Feb 2017 | Mar 2023 | 6Y 0M
Dr. B.C.Roy society, Durgapur | Chief Advisor | Mar 2024 | Mar 2026 | 2Y 0M
Govt, College of Engineering and Ceramic Technology, Kolkata | Officer- In Charge (Actg. Principal) | Jan 2012 | Feb 2017 | 5Y 1M
RCC Institute of Information Technology, Kolkata | Officer In Charge (Actg. Principal) | Jul 2011 | Dec 2011 | 0Y 5M
University Technology Petronas, Malaysia | Associate Professor in Chemical Enginnering | Aug 2008 | Jul 2010 | 1Y 11M
Govt. College of Engineering and Ceramic Technology | Assistant Professor  | Sep 2000 | Aug 2008 | 7Y 11M
Techno India University, West Bengal | Vice Chancellor | Apr 2026 | Present | 0Y 5M
Govt, College of Engineering and Ceramic Technology, Kolkata | Professor | Mar 2023 | Feb 2024 | 0Y 11M
Kusum Products Ltd | Senior  Manager (R&amp;D-Project) | May 1994 | Mar 1997 | 2Y 10M
Maithan Ceramic Ltd. | Senior  Manager (R&amp;D) | Mar 1997 | Oct 1997 | 0Y 7M
Council of Scientific and Industrial Research  | Senior Research Fellow | Jul 1992 | May 1994 | 1Y 9M
Govt, College of Engineering and Ceramic Technology, Kolkata | Professor and HOD of Ceramic Technology Dept | Aug 2010 | Jun 2011 | 0Y 10M</t>
  </si>
  <si>
    <t>31Y 3M</t>
  </si>
  <si>
    <t>Microstructural and morphological evolution of fly ash based geopolymers | Construction and Building Materials | May-2016
Separation of CO2 from CH4 using polysulfone/polyimide silica nanocomposite membranes | Separation and Purification Technology | Apr-2012
Zinc oxide nano-particles–sonochemical synthesis, characterization and application for photo-remediation of heavy metal | Ultrasonics Sonochemistry | Jan-2012
Metal ion removal from aqueous solution using physic seed hull | Journal of Hazardous Materials | Jul-2010
Kinetics study of geopolymerization of fly ash using isothermal conduction calorimetry | Journal of Thermal Analysis and Calorimetry | Mar-2017
Nanotechnology in castable refractory | Ceramics International | Jan-2019
Removal of cadmium from aqueous solution using castor seed hull: a kinetic and equilibrium study | CLEAN–Soil, Air, Water | Aug-2010
Effect of Varying Solvent Composition on Morphology and Gas Permeation Properties on Membrane Blends for CO2 Separation from Natural Gas | Journal of Membrane Science  | Aug-2015
Hydroformalytion of 1-Octane Using Rhodium-Phosphite Catalyst in a Thermomorphic Solvent System  | Chemical Engineering Science | Jan-2010
Effect of Exchanged Ammonium Cations on Structural Characteristics and CO2 Adsorption capacities of Bentonite Clay | Applied Clay Science  | Jan-2013</t>
  </si>
  <si>
    <t>Elements of Petrochemical Engineering  | Khanna Publications | IITs, Universities, Engineering Colleges
nanoceramic Composites in "Advances in Ceramic matrix Composites' Ed. Jim Low | Woodhead Publishing, Cambridge, UK | IITs, Universities, Engineering Colleges
Synthesis and Characterization of Bioactive Glass Ceramics, advances in Bio-Ceramics and Porous Ceramics, Ed R. Narayan, P. Colombo, D. Singh, J. Salem  | Wiley Interscience  | IITs, Universities, Engineering Colleges
'Ceramics products from Fly Ash-Global Perspectives' in Fly Ash Utilization in Value Added Products, Ed. B. Chatterjee, K.K. Singh and N.G. Goswami | Allied Publishers | IITs, Universities, Engineering Colleges</t>
  </si>
  <si>
    <t>Officer-in -Charge (Actg. Principal) | RCC Institute  of Information Technology,. Kolkata (A Govt. Aided Institute) | Jan 2011 | Dec 2011 | 0Y 11M
Officer-in-Charge (Actg. Principal) | Govt. College of Engineering and Ceramic Technology (A post Graduate Autonomous Institute under Govt. of West Bengal)  | Jan 2012 | Feb 2017 | 5Y 1M
Vice Chancellor | Maulana Abul Kalam Azad University of Technology, WB (Formerly West Bengal University of Technology) | Feb 2017 | Mar 2023 | 6Y 0M
Vice Chancellor | Techno India University, West Bengal  | Apr 2026 | Present | 0Y 5M</t>
  </si>
  <si>
    <t>Development of Algorithms for Spectral Unmixing and Sub Pixel Classification of Hyper Spectral Image Data | 35.24 lakhs | Department of Science and Technology, Govt. of India  | Jan 2016 | Jun 2021 | 5Y 5M
Development of CO2-selective Ceramic membrane for Separation of CO2 from Flue Gas and Natural Gas | 1.18 Cr | Technology System Development (TSD) program of Department of Science and Technology, Govt. of India  | Mar 2016 | Dec 2020 | 4Y 9M
Development of Insulating Refractories and Abrasion Resistant Ceramic Tiles from Coal Ash  | 65 Lakhs | Technology System Development (TSD) program of Department of Science and Technology, Govt. of India  | Jun 2016 | Sep 2021 | 5Y 3M
Technology GAP Analysis of Bangabhumi Refractory Cluster, West Bengal | 8 lakhs | TIFAC, Department of Science and Technology, Govt of India | Apr 2015 | Mar 2016 | 0Y 11M
The use of Thermax(R)  Carbon Black in Refractories and TapHole Mixes | 7 lakhs | Sepulchre Brothers (India) Pvt. Ltd | Apr 2013 | Mar 2014 | 0Y 11M
Studies on the Effect of Reduction of Ukraine Clay in Vitrified Tiles Composition  | 4 lakhs | Progressive Enterprise Ltd, Rajasthan | Jan 2011 | Feb 2012 | 1Y 1M
Studies on the Durability of Fly Ash Bricks  | 12 lakhs | DST-Fly Ash Mission  | Apr 1998 | Mar 2000 | 1Y 11M</t>
  </si>
  <si>
    <t>University Technology Petronas, Malaysia | Teaching and Research in Chemical Engineering as Faculty Member
Aluminium Baharain, Kingdom of Baharain  | To give Technical training to the Engineers of the Organization
Kasem Bundit University, Thailand  | To explore the possibility of academic collaboration
SOAS, University of London | To explore the possibility of Academic Collaboration
Florida International University  | To give Lecture on Membrane Science at the Dept. of Material Science
Rajsahi University of Engineering and Technology, Bangladesh | To give Lectures in the Dept of Ceramic Technology</t>
  </si>
  <si>
    <t>Officer in Charge (Principal Actg,) RCC Institute of Information Technology,  Kolkata  | Appointment Letter from Higher Education Dept., Govt of West Bengal
Officer-in-Charge (Principal Actg.) of Govt. College of Engineering and Ceramic Technology, Kolkata | Appointment Letter from Higher Education Dept., Govt of West Bengal
Vice Chancellor of Techno India University, West Bengal  | Appointment Letter from the Chancellor
Vice Chancellor of Maulana Abul Kalam Azad University of Technology, West Bengal (Formerly West Bengal University of Technology) for 2nd Term | Appointment Letter from Higher Education Dept., Govt of West Bengal
Vice Chancellor of Techno India University, West Bengal  | Appointment Letter from the Chancellor</t>
  </si>
  <si>
    <t>RCC Institute of Information Technology, Kolkata (A Govt. aided Institute)  | All the statutory powers as Head of the Institute (Officer-in-Charge) and Secretary of the Board of Governance like Finance, HR and Recruitment, Disciplinary action, Purchase , Academic etc, as  | Jul 2011 | Dec 2011
Govt. College of Engineering and Ceramic Technology, (An Autonomous Post Graduate Govt. Institute) | All the statutory powers as Head of the Institute(Officer-in-Charge) and Secretary of the Board of Governance like Finance, HR, Recruitment, Disciplinary action, Purchase , Academic  decision, Networking and collaboration etctc, as  | Jan 2012 | Feb 2017
Maulana Abul Kalam Azad University of Technology, West Bengal (Formerly West Bengal University of Technology) (1st Term) | All the statutory powers as Vice Chancellor and Chairman of the Executive Council like Academic decisions, Inspection and Affiliation of colleges, Infrastructure Development, Purchase, Recruitment and Promotion, Disciplinary action, Networking and Collabo | Feb 2017 | Feb 2021
Maulana Abul Kalam Azad University of Technology, West Bengal (Formerly West Bengal University of Technology) (2nd Term) | All the statutory powers as Vice Chancellor and Chairman of the Executive Council like Academic decisions, Inspection and Affiliation of colleges, Infrastructure Development, Purchase, Recruitment and Promotion, Disciplinary action, Networking and Collabo | Feb 2021 | Mar 2023</t>
  </si>
  <si>
    <t>Quality Issue  | RCC Institute of Information Technology, Kolkata (A Govt. aided Institute)  | Jul 2011 | Dec 2011 | Lead the institute to qualify for receiving TEQIP grant from World Bank
Quality Issue, Accreditation  | Govt. College of Engineering and Ceramic Technology, (An Autonomous Post Graduate Govt. Institute) | Jan 2012 | Feb 2017 | Lead the institute to get  autonomous status from UGC and Affiliating University and to get NAAC A  accreditation status
Quality Issues, assessment and Accreditation Procedures | Maulana Abul Kalam Azad University of Technology, West Bengal (Formerly West Bengal University of Technology) (1st Term) | Feb 2017 | Mar 2023 | lead the University to get NAAC accreditation, to get NBA accreditation for the programs, introduced several new courses with AICTE accreditation, secured RUSA project, introduced continuous evaluation and digital evaluation system, introduced Mandatory A</t>
  </si>
  <si>
    <t>Guide (10)</t>
  </si>
  <si>
    <t>Mandatory Additional Requirements  | Maulana Abul Kalam Azad University of Technology, West Bengal (Formerly West Bengal University of Technology) (1st Term) | Introduced a system for all the students of the University and its affiliated colleges to take part  documentable social works, community development, self development , environment protection and many others with specific points assigned with each activi | Jan 2018 | Jun 2023 | 5Y 5M</t>
  </si>
  <si>
    <t>Embedded Systems and IoT  for Industry 5.0 | Techno Main Sal lake College, West Bengal  | Speaker | May-2026
Application of Emerging Technology in Higher Education  | Adamas University, West Bengal  | Speaker | Jul-2026
International Conference on Materials Physics and Electronics for Sustainable Development  | S.G.B.A. University, Amravati, Maharashtra | Speaker  | Jul-2024
Introduction to Glass Science &amp; Technology | IIT Kharagpur | Speaker | Dec-2020
CHEMECA, 2009 | Perth, Australia | Speaker | Oct-2009</t>
  </si>
  <si>
    <t>Technical: I view technology as a strategic instrument to transform teaching, learning, research, governance, and institutional decision-making. Throughout my leadership career, including my tenure as Vice Chancellor, I have actively integrated digital platforms, da, I maintain a strong, hands-on command of technology across academic, research, administrative, and leadership domains. Throughout my career, I have routinely leveraged digital platforms, Learning Management Systems, data-driven dashboards, scholarly datab
Managerial: Throughout my academic and administrative leadership career, I have considered anticipation and preparedness to be essential attributes of effective university governance. My approach has been to identify emerging academic, regulatory, technological, fina, I view resource generation and judicious allocation as vital leadership responsibilities. Throughout my career, I have strengthened institutional resources by expanding relevant academic programs, driving sponsored research and consultancy, securing indus, regard performing effectively under pressure as an essential leadership capability to keep the institution focused, coordinated, and responsive. Throughout my academic and administrative career, including my tenure as Vice Chancellor, I have routinely man, I view sound financial management as an integral component of effective university governance. Throughout my leadership career, I have maintained that financial health depends on realistic budgeting, prudent expenditure, transparent internal controls, reg
Corporate: I believe that universities must remain closely connected with the developmental needs of the communities they serve and translate such needs into education, research, innovation and meaningful societal interventions. In the built environment, this requir, India’s aspiration to become a developed nation requires simultaneous attention to rapid urbanisation, infrastructure expansion, affordable housing, climate resilience, sustainable use of resources, energy and water security, mobility, disaster preparedne, I regard curriculum development as a dynamic and inclusive process that must continuously respond to advances in knowledge and technology, industry requirements, national priorities and the diverse needs of learners. My experience in academic leadership h
Leadership: I believe that effective university leadership depends substantially on the ability to inspire people with diverse backgrounds, responsibilities, expectations and perspectives to work towards a shared institutional vision. Throughout my academic and leade, I strongly believe that the primary responsibility of a Vice Chancellor is to internalise the mission and values of the University and translate them into sustained institutional achievements. My leadership philosophy has always been centred on building t, I consider strategic and innovative thinking to be fundamental to effective university leadership. Throughout my academic and administrative career, I have endeavoured to look beyond immediate operational requirements and assess institutional decisions fr, I believe that leadership in a university derives its credibility not merely from authority, but from personal example, integrity, accessibility and consistency between what a leader expects from others and what the leader practises personally. Throughout
Interpersonal: Throughout my academic and leadership career, I have recognised national and international collaboration as an important instrument for enhancing the quality, visibility and impact of a university. My academic exposure in India and abroad, together with m, My experience in senior academic and institutional leadership has provided me with extensive opportunities to interact with senior representatives of government, regulatory and statutory bodies, academia, industry, research organisations, professional bod, Presently I am serving as Executive Council member of Indian Society for Technical education, new Delhi. Besides, I have served as Hony. Vice President and Secretary of The Indian Institute of Ceramics, Kolkata. i served as a member of Technical Sub Commi
Description: I am Fellow of the Institute of Engineers(India), Fellow of Indian Institute of Ceramics, Fellow of Indian Ceramic Society, Fellow of Indian Institute of Chemical Engineers and Fellow of International Benevolent Research Foundation.
I have received the following awards,
S.S. Bhatnagar Award in Chemistry from Indian Science Congress,&amp;nbsp; &amp;nbsp;Inventaa C K Murthy Award from Indian Institute of Chemical Engineers, Life Time achievement Award from Confederation of Indian Universities, Life Time Achievement Award from Nikhil Bharat Siksha Parishad, Acharaya jagadish Chandar Bose Award from Science Association of Bengal, CSIR-NCL Padma Bhushan Prof. K. Venkatraman CHEMCON Distinguished Speaker Award from Indian Institute of Chemical Engineers, Education Excellence Award from Bengal Education Development Foundation and others.</t>
  </si>
  <si>
    <t>Dr. Pratap Desai  | President, Indian Society for Technical Education, New Delhi | presidentiste2025@gmail.com | 8237447711</t>
  </si>
  <si>
    <t>Prof. Anupam Basu | Former Director, NIT, Durgapur | anupambas@gmail.com | 8335881836</t>
  </si>
  <si>
    <t>Prof. Binay K. Dutta | Former Chairman, West bengal Pollution Control Board, Former Professor, Petroleum Institute, Abu Dhabi, Former Professor, University Technology Petronas, Malaysia, Former Professor, IIT Kharagpur | binaykdutta@gmail.com | 8910023367</t>
  </si>
  <si>
    <t>09-Sep-26 03:50 PM</t>
  </si>
  <si>
    <t>Sanjay Rameshwar Chintakindi</t>
  </si>
  <si>
    <t>saschcheen2015@gmail.com</t>
  </si>
  <si>
    <t>25-Apr-1967</t>
  </si>
  <si>
    <t xml:space="preserve">english, telugu, hindi, Marathi </t>
  </si>
  <si>
    <t>rameshwar</t>
  </si>
  <si>
    <t>SURYA SAKET ARCADIA, G3, PLOT 2-62/16/SA, NEAR NIZAMPETH GRAM PANCHYAT, HYDERABAD 500090</t>
  </si>
  <si>
    <t xml:space="preserve">Director strategic planning and advancement </t>
  </si>
  <si>
    <t>J.B.EDUCATION SOCIETY, HYDERABAD</t>
  </si>
  <si>
    <t>Graduation | Shivaji  | Walchand Instititute of technology  | 67.00 | 0.00 | 1989
Post Graduation | pune | college of engineering, pune  | 65.00 | 0.00 | 1998
Post Graduation | madras  | madras university  | 65.00 | 0.00 | 2006
PhD | RGPV | GSIST | 0.00 | 0.00 | 2004
PhD | singapore institute of technology  | singapore institute of technology  | 0.00 | 0.00 | 2024</t>
  </si>
  <si>
    <t>JB Education society  | Director strategic planning and advancement   | Oct 2023 | Present | 2Y 11M
king saud university  | full professor  | Jul 2019 | Oct 2023 | 4Y 3M
Founder Campus Director – GITAM University, Hyderabad | 2009–2019 | campus director | Jun 2009 | Jun 2019 | 10Y 0M
vaageswari college of engineering  | Professor and Principal  | Jan 2006 | May 2009 | 3Y 4M
KUTKM, Malaysia | Prof.Madhya | Mar 2003 | Nov 2005 | 2Y 8M
DY Patil college of Engineering pune | assistant professor  | Jul 1992 | Jan 2003 | 10Y 5M</t>
  </si>
  <si>
    <t>33Y 10M</t>
  </si>
  <si>
    <t>https://www.jbiet.edu.in/pdffls/Prof-sanjay-profile.pdf | https://www.jbiet.edu.in/pdffls/Prof-sanjay-profile.pdf | Sep-2026
Performance enhancement in hydroponic and soil compound prediction by deep learning techniques | Peer J. computer science     DOI 10.7717/peerj-cs.210 | Jun-2024
3.	Lettuce Deficiency Using Enhanced Optimization Strategy and Adaptive Networks Mustafa Haider Abidi, Sanjay Chintakindi, Elucidation of Intelligent Classification Framework for Hydroponic | IEEE Access, doi: 10.1109/ACCESS.2024.3392482 | Apr-2024
Performance, Combustion, and Emission analysis of diesel engine fueled with pyrolysis oil blends and n-propyl alcohol-RSM optimization and ML modelling,  | Journal of Cleaner Production, Vol.434, Q1 , 140354 https://doi.org/10.1016/j.jclepro.2023.140354 | Feb-2024
CSRR loaded multiband Thz MIMO antenna for nano communications and bio sensing applications, | Nano communication networks, https://doi.org/10.1016/j.nancom.2023.100481Volume 38, Q1. | Dec-2023
Investigation of heat annealing and parametric optimization for drilling of Monel 400,  | Journal of manufacturing and material processing | Sep-2023
Deep learning-based framework for real time upper limb motion intention classification using combined bio signals, Front Neu robot, 2023 | Front Neu robot 17: 1174613 | Jan-2023
Fuzzy inference system-based solution to locate the cross-country faults in the parallel transmission line, International Journal of Electrical Engineering Education Q1(Jan 2021) DOI: 10.1177/0020720919830905. | DOI: 10.1177/0020720919830905  International Journal of Electrical Engineering Education  | Jan-2021
Identification of Novel AXL Kinase Inhibitors Using Ligand-Based Pharmacophore Screening and Molecular Dynamics Crystals | Crystals; 12(8):1158. https://doi.org/10.3390/cryst12081158 (IF 2.688), Q2. | Aug-2022</t>
  </si>
  <si>
    <t>Principles of management  | satya publications  ISBN  | national level
industrial Organization and management  | SATYA PUBLICATIONS  | national level</t>
  </si>
  <si>
    <t>Director strategic planning and advancement   | JB Education society  | Oct 2023 | Sep 2026 | 2Y 11M
Full professor  | king saud university  | Jul 2019 | Oct 2023 | 4Y 3M
campus director | Gitam university hyderabad | Jun 2009 | Jul 2019 | 10Y 0M
Professor and Principal  | vaageswari college of engineering  | Jan 2006 | May 2009 | 3Y 4M
Prof.Madhya | kutkm malayisa | Mar 2003 | Nov 2005 | 2Y 8M
assistant professor  | DY Patil college of engineering pune  | Jul 1992 | Jan 2003 | 10Y 6M
Lecturer  | Amrutvaini college of engineering  | Dec 1989 | Jun 1992 | 2Y 6M</t>
  </si>
  <si>
    <t>	Qiyas project 17/3/21 | 25000 sar | king saud university  | Feb 2020 | Aug 2020 | 0Y 6M
: RG-1441-535 | 150,000 SAR | king saud university  | Mar 2021 | Aug 2023 | 2Y 5M
	IFKSUDR_F115:  | 250,000 SAR | king saud university  | May 2021 | Oct 2023 | 2Y 5M
	Oriented Research Group – Phase 2 – Principal Researcher – Jan 2023–25,000SAR | 25000 sar | king saud university  | Jan 2023 | Sep 2023 | 0Y 8M
	IFKSURG-2-421: Digitalization  | 25,000SAR | king saud university  | Jan 2023 | Sep 2023 | 0Y 8M
	IFKSURG -2-1019: Health &amp; Quality of Life  | 25000 sar | king saud university  | Nov 2022 | Sep 2023 | 0Y 10M</t>
  </si>
  <si>
    <t>king saud university  - full professor | teaching and research
kutkm malaysia - prof. madhya | teaching and research
kutkm malaysia - prof. madhya | teaching and research</t>
  </si>
  <si>
    <t>copy  | may cv
Gitam university hyderabad | may cv</t>
  </si>
  <si>
    <t>GITAM, HYDERABAD | CAMPUS DIRECTOR  | Jun 2009 | Jun 2019
JB Education society  | director strategic planning and advancement   | Oct 2023 | Sep 2026
king saud university  | Full professor  | Jun 2019 | Sep 2023</t>
  </si>
  <si>
    <t>UGC,AICTE, TGCHE, BCI, JNTU  | JB Education society  | Oct 2023 | Sep 2026 | affiliations and approvals
UGC,AICTE, TGCHE, BCI, JNTU  | GITAM, HYDERABAD | Jun 2009 | Jun 2019 | affiliations and approvals
UGC,AICTE, TGCHE, BCI, JNTU  | GITAM, HYDERABAD, king saud university | Sep 2009 | Sep 2024 | affiliations and approvals</t>
  </si>
  <si>
    <t>Guide (3) | Co-Guide (1)</t>
  </si>
  <si>
    <t>as per cv  | GITAM, HYDERABAD, JB Group | cv  | Sep 2026 | Sep 2026 | 0Y 0M
as per cv  | may cv  | may cv | Sep 2026 | Sep 2026 | 0Y 0M</t>
  </si>
  <si>
    <t>International Training programs/workshops 6th International Conference on Disability and Rehabilitation, 4th to 6th Dec 2022 Centre for Writing in English, March Punctuation Mania, 15th to 18th March 2021 Accreditation Program, King Saud University—15/3/2 | india, malaysia | key note | Jun-2009
	6th Int. Conf. on Disability and Rehabilitation, 4th to 6th Dec 2022. 	Centre for Writing in English, March Punctuation Mania, 15th to 18th March, 2021 Accreditation Program, King Saud University—15/3/23 	3rd International Conference on Innovative Tec | Riyadh malaysia | trainer  | Jun-2003
	3rd International Conference on Innovative Technology and Science (ICITS22), upon a theme “Sustainable Technology for Future Earth” on 6th-7th December 2022. Faculty of Science, Engineering, and Agro Technology, University College of Pahang, Malaysia 	 | malaysia | researcher  | Jun-2003
	Professional Courses Attended–National   	Advances in Welding, Indian Institute of Technology, Delhi, 22nd May – 2nd June, 1995  	Reliability Engineering, Real time Integrated System, Pune, 17th Feb – 3rd Mar, 1997. 	C.N.C Machine Training, ATSS Comp | india | researcher  | Feb-1992</t>
  </si>
  <si>
    <t>Technical: good , Good 
Managerial: Proved - 33 years , 13 years , 15 years, 15 years 
Corporate: yes - key sectors, 33 years as per cv, 16 years 
Leadership: yes 17 years , 17 years , 15 years , yes
Interpersonal: proven track record , proven track record , as per cv 
Description: Prof. Chintakindi Sanjay has more than 33 years of experience at the national and international level in reputed universities and has visited South and Southeast Asian countries for research and to present papers at international conferences. He is a certified corporate director of the World Council of Corporate Governance (UK). He has worked as an assistant professor in mechanical engineering at D.Y. Patil College and University, Pune (1992-2002), and as an assistant professor in manufacturing engineering at KUTKM in Malaysia (2003-2005) (QS world rank 400). He served as the founder campus director at Gitam University Hyderabad from 2009 to 2019 and as a full professor in the manufacturing engineering department at King Saud University (QS world rank 235) from 2019 to 2023. He is a reviewer and evaluator for government-funded research projects, academic promotion of faculty members, and curriculum development at government universities in Malaysia and the Kingdom of Saudi Arabia. He was a member for ABET accreditation for the Department of Manufacturing Engineering, College of Engineering, at King Saud University. He is a member of the BOS, academic council, and selection committee for various state and deemed universities in India. He was the keynote speaker for 36 international conferences, the chair and co-chair of 12 international conferences held in Asia, and a member of the advisory and technical committees of more than 49 international conferences across the world. He is a member of the editorial board or reviewer for more than ten international journals and has evaluated 15 doctoral theses in mechanical, manufacturing, industrial, and management and guided three Ph.D. students. He has two books published by reputed publishers on his credit, 18 patents, and has authored more than 80 research papers in peer-reviewed journals, indexed journals, and conference proceedings. He is currently working as the Director of Strategic Planning and Advancement at J.B. Educational Society in Moinabad, Hyderabad.
&amp;nbsp;
He is a recipient of numerous accolades for his contributions in the fields of academics, administration, and research from various organizations for his contribution to higher education. The prominent awards that he has pocketed so far are the academic excellence award from former Union HRD Minister D. Purandeswari in July 2010 and the best academic administrator award from SAARC nations from the Association of Scientists, Developers, and Faculties (ASDF) ICCA in December 2012. Best engineering college principal award for the United AP State (ISTE New Delhi) in November 2013. Actively involved in the 2nd national movement for the development of India (Lead India 2020), he received an award from Dr. A. P. J. Abdul Kalam, former president of India, in Hyderabad in December 2012. Best Engineer Award from J.K. Fenner (India) Limited, Hyderabad; Research Excellence Award from Indo-US Global Education in July 2015; 25th Business School Affair; and Dewang Mehta National Education Leadership Award in Sept. 2017. He was an advisory board member of the Commission of Enquiry, Government of Telangana State (June 2014&amp;ndash;June 2018). Recognized as one of the Pride of Hyderabad Awardees for 2024 for extraordinary contribution to higher education sponsored by the State Tourism Development Corporation, the Department of Language and Culture, the Industries &amp;amp; Commerce Department of the Government of Telangana, and T-Hub.
v&amp;nbsp; Countries visited.
&amp;nbsp;
Malaysia, Indonesia, Thailand, Singapore, Japan, UAE, Hong Kong, Brunei, Germany, Sri Lanka, USA, Taiwan, and Saudi Arabia</t>
  </si>
  <si>
    <t>	Chitu. Prithvi,  | Data Scientist, ZeroG, Frankfurt, Germany, | c.prithvi007@gmail.com | 9542422201</t>
  </si>
  <si>
    <t>	, Prof. B.B. Ahuja, COEP, Technological university  | Former Director and Professor | sasch_cheen2007@yahoo.com | 9422322522</t>
  </si>
  <si>
    <t>	Prof. T. Radhakrishna,  Email: saschcheen2019@gmail.com | Retired Professor, Physics, JNTUH | saschcheen2019@gmail.com</t>
  </si>
  <si>
    <t>10-Sep-26 12:50 PM</t>
  </si>
  <si>
    <t>Lal Bahadur Roy</t>
  </si>
  <si>
    <t>lbroy@nitp.ac.in</t>
  </si>
  <si>
    <t>30-Dec-1961</t>
  </si>
  <si>
    <t>Hindi, English,Sanskrit</t>
  </si>
  <si>
    <t>Late Jaldhar Roy</t>
  </si>
  <si>
    <t>301, Madhukunj Apartment, Nehru Nagar, Patna, Bihar, India - 800013</t>
  </si>
  <si>
    <t>National Institute of Technology Patna</t>
  </si>
  <si>
    <t>30-Aug-2013</t>
  </si>
  <si>
    <t>PhD | Patna University | Patna University | 0.00 | 0.00 | 1993
Post Graduation | University of Roorkee (Now IIT Roorkee) | University of Roorkee (Now IIT Roorkee) | 77.12 | 0.00 | 1987
Graduation | Regional Institute of Technology Jamshedpur (Now NIT Jamshedpur)  | Regional Institute of Technology Jamshedpur (Now NIT Jamshedpur)  | 79.33 | 0.00 | 1984
Higher Secondary | Patna University | Science College Patna | 66.33 | 0.00 | 1978
Secondary | Bihar School Examination Board | High School KanhaiyaChak (Parbatta) | 78.33 | 0.00 | 1976</t>
  </si>
  <si>
    <t>National Institute of Technology Patna | Professor | Aug 2013 | Present | 13Y 0M
National Institute of Technology Patna | Associate Professor | Jan 2006 | Aug 2013 | 7Y 7M
WALMI, Patna | Assistant Professor | Aug 2004 | Jan 2006 | 1Y 5M
President Arba Minch University, P. O. box 21, Arba Minch, Ethiopia | Associate Professor | Feb 2002 | Jul 2004 | 2Y 4M
WALMI, Patna | Assistant Professor | Jul 2001 | Feb 2002 | 0Y 6M
Arba Minch University, Ethiopia | Associate Professor and HOD | Oct 1999 | Jul 2001 | 1Y 9M
AWIT, Arba Minch University, Ethiopia | Associate Professor | Oct 1997 | Sep 1999 | 1Y 11M
AWIT, Arba Minch University, Ethiopia | Associate Professor | Sep 1995 | Sep 1997 | 2Y 0M
WALMI, Patna | Assistant Professor cum Assistant Engineer | Apr 1988 | Sep 1995 | 7Y 5M
NIT Jamshedpur | Lecturer | Feb 1987 | Aug 1987 | 0Y 6M
NIT Jamshedpur | Part Time Lecturer | Dec 1984 | Jul 1985 | 0Y 6M
WRD, Government of Bihar | Assistant Engineer | Sep 1987 | Apr 1988 | 0Y 7M</t>
  </si>
  <si>
    <t>40Y 0M</t>
  </si>
  <si>
    <t>Application of soft computing techniques for shallow foundation reliability in geotechnical engineering | Geoscience Frontiers | Jan-2021
A statistical investigation of different parameters influencing compressive strength of fly ash induced geopolymer concrete | Structural Concrete | Oct-2018
Rainfall induced geotextile reinforced model slope embankment subjected to surcharge loading: a review study | Archives of Computational Methods in Engineering | Aug-2022
Probabilistic based reliability slope stability analysis using FOSM, FORM, and MCS | Engineering, Technology &amp; Applied Science Research | Apr-2022
Reliability analysis of reinforced soil slope stability using GA-ANFIS, RFC, and GMDH soft computing techniques | Case Studies in Construction Materials | Jul-2023
Reliability analysis of soil slope stability using MARS, GPR and FN soft computing techniques | Modeling Earth Systems and Environment | Jun-2022
Assessment of groundwater quality using water quality indices: a case study of Paliganj Distributary, Bihar, India | Engineering, Technology &amp; Applied Science Research | Feb-2022
Model tests on ordinary and geosynthetic encased stone columns with recycled aggregates as filler material | International Journal of Geo-Engineering | Jan-2024
Suitability analysis of stone column materials with PLAXIS | Engineering, Technology &amp; Applied Science Research | Apr-2022
The effect of geometric parameters on the strength of stone columns | Engineering, Technology &amp; Applied Science Research | Aug-2022</t>
  </si>
  <si>
    <t>Groundwater and water quality | Springer International Publishing (License Springer Nature Switzerland AG 2022)  | ISSN: 0921-092X / ISBN: 978-3-031-09550-4
Recent Advances in Civil Engineering | Excel India Publishers | e-ISBN: 978-93-89947-11-3
River Hydraulics | Springer International Publishing (License Springer Nature Switzerland AG 2022) | 0921-092X / 978-3-030-81767-1
Application of Graphics in Engineering | Standard Publishers Distributors, 1705-B, New Delhi-6  | N.A.
Hydrological Modeling | Springer Nature Publication (Switzerland AG 2022)  | 0921-092X / 978-3-030-81357-4
Static Graphics (in Hindi) | Standard Publishers Distributors, 1705-B, New Delhi-6 | N.A.
Water Resources Management and Reservoir Operation | Springer International Publishing (License Springer Nature Switzerland AG 2021) | Series ISSN 0921-092X / ISBN: 978-3-030-79399-9
River and Coastal Engineering | Springer International Publishing (License Springer Nature Switzerland AG 2022) | Series ISSN 0921-092X / ISBN 978-3-031-05056-5
Climate Change Impacts on Water Resources | Springer Cham (License Springer Nature Switzerland AG 2021) | ISSN: 0921-092X / ISBN: 978-3-030-64201-3</t>
  </si>
  <si>
    <t>Member, BoarD of Governors  | Government Engineering College Gaya  | Oct 2019 | Apr 2024 | 4Y 6M
Dean, Research &amp; Consultancy  | National Institute of Technology Patna | Apr 2019 | Apr 2022 | 3Y 0M
Chairman Purchase committee | NIT Patna, Civil Engineering Department | Jul 2018 | Mar 2025 | 6Y 8M
Dean Academics | National Institute of Technology Patna | Jan 2014 | Jan 2016 | 2Y 0M
Associate Dean Academics | National Institute of Technology Patna | Jul 2013 | Dec 2013 | 0Y 5M
Member, Board of Studies  | National Institute of Technology Patna | Jul 2013 | Apr 2024 | 10Y 9M
Member, Senate  | National Institute of Technology Patna | Jul 2011 | Jun 2026 | 14Y 11M
Chairman, Board of Studies | National Institute of Technology Patna | Jul 2011 | Jul 2013 | 2Y 0M
HOD, Civil Engineering | National Institute of Technology Patna | Jul 2011 | Jul 2013 | 2Y 0M
National Institute of Technology Patna | Deputy Registrar, Examination Service | Apr 2006 | Nov 2011 | 5Y 6M
HOD, Irrigation Engineering Department | Arbaminch Water Technology Institute, Arba Minch University, Ethiopia | Oct 1997 | Jul 2001 | 3Y 9M
Coordinator, induction course for junior engineers and Short term Courses for Middle level officers of WRD, Govt. of Bihar | WALMI Patna | Apr 1992 | Sep 1995 | 3Y 5M</t>
  </si>
  <si>
    <t>The Technical and social Problems and their solutions in the commands of Hare Irrigation Scheme | 10000 Ethiopian Birr | The Netherlands Technical Cooperation, SNV Ethiopia | Mar 2000 | Apr 2004 | 4Y 1M
Cement Lime and Teff straw-ash stabilized Soil | 5000 Ethiopian Birr | Ethiopia Science and Technology Commission | Mar 1997 | Apr 1999 | 2Y 1M</t>
  </si>
  <si>
    <t>AWTI, Arba Minch University, Ethopia (1995-1997) | Associate Professor
Irrigation Engineering Department, Arba Minch University, Ethopia (1999-2001) | Associate Professor
President Arba Minch University,  P.O. box 21, Arba Minch, Ethiopia (2002-2004) | Associate Professor of Irrigation Engineering
AWTI, Arba Minch University, Ethopia (1997-1999) | Associate Professor</t>
  </si>
  <si>
    <t>Member of Margdarshak Cell, under the All India Council For Technical Education (AICTE) | Letter received regarding my extension of Margdarshak Tenure under Margdarshan Initiative from the Director (MDC)
Member of Board of Governors (BOG) for Gaya College of Engineering , Gaya. | Letter/Notice by Principal of Gaya College of Engineering , Gaya
Worked as an Expert for NBA Accreditation for several years | A letter received regarding an NBA Accreditation Visit from member Secretary, National Board of Accreditation
Country Representative for Ethiopia in the ICID Journal | The ICID Journal 2000 cover page and the page where my name is listed as a representative of Ethiopia.
HOD of Civil Engineering Department, NIT Patna | Notice from the Registrar, NIT Patna
Worked as an Scrutiny/Re Scrutiny Committee Expert for AICTE | Email received for attending a Scrutiny Meeting as an expert/committee  member for AICTE</t>
  </si>
  <si>
    <t>National Institute of Technology Patna | Member, Senate | Jul 2007 | Sep 2026
National Institute of Technology Patna | Chairman, Board of Studies  | Jul 2011 | Jul 2013
Government Engineering College Gaya | Member, BoarD of Governors | Sep 2019 | Apr 2024
National Institute of Technology Patna | HOD, Civil Engineering | Jul 2011 | Jul 2013
National Institute of Technology Patna | Member, Board of Studies | Jul 2013 | Apr 2024
National Institute of Technology Patna | Dean Academics | Jan 2014 | Jan 2016
National Institute of Technology Patna | Dean, Research &amp; Consultancy | Apr 2019 | Apr 2022
National Institute of Technology Patna | Chairman Purchase committee | Jul 2018 | Mar 2025
Arbaminch Water Technology Institute, Arba Minch University, Ethiopia | HOD, Irrigation Engineering Department  | Oct 1997 | Jul 2001
National Institute of Technology Patna | Deputy Registrar, Examination Service | Apr 2006 | Nov 2011</t>
  </si>
  <si>
    <t>Expert member for NBA Accreditation | National Board of Accreditation (NBA) | Apr 2024 | Sep 2026 | Expert visiting member for several years
Scrutiny and Re-Scrutiny Committee member for AICTE | All India Council for Technical Education (AICTE) | May 2023 | Sep 2026 | Expert/Committee member for several years
CCMT counselling and administrative work | CCMT (Graduation admission) | Jul 2018 | Aug 2019 | Committee Member</t>
  </si>
  <si>
    <t>Guide (13) | Co-Guide (4)</t>
  </si>
  <si>
    <t>Formulation of MOU  | Korean Culture Centre India, The Embassy of the Republic of Korea | Establishment of a Centre of The King Sejong Institute South Korea at NIT Patna  | Jun 2014 | Jun 2014 | 0Y 0M</t>
  </si>
  <si>
    <t>HYDRO 2018 INTERNATIONAL | NIT Patna | Convener | Dec-2018
2nd National Conference on Recent Advances in Civil engineering, Race-II | NIT Patna | Convener | Jun-2019
Harmony Workshop on Science, technology, Society and Ethics | NIT Patna | Convener | Feb-2020
Two days National Workshop on "Intellectual property Rights and Patents" | NIT Patna | Organizing Committee | Feb-2020
4th International Conference on Futuristic and Sustainable Aspects in Engineering and Technology | GLA University, Mathura | Keynote Speaker | Nov-2023</t>
  </si>
  <si>
    <t>Technical: I strongly believe technology is central to transforming higher education delivery, research, and governance. Throughout my academic career, I have actively promoted the adoption of digital tools for teaching, learning, and administrative efficiency, and , I am well-versed with digital platforms used in academic administration, including learning management systems, ERP-based governance tools, video-conferencing platforms, and data-driven decision-making software. I comfortably use these tools in my day-to-
Managerial: With years of academic administrative experience, I have developed the ability to foresee institutional challenges be it accreditation requirements, faculty resourcing, or infrastructure needs and proactively design strategic plans to address them well in, I have experience in mobilizing resources through research grants, industry collaborations, and government-funded schemes, and in judiciously allocating these resources across academic, infrastructural, and research priorities to maximize institutional be, I have consistently delivered academic and administrative outcomes within strict timelines, including accreditation cycles, examination schedules, and project deadlines, while maintaining quality and composure under pressure., I possess sound understanding of institutional financial planning, including diversifying revenue streams through research funding, consultancy, and industry linkages, alongside disciplined budgeting and fiscal control to ensure long-term financial sustai
Corporate: My academic and research engagement in construction and infrastructure-related domains has given me a clear understanding of evolving industry and community needs in the built environment, enabling me to align institutional offerings with real-world secto, I recognize the pressing national challenges of sustainable infrastructure, urbanization, and skilled manpower shortages in construction, and believe higher education institutions in the built environment must respond through industry-relevant curricula, , I have been actively involved in curriculum design and revision processes, with an emphasis on making programs accessible and relevant to students from diverse socio-economic backgrounds, ensuring wider participation and inclusive growth in technical educ
Leadership: Through my administrative and academic leadership roles, I have effectively engaged and motivated diverse stakeholders faculty, students, industry partners, and staff towards common institutional goals, fostering a collaborative and inclusive work culture, I am deeply committed to advancing institutional excellence and am driven by a strong sense of purpose to further NICMAR's mission of building world-class capacity in construction and infrastructure education., I bring a strategic and forward-looking approach to institutional planning, balancing innovation with practical execution, while maintaining a broad perspective that aligns departmental goals with the larger institutional and national vision., I believe in leading through personal example, demonstrating integrity and commitment in my own work while remaining open to new ideas. I follow a consultative leadership style, valuing inputs from colleagues and stakeholders before arriving at institutio
Interpersonal: I have been involved in establishing academic and research collaborations with national and international institutions, facilitating exchange of knowledge, joint research initiatives, and strengthening the institution's global academic footprint., Drawing on my strong domain expertise and academic standing, I have effectively engaged with senior academic, industry, and government stakeholders, articulating institutional priorities persuasively and building productive professional relationships., I am an active member of relevant professional and academic bodies in my field, regularly contributing to conferences, technical committees, and knowledge-sharing platforms that keep me connected with evolving industry and academic standards.
Description: Prof. Lal Bahadur Roy has received several honours and fellowships over his career. Notably, he was elected to the 8th Training of Trainers program sponsored by USAID, held at WALMI Aurangabad (Phase-1, 1991) and later in Spain, the USA, and Mexico (Phase-2, 1991). He also holds the honorary title "Zenjaro" from the Board of Governors, Salt River Project, USA (1991), and was conferred the title of Professional Engineer (India) by The Institution of Engineers (India) in 2002. He is also a lifetime member of various organisations and societies such as the International Society of Rock Mechanics, etc.</t>
  </si>
  <si>
    <t>Prof. N. K. Samadhaya | Professor | nksamfce@iitr.ac.in | 9368088094</t>
  </si>
  <si>
    <t>Prof. R. P. Tiwari | Professor | rpt@mnit.ac.in | 9415216780</t>
  </si>
  <si>
    <t>Prof. Rakesh Sinha | Professor | rakesh.sinha46@sansas.nic.in | 9711153110</t>
  </si>
  <si>
    <t>10-Sep-26 03:40 PM</t>
  </si>
  <si>
    <t>Srinivasa Reddy Mallidi</t>
  </si>
  <si>
    <t>drmsreddy60@gmail.com</t>
  </si>
  <si>
    <t>05-Jan-1960</t>
  </si>
  <si>
    <t>Hindi, English, Telugu</t>
  </si>
  <si>
    <t>Mallidi Bhaskara Reddy</t>
  </si>
  <si>
    <t>House No;4-3/A, Survey No.228, Plot 9,10,11, Sai Siddihi Enclave, Khanapur, Hyderabad 500075, Telangana State</t>
  </si>
  <si>
    <t>ICFAI Foundation for Higher Education (Deemed to be University)</t>
  </si>
  <si>
    <t>F 14</t>
  </si>
  <si>
    <t>02-Jan-2012</t>
  </si>
  <si>
    <t>Higher Secondary | Board of Intermediate Education | Sri Ramakrishna Junior College, Cuddapah, Andhra Pradesh | 64.40 | 0.00 | 1976
Graduation | Jawaharlal Nehru Technological University, Hyderabad | College of Engineering, Anantapur | 0.00 | 8.46 | 1982
Post Graduation | School of Planning and Architecture, Delhi - Deemed to be University | School of Planning and Architecture, Delhi | 78.50 | 0.00 | 1984
PhD | Indian Institute of Technology, Delhi | Indian Institute of Technology, Delhi | 0.00 | 0.00 | 1990</t>
  </si>
  <si>
    <t>ICFAI Foundation for Higher Education, A Deemed to be University | Professor | Jan 2012 | Present | 14Y 8M
Sri Chaitanya Engineering College, Kommadi, Visakhapatnam, Andhra Pradesh | Professor and Principal | Jun 2009 | Dec 2011 | 2Y 6M
Centre for Building Studies, Concordia University, Montreal, CANADA | Research Engineer / Assistant Professor | Jun 1990 | May 1996 | 5Y 11M
Indian Institute of Technology, Delhi | Pool Scientist | Dec 1988 | Apr 1990 | 1Y 4M
Net Academy | CEO | Jan 1997 | Apr 2009 | 12Y 3M</t>
  </si>
  <si>
    <t>The convergence of artificial intelligence and structural health monitoring: a comprehensive review of methodologies, advancements, and future trajectories | Life Cycle Reliability and Safety Engineering | Sep-2025
Interpretable AI for vibration-based structural health monitoring: a comparative study of CNN and transformer architectures on a benchmark shear building | Asian Journal of Civil Engineering | Jul-2025
Numerical study on indoor temperature in multi-storey buildings | International Journal of Control and Automation | Jan-2020
Micro Level Analysis of Stabilized Expansive Soil | International Journal of Engineering Research and Development | Feb-2017
Bibliography of the application of infrared thermography to buildings | Building Research and Information | Mar-1996
Quantitative driving rain exposure on a vertical wall at various Canadian cities | Building and Environment | May-1995
Approach for urban driving rain index by using climatological data recorded at suburban meteorological station | Building and Environment | Feb-1995
A quantitative study for the measurement of driving rain exposure in Montreal region | Building and Environment | Jun-1994
Potential of rain screen walls to prevent rain penetration: Pressurized cavity principle | Building Research and Information | Sep-1993
Application of admittance method for the prediction of room temperature in a composite tropical climate | International Journal for Housing Science and its applications | Sep-1991</t>
  </si>
  <si>
    <t>Principal | Sri Chaitanya Engineering College, Visakahapatnam | Jun 2009 | Dec 2011 | 2Y 6M
Director | Icfai Foundation for Higher Education | Jan 2012 | Oct 2021 | 9Y 9M</t>
  </si>
  <si>
    <t>Centre for Building Studies, Concordia University, Montreal, Quebec, CANADA | Research Engineer / Assistant Professor</t>
  </si>
  <si>
    <t>Director of Faculty of Science and Technology, IFHE from 2nd Jan 2012 to 31st Oct. 2021.</t>
  </si>
  <si>
    <t>Venkat Ramana Peesapati | Managing Partner, Murty and  Manyam Associates, Architects and Engineergs | venkatpeesapati@gmail.com | 9490491800</t>
  </si>
  <si>
    <t>Col.(Retd) S.P.Vishwanath | Former Director, Administration, ICFAI Foundation for Higher Education | colvish@gmail.com | 9481943908</t>
  </si>
  <si>
    <t>11-Sep-26 10:22 AM</t>
  </si>
  <si>
    <t>Praveen Kumar Kudikala</t>
  </si>
  <si>
    <t>praveen_kudikala@yahoo.co.in</t>
  </si>
  <si>
    <t>06-Apr-1962</t>
  </si>
  <si>
    <t>TELUGU, ENGLISH, HINDI,TAMIL</t>
  </si>
  <si>
    <t>LATE KUDIKALA RAJAM</t>
  </si>
  <si>
    <t>PLOT NO.188 VENKATRAO NAGAR COLONY, KUKATPALLY, HYDERABAD-500072</t>
  </si>
  <si>
    <t>VISITING PROFESSOR</t>
  </si>
  <si>
    <t>JNTU, HYDERBAD</t>
  </si>
  <si>
    <t xml:space="preserve">NOT APPLICABLE </t>
  </si>
  <si>
    <t>02-Jan-2024</t>
  </si>
  <si>
    <t>PhD | JNTU, HYDERABAD | SCHOOL OF MANAGEMENT STUDIES | 0.00 | 0.00 | 2025
Post Graduation | MADRAS UNIVERSITY | MADRAS SCHOOL OF SOCIAL WORK | 59.00 | 0.00 | 1986
Graduation | NAGPUR UNIVERSITY | S.P. MAHAVIDYALAYA | 58.00 | 0.00 | 1993
Graduation | OSMANIA UNIVERSITY | COLLEGE OF SOCIAL WORK | 69.00 | 0.00 | 1984</t>
  </si>
  <si>
    <t>Coal India Ltd | GENERAL MANAGER-HR&amp; LEGAL | Jun 2011 | Apr 2022 | 10Y 10M
Napier Healthcare Solutions India ltd | Vice President- HR | Sep 2010 | Jan 2011 | 0Y 4M
AXA Group Solutions Pvt Ltd | Vice President- HR | Aug 2008 | Jun 2010 | 1Y 9M
Tech Mahindra ( Formerly Satyam Computer Services Ltd) | Dy GM-HR | May 2005 | Aug 2008 | 3Y 3M
VJIL Consulting Ltd | Dy GM-HR | Feb 2003 | Oct 2004 | 1Y 8M
International Business Software Solutions Inc, USA | Director -Human Resources | Aug 2000 | Jan 2003 | 2Y 5M
Cyient Ltd ( formerly Infotech Enterprises Ltd) | Dy GM-HR | Jul 1996 | Jul 2000 | 4Y 0M
Vantech Industry Ltd | Dy Manager Personnel | Feb 1994 | Jan 1995 | 0Y 10M
Dexo Laboratories Ltd | Asst Manager Personnel | Apr 1991 | Apr 1993 | 2Y 0M
General Electric (formerly English Electric Co Ltd) | Asst Personnel Officer | Mar 1988 | Apr 1991 | 3Y 0M
ITW Signode(Formerly Nagarjuna Signode Ltd) | Welfare Officer  | Jan 1987 | Mar 1988 | 1Y 1M</t>
  </si>
  <si>
    <t>31Y 9M</t>
  </si>
  <si>
    <t>Importance of Mentoring for Leadership Development – A case study of Public Sector | IOSR Journal of Business and Management  | Jun-2022
Importance of Succession Planning in Indian Information Technology Industry | IOSR Journal of Business and Management  | Jul-2022
Succession Planning Practices in Information Technology industry in India | SuGyaan, Management Journal of Shivashivani Institute of Management | Jan-2022</t>
  </si>
  <si>
    <t>General Manager in a Central Pubic Sector  | Coal India Ltd | Jun 2011 | Apr 2022 | 10Y 10M</t>
  </si>
  <si>
    <t>International Software Solutions Inc, Edison, New Jersey, USA | Director HR - heading the department and handled all HR, immigration function of the company</t>
  </si>
  <si>
    <t>From the year 1996 to 2022 - 26 years handled all the generalistic functions at different levels as Dy GM, Vice President HR and GM in a Maharantna Public sector undertaking in the above listed companies</t>
  </si>
  <si>
    <t>Compliance under the various Labour Laws and Immigration matters of USA, Europe and rest of word | State and Central Labour departments and different countries consulates through the career | Jan 1987 | Apr 2022</t>
  </si>
  <si>
    <t>Participated as Internal Auditor for ISO audits in the company, OSHA Audits | Third party | Jul 1996 | Jan 2011 | To comply with ISO certified standards and improvements</t>
  </si>
  <si>
    <t>Advanced Management Program- India and Abroad | IIM, Calicutta, University St Gallen, Switzerland | Participant | Nov-2014
Working Conference Managing You and Me in Roles and Systems | IIM, Ahmedabad | Participant | Mar-2012</t>
  </si>
  <si>
    <t>Technical: On a scale of 10, it would be 8.5, On a scale of 10, it would be 9
Managerial: On a scale of 10, it would be 9, On a scale of 10, it would be 9, On a scale of 10, it would be 9, On a scale of 10, it would be 9
Corporate: On a scale of 10, it would be 9, On a scale of 10, it would be 9, On a scale of 10, it would be 9
Leadership: On a scale of 10, it would be 9, On a scale of 10, it would be 9, On a scale of 10, it would be 9, On a scale of 10, it would be 9.5
Interpersonal: On a scale of 10, it would be 9.5, On a scale of 10, it would be 9.5, On a scale of 10, it would be 9
Description: Received Best Recruitment Award for 2 years consecutively in Coal India Ltd</t>
  </si>
  <si>
    <t>R Mohan Das | Ex Director -Personnel and IR, Coal India Ltd, Kolkata | dpcilmohandas@gmail.com | 9830894411</t>
  </si>
  <si>
    <t>Dr V M Prasad | Professor of Management, College of Business Administration, Al Yamamah University, Riyadh-11512, Saudi Arabia | vmprasad123@gmail.com | +966537108265</t>
  </si>
  <si>
    <t>11-Sep-26 12:50 PM</t>
  </si>
  <si>
    <t>Udhav Venkatrao Bhosle</t>
  </si>
  <si>
    <t>udhavbhosle@gmail.com</t>
  </si>
  <si>
    <t>24-Jan-1967</t>
  </si>
  <si>
    <t>Hindi, English , Marathi</t>
  </si>
  <si>
    <t xml:space="preserve">Venkatrao Dhondiba Bhosle </t>
  </si>
  <si>
    <t xml:space="preserve">Sanjay Ghodawat University campus, Sangali Kolhapur High away, Atigare, Kolhapur Maharashtra </t>
  </si>
  <si>
    <t xml:space="preserve">Vice Chancellor </t>
  </si>
  <si>
    <t xml:space="preserve">Sanjay Ghodawat University Kolhapur Maharashtra </t>
  </si>
  <si>
    <t>11-Nov-2023</t>
  </si>
  <si>
    <t>Higher Secondary |  Maharashtra State Board of Secondary Eduction ol Auranagbed Board  | Saraswati Vidhalaya Kumtha , Tal.- Ahmedpur  | 83.00 | 0.00 | 1982
Higher Secondary | Maharashtra Board of Secondary and Higher Secondary Aurangabed  | Shivaji College Parbhani  Maharashtra  | 74.00 | 0.00 | 1984
Graduation | Marathawad University Aurangabed  | SGGS Institute of Engineering and Technology Nanded Maharashtra  | 62.00 | 0.00 | 1989
Post Graduation | Dr Babasahab Ambedkar Marathwada Univesitry  Auranagbed  | SGGS Institute of  Engineering and Technology Nanded  | 62.00 | 0.00 | 1995
PhD | Indian Institute of Technology Bombay (IITB) Mumbai  | Indian Institute of Technology Bombay Mumbai  | 0.00 | 0.00 | 2004</t>
  </si>
  <si>
    <t>Sanjay Ghodawat University Kolhapur Maharashtra  | Vice-Chancellor  | Nov 2023 | Present | 2Y 10M</t>
  </si>
  <si>
    <t>Image Fusion and Image Quality Assessment of Fused Images | International journal of Image Processing (IJIP)4(5), 484 | Jan-2010
A Survey of Image Registration | International journal of Image Processing (IJIP) 5(3) | Jan-2011
Atmospheric Correction of Remotely Sensed Images in Spatial and Transform Domain | International Journal of Image Processing 5 (5), 564-579 | Jan-2011
A Fast Method for Image Mosaicing Using Geometric Hashing | IETE Journal of Research 48 (3-4), 317-324 | Jan-2002
Image Mining Using Association Rule For Medical Image Dataset | Procedia Computer Science 85, 117-124 | Jan-2016
Mammography Classification Using Modified Hybrid SVM-KNN | International Conference on Signal Processing and Communication | Jan-2017
Mammogram Classification Using AdaBoost with RBFSVM and Hybrid KNN–RBFSVM as base Estimator by Adaptively Adjusting γ and C value | International Journal of Information Technology; 11 (4), 719-726 | Jan-2019
Comparative Study of Relative Radiometric Normalization Techniques for Resourcesat1 LISS III Sensor Images | International Conference on Computational Intelligence and Multimedia.  | Jan-2007
Comparative Study of Different Machine Learning Classifiers for Mammograms and Brain MRI Images | International Journal of Image Mining 3 (2), 152-174 | Jan-2018
Deep learning Driven Regional Drought Assessment: An Optimized Perspective  | Earth Science Informatics 17(1), page 1-15 | Jan-2023
A Machine Learning Approach to Statistical Analysis and Prediction of Rainfall and Drought in Marathwada Subregion  | In the proceeding of International Conference on Emerging Smart Computing and Informatics  | Jan-2023
A Compressive Assessment of Agricultural Drought  | Dister Advances 15(9), pages 24-39 | Jan-2024
Spatial and Temporal Analysis of Rainfall and Drought in Marathwada Region of Maharashtra  |  International Journal of Water 15910, 63 | Jan-2022
Transform Domain Mammogram Classification Using Optimum Multi resolution Wavelet Decomposition and Optimized Association Rule Mining | Computational Intelligence in Data Mining, 629-638 | Jan-2019
Analysis of OFDM-MIMO with BPSK Modulation and Different Antenna Configurations Using Alamouti STBC |  International Journal of Optical and Wireless Technologies. | Jan-2018</t>
  </si>
  <si>
    <t>Mammogram Classification using Adaboost with Hybrid SVM-KNN, modified RBFSVM and Hybrid KNN_RBFSVM; Hybrid Machine Intelligence for Medical Image Analysis. | Studies in Computational Intelligence Springer Publications | PG	and	Ph.D programme       and    Practicing Professionals
Signal and Systems | Nirali Publication | UG programs</t>
  </si>
  <si>
    <t>Vice-Chancellor  | Sanjay Ghodawat University Kolhapur, Maharashtra | Nov 2023 | Present | 2Y 10M
Vice-Chancellor  | Swami Ramanand Teerth Marathwada University, Nanded | Nov 2018 | Nov 2023 | 5Y 0M
Principal  | MCT’s Rajiv Gandhi Institute of Technology, Mumbai | May 2007 | Nov 2023 | 16Y 5M
Principal  | Ramrao Adik Institute   of Technology, Navi Mumbai. | Jan 2006 | May 2007 | 1Y 4M
Professor in Electronics Engineering | Ramrao Adik Institute   of Technology, Navi Mumbai | Nov 2005 | Dec 2005 | 0Y 1M
Professor in Electronics and Telecommunication Engineering | MGM College of Engineering &amp; Technology Navi Mumbai. | Nov 2003 | Nov 2005 | 2Y 0M
Assistant Professor In Electronics &amp; Telecommunication Engg. | MGM College of Engineering &amp; Technology, Kamothe, Navi Mumbai (Affiliated to University of Mumbai) | Oct 1997 | Nov 2003 | 6Y 1M
Lecturer In Electronics &amp; Telecom. Engg. | MGM College Engineering Nanded | Jan 1990 | Oct 1997 | 7Y 9M</t>
  </si>
  <si>
    <t>Development of Central Instrumentation Center for Multidisciplinary Research and Innovation | 11.08 Cr | Government of Maharashtra | Jan 2022 | Jan 2024 | 2Y 0M
Development of Signal Processing Laboratory | 6.0 Lakhs | MODROB AICTE New Delhi | Jan 2011 | Jan 2012 | 1Y 0M
Development of Analog and Digital Communication Laboratory | 6.5 lakhs | MODROB AICTE New Delhi | Jan 2009 | Jan 2010 | 1Y 0M
Multispectral Data Fusion | 8.5 Lakhs | RPS AICTE New Delhi | Jan 2006 | Jan 2008 | 2Y 0M</t>
  </si>
  <si>
    <t>Institution of Electrical and Electronics Engineers (IEEE) Kaulamlampur, Malaysia. | Session Chair
Biennial Ministerial UK-India Science and Innovation Council meeting on behalf of Department of Science and Technology, Government of India., United Kingdom, April 2011 | Indian Participant as Educationalist
Institution of Electronics and Telecommunication Engineering (IETE) | Vice Chairman, IETE Mumbai center 2014- 16
Institution of Electronics and Telecommunication Engineering (IETE) | Chairman IETE Mumbai Center 2016-18
Institution of Electronics and Telecommunication Engineering (IETE) | Governing Council	Member, IETE New Delhi 2016-18
Institution of Electronics and Telecommunication Engineering (IETE) | Governing	Council	Member IETE New Delhi 2018-2020
Institution	of	Electrical	and Electronics Engineering (IEEE) | Member
Society for Automotive Engineers (SAE) | Fellow Member
INTI International University Malaysiya  | Established MOU for two away stduents exchange program, research and Publications</t>
  </si>
  <si>
    <t>Presiding officer to conduct JEE examination for admission to IITs, IIITs, IISCs and NITs. Appointed by organizing IIT. Examination successfully   conducted and received appreciation | Documentary evidence as Presiding officer, Joint Entrance Examination from JEE 2008 to JEE 2017 is available
Presiding officer to conduct GATE examination for admission to IITs, IIITs, IISCs and NITs. Appointed by organizing IIT. Examination successfully conducted and received appreciation | Documentary evidence as Presiding officer for Graduate Aptitude Test (GATE) Examination form JEE 2008 to JEE 2017 is available
Presiding officer to conduct examination for admission Indian Institute of Space Science and Technology recruitment (ISAT 2011) | Documentary evidence as Presiding. officer is available
Presiding officer to conduct DRDO scientist’s recruitment examination ICRB 2011 and ICRB. Examination successfully conducted and received appreciation | Documentary evidence as Presiding officer  available
Presiding officer to conduct UGC NET Examination 2016, 2017 and 2018 | Documentary evidence as Presiding officer is        available</t>
  </si>
  <si>
    <t>KJ Somiya College of Engineering, Mumbai. (autonomous Institution) | Member, Board of Studies in Electronics &amp; Telecom. Engineering | Jun 2013 | Jun 2016
University of Mumbai | Member, Academic Council | Jun 2012 | Jun 2015
University of Mumbai | Member, Research &amp; Recognition Committee | Jun 2012 | Jun 2015
University of Mumbai | Member, Board of University and College Development | Jun 2012 | Jun 2015
University of Mumbai | Member, Academic Council | Jun 2018 | Dec 2018
S.N.D.T. Women University, Mumbai | Member, Research &amp; Recognition Committee | Jun 2018 | Jun 2022
Swami Ramanand Teerth Marathwada University Nanded | Vice Chancellor | Nov 2018 | Nov 2023
Sanjay Ghodawat University Kolhapur | Vice Chancellor | Nov 2023 | Nov 2029
University of Mumbai | Member, Board of Studies in Electrical Engineering | Jun 2005 | Jun 2010
University of Mumbai | Chairman, ad-hoc Board of studies in Electronics and Telecommunication Engineering | Jun 2012 | Jun 2015
S.N.D.T. Women University, Mumbai | Member, Board of Studies in Electronics &amp; Telecom.  Engineering. | Jun 2013 | Jun 2016</t>
  </si>
  <si>
    <t>ISO Certfication  | Rajiv Gandhi Institute of Technology Mumbai  | Nov 2008 | Nov 2010 | Designed and developed standard systems and Prodecures and implemented strictly
NBA accreditation  | Rajiv Gandhi institute of Technology Mumbai  | Jun 2014 | Nov 2017 | three UG program accrediated by NBA for three years
NBA accreditation  | Rajiv Gandhi Institute of Technology Mumbai  | Nov 2017 | Nov 2020 | UG program in Mechnical Engineering reaccreditated for three years
NAAC accreditation  | Rajiv Gandhi Institute of Technology Mumbai  | Oct 2020 | Oct 2025 | RGIT accrediated with B+ grade
NAAC accreditation  | Swami ramanand Teerth Marathwada University Nanded  | Aug 2020 | Aug 2025 | University accrediated with B++ garde with CGPA of 2.96
CII accreditation  | Rajiv Gandhi Institute of Technology Mumbai  | Nov 2009 | Nov 2012 | CII accreditated  RGIT</t>
  </si>
  <si>
    <t>Guide (9)</t>
  </si>
  <si>
    <t>NSS | Swami Ramanand Teerth Marathwada University nanded  | Achived remarakable sucess in youth developement  | Oct 2019 | Aug 2020 | 0Y 10M
Avhavan 2019 (Rajbhavan sponsored Actvitity ) | Swami Ramanand Teerth Marathwada University Nanded  | Trained 1200 youth from different state universities in Marathwada on disaster Management  | Jul 2019 | Jul 2019 | 0Y 0M
NSS State Activity  | Swami ramanand Teerth Marathwada University Nanded  | Trained NSS volunteers  | Oct 2019 | Nov 2019 | 0Y 0M
AIU West zone Interuniversity Tournment  | Swami Ramanand Teerth Marathwada University Nanded  | Sucessfully oraginized Inter university Tournments  | Oct 2019 | Oct 2023 | 4Y 0M</t>
  </si>
  <si>
    <t>NEP2020 awareness and Implementation Programs  | Swami ramanand Teerth Marathwada University  Nanded (Maharashtra) | General Chair  | Jun-2021
National Workshop On Signal processing and Applications in Communication, Control and Medical sciences  | Ramrao Adik Institute of Technology Navi Mumbai  | General Chair  | Aug-2006
International Conference on Advances in ICT  | RGIT Mumbai In associtation with IETE  | General Chair  | Oct-2010
National Conference on Advances in Mechnical Engineering in assoscitation with BARC Mumbai  | RGIT Mumbai In associtation with IETE  | General Chair  | Jun-2009
International Conference on Renewable Energy  | Swami Ramanand Teerth Marathwada University  Nanded (Maharashtra) | General Chair  | Mar-2020</t>
  </si>
  <si>
    <t>Technical: YES, Highest 
Managerial:  Yes: Highest ,  YES,  YES, YES
Corporate: YES: , YES, YES
Leadership: YES, YES, YES, YES
Interpersonal: YES, YES, YES
Description: 1. I have been awarded by different oraginizations for my contribution in acasemic and research.. Examples are I have awarded as Distinguished Principal By CSI and IIT Mumbai spoken Tutorial during 2015. I have been awarded "Rajshri Shau Puraskar by Rajshri shau Foundation Latur and other oragization.&amp;nbsp;
2. I have been honoured with "Jal Phrhari "award by OUPS in association with Ministry of Jalshakati for my contribution on water Conversion work at Nanded University In which University created a facility to store 1 cr liters of water falling on university area and becomes self sufficident&amp;nbsp;
3. Awarded Green Mentors award by International oraginization for contribution for Green Initativies undertaken as a part of Green University Clean University Initative at Swami Ramanand Teerth marathwada University nanded.&amp;nbsp; Under this Initative university planed around 3ooo tress aand maintain it with sucess rate of more then 90 percent&amp;nbsp;</t>
  </si>
  <si>
    <t>Prof. Subhasis Chaudhuri  | Former Director, Indian Institute of Technology Mumbai  | sc@ee.iitb.ac.in | 9820605354</t>
  </si>
  <si>
    <t>Prof. Raghnath Shevgaonkar  | Former Director, Indian Institute of Technology Delhi; professor Department of Electrical Engineering , IITB Mumbai  | rks@ee.iitb.ac.in | 9818001702</t>
  </si>
  <si>
    <t>Prof. S S mantha  | Former Chairman, AICTE Delhi  | ssmantha33@gmail.com | 9820439978</t>
  </si>
  <si>
    <t>12-Sep-26 03:49 PM</t>
  </si>
  <si>
    <t>Venkataramana Rao Kondeti</t>
  </si>
  <si>
    <t>naadesamkosam@gmail.com</t>
  </si>
  <si>
    <t>03-Aug-1964</t>
  </si>
  <si>
    <t xml:space="preserve">Telugu, English Hindi </t>
  </si>
  <si>
    <t>KONDETI APPANNA</t>
  </si>
  <si>
    <t>Flat No.504, Venkateswara Arcade, Power Nagar Colony, Moosapeta
Near POWER NAGAR PARK, Hyderabad</t>
  </si>
  <si>
    <t>EXECUTIVE ENGINEER</t>
  </si>
  <si>
    <t>ROADS AND BUILDINGS DEPARTMENT</t>
  </si>
  <si>
    <t>MIDDLE LEVEL</t>
  </si>
  <si>
    <t>01-Sep-2025</t>
  </si>
  <si>
    <t>Secondary | SSC HYDERABAD | M H SCHOOL VIZIANAGARAM | 59.50 | 5.90 | 1978
Higher Secondary | BIE HYDERABAD | G J COLLEGE GAJAPATHINAGARAM | 98.90 | 9.89 | 1980
Graduation | JNTU COLLEGE OF ENGINEERING ANANTAPUR | JNTU ANANTAPUR | 65.04 | 6.50 | 1984
Post Graduation | IGNOU | IGNOU NEW DELHI | 75.60 | 7.56 | 2012
PhD | LEELAVATI UNIVERSITY  | NEW DELHI | 0.00 | 0.00 | 2014
Other | OSMANIA  |  K V R RANGA REDDY COLLEGE | 78.90 | 7.89 | 2013
Post Graduation | ANDHRA UNIVERSITY  | VISAKHAPATNAM | 75.90 | 7.59 | 2024
Post Graduation | TIRUCHIRAPPALI UNIVERSITY | HYDERABAD | 79.60 | 7.96 | 2001
Diploma | ANNAMALAI UNIVERSITY | CHENNAI | 69.70 | 6.97 | 1989
Post Graduation | NALSAR UNIVERSITY  | HYDERABAD | 92.50 | 9.25 | 2008</t>
  </si>
  <si>
    <t>ROADS AND BUILDINGS DEPARTMENT  | EXECUJITVE ENGINEER | Sep 2025 | Present | 1Y 0M</t>
  </si>
  <si>
    <t>1Y 0M</t>
  </si>
  <si>
    <t>AP VIGILANCE MANUAL | GOVERNMENT OF ANDHRA PRADESH | for all vigilance cases</t>
  </si>
  <si>
    <t>EXECUTIVE ENGINEER | ROADS AND BUILDINGS DEPARTMENT | Sep 2025 | Aug 2026 | 0Y 11M</t>
  </si>
  <si>
    <t>PHC | 13500000 | GOVERNMENT | Jan 2025 | Aug 2026 | 1Y 7M</t>
  </si>
  <si>
    <t>NIL | NIL</t>
  </si>
  <si>
    <t>EXECUITVE ENGINEER | AP</t>
  </si>
  <si>
    <t>ENGINEER | EXECUTIVE ENGINEER | Sep 2025 | Aug 2026</t>
  </si>
  <si>
    <t>QUALITY CONTROL | DEPARTMENT | Sep 2025 | Aug 2026 | TOPPER</t>
  </si>
  <si>
    <t>VIGILANCE | AP GOVERNMENT | SPOKESPERSON | Aug 2022 | Jul 2024 | 1Y 11M</t>
  </si>
  <si>
    <t>SEMINARS | HYDERABAD | ENGINEER | Sep-2025</t>
  </si>
  <si>
    <t xml:space="preserve">Technical: good, very good
Managerial: yes, yes, yes, yes
Corporate: yes, yes, yes
Leadership: yes, yes, yes, yes
Interpersonal: yes, yes, yes
Description: :Application for the Post of VICE &amp;ndash; CHANCELLOR:
&amp;nbsp;
To 
The Search Cum Selection Committee &amp;nbsp;
NICMAR University of Construction Studies
H.No: 7 &amp;ndash; 06
Jagganguda 
Shamirpet
Aliabad
HYDERABAD - &amp;nbsp;500101.
&amp;nbsp;
Respected Madam/ Sir,
I am to beseech that; 
the following are my academic and professional details:
&amp;nbsp;
Name: Kondeti Venkata Ramana Rao
&amp;nbsp;
Date of Birth: 13.10.1964
&amp;nbsp;
Academics : 
&amp;nbsp;
B.Tech in Civil Engineering 1984 from JNTU College of Engineering Anantapur , 
&amp;nbsp;
Post Graduate Diploma in Design of Concrete Structures from Annamalai University, 
&amp;nbsp;
Post Graduate Diploma in Personnel Management from National Institute of Personnel Management, 
&amp;nbsp;
M.Tech in Structural Engineering from JNTU, Hyderabad, 
&amp;nbsp;
MBA Operations Management, 
&amp;nbsp;
PhD in Management, 
&amp;nbsp;
LLB from Osmania University, 
&amp;nbsp;
LLM from Andhra University, 
&amp;nbsp;
Post Graduate Diploma in Arbitration from NALSAR University, 
&amp;nbsp;
Post Graduate Diploma in Criminal Justice and Forensic Science from Hyderabad Central University.
&amp;nbsp;
&amp;nbsp;
Professional Experience:&amp;nbsp; 
&amp;nbsp;
&amp;nbsp;&amp;nbsp;&amp;nbsp;&amp;nbsp;&amp;nbsp;&amp;nbsp;&amp;nbsp;&amp;nbsp; From September 1984 to December 1986 -worked with a contracting agency in Vizag Steel Plant as Private Site Engineer.
&amp;nbsp;
&amp;nbsp;
&amp;nbsp;&amp;nbsp;&amp;nbsp;&amp;nbsp;&amp;nbsp;&amp;nbsp;&amp;nbsp;&amp;nbsp; From January 1987 to May 1988 &amp;ndash; worked with Navayuga Engineering company as Site Engineer in Naval Dockyard in Visakhapatnam.
&amp;nbsp;
&amp;nbsp;&amp;nbsp;&amp;nbsp;&amp;nbsp;&amp;nbsp;&amp;nbsp;&amp;nbsp;&amp;nbsp; From June 1988 to 1990 &amp;ndash; Worked as Teaching Assistant and part time lecturer in Gitam Engineering College, Visakhapatnam.
&amp;nbsp;
Joined in Government of Andhra Pradesh in Roads and Buildings Department in 1991 and retired on 31.08.2026 after attaining superannuation.
&amp;nbsp;
Joined as AEE and retired as EE and was involved in all types of construction activities&amp;nbsp; and worked in head office.
&amp;nbsp;
Assigned with job of preparing examination papers and assessment of Civil Engineering upgradation in Road Research Station , Errummanzil Hyderabad from 1999 to 2003 in addition to regular duties.
&amp;nbsp;
During my leave for study of LLB, acted as a consultant for many works in Endowments Department, Universities GKVK Bangalore, JNTU Karimnagar, Pulivendula and many corporations.
&amp;nbsp;
Worked in AP Vigilance Commission , Secretariat, VELAGAPUDI for two years as Technical Officer in the cadre of Executive Engineer and wrote Volume III which is exclusively on Judicial matters and Judgements.
Now I am contemplating to enter into education field to fill the gaps between academic area and actual field issues and to corelate them for better cohesive matrix.
An early communication is solicited.
Thanking you Sir,
Yours sincerely,
&amp;nbsp;
(Kondeti Venkata Ramana Rao)
Flat No:504, 
Venkateswara Arcade
Power Nagar Colony,
Moosapeta
Hyderabad &amp;ndash; 500 018.
Phone No: &amp;nbsp;+91 94419 89990
&amp;nbsp;&amp;nbsp;&amp;nbsp;&amp;nbsp;&amp;nbsp;&amp;nbsp;&amp;nbsp;&amp;nbsp;&amp;nbsp;&amp;nbsp;&amp;nbsp;&amp;nbsp;&amp;nbsp;&amp;nbsp;&amp;nbsp;&amp;nbsp;&amp;nbsp;&amp;nbsp;&amp;nbsp;&amp;nbsp;&amp;nbsp; +91 98498 89890
Email: naadharmam@gmail.com , naadesamkosam@gmail.com 
&amp;nbsp;
&amp;nbsp;&amp;nbsp;&amp;nbsp;&amp;nbsp;&amp;nbsp;&amp;nbsp;&amp;nbsp;&amp;nbsp;&amp;nbsp; </t>
  </si>
  <si>
    <t>12-Sep-26 07:29 PM</t>
  </si>
  <si>
    <t xml:space="preserve">John  Tharakan  T </t>
  </si>
  <si>
    <t>tharakan12@yahoo.com</t>
  </si>
  <si>
    <t>31-May-1964</t>
  </si>
  <si>
    <t xml:space="preserve">English,Malayalam </t>
  </si>
  <si>
    <t>L. Thomas</t>
  </si>
  <si>
    <t>Kalieckal, Easwaran Thampi Nagar
Kallayam, Trivandrum -695043
Keralam</t>
  </si>
  <si>
    <t>Scientist/Engineer H (retired)</t>
  </si>
  <si>
    <t>LPSC, ISRO</t>
  </si>
  <si>
    <t>Rs. 37400-67000 (GP 8900) as on 01-01-2010, 37400-67000(GP 10000) as on 17-09-2015</t>
  </si>
  <si>
    <t>17-Sep-2015</t>
  </si>
  <si>
    <t>Graduation | Kerala | TKM College of Engineering, Quilon | 79.03 | 0.00 | 1986
Post Graduation | IIT Madras | IIT Madras | 0.00 | 8.64 | 1988
PhD | IIT Madras | IIT Madras | 0.00 | 0.00 | 2001</t>
  </si>
  <si>
    <t>Indian Space Research Organisation | Scientist/Engineer H | Sep 1987 | May 2024 | 36Y 8M</t>
  </si>
  <si>
    <t>36Y 8M</t>
  </si>
  <si>
    <t>A Study of Vortex Formation during Discharge of Liquids from Cylindrical Containers | Journal of Aeronautical Society of India  | Feb-1992
Shaped Discharge Ports for Draining of Liquids | Spacecraft and Rockets | Nov-1993
Experimental Investigation of Divergent Annular Liquid Sheets | Journal of Aeronautical Society of India | Sep-1994
Effect of Vane Passage Modification on Performance and Cavitation Characteristics of a Radial Flow Pump | Indian Journal of Engineering and Material Science | Jan-1994
Intensification of a Vortex during Draining | Canadian Journal of Chemical Engineering | Jun-1995
Experimental Study of Liquid Sheets Formed in Coaxial Swirl Injectors | Journal of Propulsion and Power | Nov-1995
Flow Visualisation Experiments on Free Draining of a Rotating Column of Liquid using Nets and Tufts. | Experiments in Fluids | Jun-1996
Flow Transition in Swirled Liquid Sheets | AIAA Journal | Mar-1998
Nonlinear Breakup of Thin Liquid Sheets | Acta Mechanica | Mar-2002
Growth of Longitudinal Waves in Plane Liquid Sheets having Lateral Wave Modes when Exposed to Two Gas Streams of Unequal Velocities  | Atomisation and Sprays | Feb-2005
Influence of Liquid and Gas Compressibility on Growth of Waves in Thin Liquid Sheets | Fluid Dynamics Research | Jun-2010
Influence of Gas Velocity on Breakup of Planar Liquid Sheets Sandwiched Between Two Gas Streams | Atomisation and Sprays | Nov-2010
Liquid Sheet Breakup in Gas Centred Swirl Coaxial Atomizers | ASME Journal Fluids Engineering | Jan-2010
Prediction of Size and Velocity Distributions in Sprays Formed by the Breakup of Planar Liquid Sheets using Maximum Entropy Formalism | Atomisation and Sprays | Jun-2011
Trends in Comprehensive Modeling of Spray Formation | International Journal of Spray and Combustion Dynamics | Jun-2013
Numerical Studies on Air-core Vortex Formation during Draining of Liquid from Tanks | International Journal of Fluid Mechanics Research  | Jan-2013
Numerical Study of Air-core Vortex Dynamics during Liquid Draining from Cylindrical Tanks  | Fluid Dynamics Research  | Feb-2014
Prediction of Gas-core Vortices during Draining of Liquid Propellants from Tanks  | Aerospace Science and Technology | Jan-2014
Numerical Simulations for Multi-hole Orifice Flow Meter | Flow Measurement and Instrumentation | Oct-2015
The Role of Backpressure on Discharge Coefficient of Sharp Edged Injection Orifices  | Aerospace Science and Technology | Feb-2015
Rapid Alloying and Nanostructuring of Silicon-germanium Powder Mixture by Spark Plasma Sintering  | Transaction of Indian Institute of Metals | Feb-2017
Effect of Gas Swirl on the Performance of a Gas Centered Swirl Coaxial Injector | Atomization and Sprays | Aug-2017
Feature Correlation Velocimetry for Measuring Instantaneous Liquid Sheet Velocity | ASME Journal  of Fluids Engineering | Sep-2017
Densification and Alloying of Ball Milled Silicon-germanium Powder | Advanced Powder Technology | Feb-2017
Thermoelectric power factor performance of silicon-germanium alloy doped with phosphorus prepared by spark plasma assisted transient liquid phase sintering | Scripta Materialia | Jan-2018
Stability Characteristics of a Model Trim Adjustment System for Open Loop Active Control of the Thermo-acoustic Instability  | Aerospace Technology and Management | Jan-2019
Simultaneous Enhancement in  Thermoelectric Performance and Mechanical Stability of p-type SiGe Alloy Doped with Boron Prepared by Mechanical Alloying and Spark Plasma Sintering | Alloys and Compounds | Jan-2019
Synergetic Enhancement of Thermoelectric and Mechanical Properties of n-type SiGe-P Alloy through Solid State Synthesis and Spark Plasma Sintering | Material Research Bulletin | Oct-2019
Experimental Investigation of Thermal Stratification Subject to Multi-species Ullage | Indian Journal of Cryogenics | Jan-2020
Experimental Investigation of Cavitation Inside a Plain Orifice Injector  | Indian Journal of Cryogenics | Dec-2021
Analysis for Design Optimization of High Thrust Liquid Engine Hot Test Facility | Acta Astronautica | Aug-2021
Active Control of Combustion Noise by a Twin resonator Trim Adjustment System | Combustion Science and Technology | Dec-2022
Analysis of Active Pressurisation Methods for a Cryogenic Propellant Tank  | Indian Journal of Cryogenics | Dec-2023
Multi-element Gaseous Methane-oxygen Rocket Combustor Optimization for Modern Space Flight Technology | Journal of Propulsion and Power | May-2024
Design and Dynamic Response of Swirl Co-axial Injectors for LOx-methane Rocket Engine | International Journal of Fluid Mechanics Research  | Aug-2025
Asymmetric Breakup of Annular Liquid Sheets in Liquid Centred Swirl Coaxial Injectors | Atomization and Sprays | Jan-2025
The Influence of Geometric Parameters on Droplet Size and Distribution of an Effervescent Injector | International Journal of Fluid Mechanics Research | Sep-2025
Numerical Study of Liquid Hydrogen Motion in Tank under Microgravity Conditions | International Journal of Fluid Mechanics Research  | Sep-2025
Effect of Surface Roughness of Converging-End on Flow and Spray Characteristics of a Swirl Injector | International Journal of Fluid Mechanics Research | Apr-2025
Investigation of the Performance of a Single Tube Pulse Detonation Engine | International Journal of Energetic Materials and Chemical Propulsion | Oct-2025
Analysis of Injector Spray Dynamics for a Stable Hybrid Rocket Motor | International Journal of Heat and Fluid Flow | Dec-2025
Effect of a Side-mounted Cavity Resonator Tube on Deflagration to Detonation Transition in Lean Acetylene- Oxygen Mixtures in a Confined System | Experiments in Fluids | Aug-2026
Modelling of Helmholtz Resonator-Based Trim Adjustment Active Control of Combustion Oscillations | International Journal of Energetic Materials and Chemical Propulsion | Sep-2026
Multifractal Spectral Characteristics of Full-scale Liquid Rocket Engines | Journal of Propulsion and Power | Sep-2026</t>
  </si>
  <si>
    <t>Fluid Mechanics and Fluid Power- Contemporary Research/ CFD Analysis of Water Cooled Flame Deflector in Rocket Engine Test Facility | Springer | Liquid Propulsion Systems Centre, Trivandrum
Fluid Mechanics and Fluid Power- Contemporary Research/ Effect of Orifice Recess on the Droplet size Distribution of Sprays Discharging from Gas-centred Swirl Coaxial Atomizer | Springer | Indian Institute of Science Bangalore
Recent Advances in Fluid Dynamics/ Study on Direct Contact Condensation in Stagnant and Flowing Media | Springer | Liquid Propulsion Systems Centre, Trivandrum
Fluid Mechanics and Fluid Power/ Flow Analysis of Rotating Stall in Centrifugal Pump | Springer | Liquid Propulsion Systems Centre, Trivandrum
Advances in Aerospace and Energy, Lecture Notes in Mechanical Engineering/ Effect of Plate Inclination on Exhaust Plume Impingement under Low-Pressure Environment  | Springer | Liquid Propulsion Systems Centre, Trivandrum</t>
  </si>
  <si>
    <t>Scientist/Engineer SB, SC, SD, SE  | Liquid Propulsion Systems Centre, Trivandrum | Sep 1987 | Dec 2003 | 16Y 3M
Scientist/Engineer SF (Deputy Division Head, Division Head) | Liquid Propulsion Systems Centre, Trivandrum | Jan 2004 | Dec 2009 | 5Y 11M
Scientist/Engineer SG (Division Head/ Group Head/ Deputy Project Director) | Liquid Propulsion Systems Centre, Trivandrum | Jan 2010 | Sep 2019 | 9Y 7M
Scientist/Engineer G  (Group Head/Deputy Project Director/Group Director) | Liquid Propulsion Systems Centre, Trivandrum | Sep 2015 | Dec 2019 | 4Y 3M
Scientist/Engineer H  (Group Director) | Liquid Propulsion Systems Centre, Trivandrum | Jan 2020 | May 2024 | 4Y 4M</t>
  </si>
  <si>
    <t>Spray formation with a generic pressure swirl atomiser for air breathing and cryogenic propulsion systems | Rs. 13 lakhs | ISRO-IITM Space Technology Cell  | Jan 2004 | Dec 2006 | 2Y 11M
Atomization of co-annular swirling liquid sheet by a central gaseous jet | Rs. 12 lakhs | ISRO-IISc Space Technology Cell | Sep 2008 | Dec 2010 | 2Y 3M
Effect of temperature on atomization in gas centred coaxial injection systems | Rs. 10 lakhs | ISRO-IISc Space Technology Cell | Sep 2010 | Dec 2012 | 2Y 3M
Pulsation characteristics of sprays discharging from gas-centred coaxial atomisers | Rs. 12 lakhs | ISRO-IISc Space Technology Cell  | Aug 2012 | Dec 2014 | 2Y 4M
CFD prediction of vortex formation and suppression during the draining of liquid from toroidal tanks | Rs. 13 lakhs | ISRO-IIT Madras Space Technology Cell | Aug 2013 | Dec 2015 | 2Y 4M
Near nozzle structure of semicryogenic sprays | Rs. 36 lakhs | ISRO-IIT Madras Space Technology Cell | Aug 2013 | Sep 2016 | 3Y 1M
Modelling primary atomization of liquid jets using the level-set method | Rs. 12 lakhs | ISRO-IISc Space Technology Cell | Aug 2013 | Oct 2016 | 3Y 2M
Experimental and numerical studies on pulse detonation rocket engines | Rs. 23 lakhs | ISRO-IIT Bombay Space Technology Cell | Aug 2017 | Dec 2019 | 2Y 4M
Flame acceleration studies of hydrocarbon fuels using deflagration-to-detonation transition tube | Rs. 93 lakhs | ARDB | Jan 2016 | Dec 2019 | 3Y 11M</t>
  </si>
  <si>
    <t>Keldysh Research Centre, Moscow, Russia | Participated in Combustion Instability Studies for PS4 Engine
University of Cambridge | Participated in Indo-US workshop on frontiers of liquid atomisation
Purdue University | Participated in India-UK network on advanced instability methods
Institute for Liquid Atomization and Spray Systems   | First ILASS Meeting and Workshop on Liquid Atomization and Sprays</t>
  </si>
  <si>
    <t>Group Head, Flow and Acoustics Group | ISRO Office Order
Deputy Project Director, Cryogenic Upper Stage Project and Group Head, Advanced Propulsion Research Group  | ISRO Office order
Group Director, Propulsion Research Group | ISRO Office Order
Chairman of Various Committees | Office Order
Member of Various Committees | Office Orders</t>
  </si>
  <si>
    <t>Liquid Propulsion Systems Centre | Division Head, Flow and Acoustics Division | Sep 2010 | Jan 2014
Liquid Propulsion Systems Centre, Trivandrum | Group Head, Flow and Acoustic Group/ Deputy Project Director, CUSP/ Group Head, Advanced Propulsion Research Group | Jan 2014 | Jun 2018
Liquid Propulsion Systems Centre, Trivandrum | Group Director, Propulsion Research Group | Jun 2018 | May 2024</t>
  </si>
  <si>
    <t>Entity Coordinator of International Organization for Standardization (ISO) | Liquid Propulsion Systems Centre, Trivandrum | Aug 2002 | Sep 2010 | Implementation of ISO
Quality Inspection of Semicryogenic Preburner Injector Head  | Liquid Propulsion Systems Centre, Trivandrum | May 2008 | Jul 2009 | Quality Assurance of Injector Head for Hot Test
Mechanical Inspection of Injector for Hybrid Motor | Vikram Sarabhai Space Centre, Trivandrum | Jun 2021 | Aug 2022 | Successful  Hot Test  of Hybrid Motor
Quality Assurance for Radioisotope Heater Units (RHU) | Indian Space Research Organisation | Jun 2022 | Aug 2023 | Successful Flight Demonstration of RHU in Chandrayaan-3</t>
  </si>
  <si>
    <t>Internship for B.Tech and M.Tech Students | Liquid Propulsion Systems Centre, Trivandrum | Successful  Completion of Internship for Students | Feb 2022 | Jan 2024 | 1Y 11M
Project Guide for B.Tech and M.Tech Students | Liquid Propulsion Systems Centre, Trivandrum | Completion of Project Work for Engineering Students | Aug 2012 | Jan 2024 | 11Y 5M</t>
  </si>
  <si>
    <t>23rd National Heat and Mass Transfer Conference and 1st International ISHMT-ASTFE Heat and Mass Transfer Conference | ISRO, Trivandrum | Organisation committee member | Dec-2015
International Conference on Advances in Aerospace and Energy Systems | LPSC, Trivandrum | Organising committee Member | Apr-2024
2nd International Conference on Recent Advances in Aerospace Engineering | Karunya Institute of Technology, Coimbatore | National Technical Advisory Committee Member | Apr-2025
First ILASS Meeting and Workshop on Liquid Atomization and Sprays | IIT Tirupati | Nember of National Committee | Nov-2026</t>
  </si>
  <si>
    <t>Technical: I possess strong openness to emerging technologies and their application in education, research and institutional development. My 37 years at ISRO have provided extensive experience in advanced engineering, computational methods, simulation, technology de, I am highly comfortable using modern digital and technological tools for research, engineering analysis, project management, communication and institutional decision-making. My extensive ISRO experience includes computational tools, simulation, data analy
Managerial: I have a strong ability to anticipate emerging issues, assess risks and opportunities, and formulate strategic plans well in advance. My extensive ISRO experience in managing multidisciplinary programmes has strengthened my capabilities in long-term plann, I possess strong capabilities in mobilising resources for establishing advanced test facilities and executing major projects. My extensive ISRO experience has strengthened my ability to secure and prioritise resources, optimise their utilisation, maintain, I have demonstrated my ability to deliver critical assignments for ISRO launch-vehicle programmes under severe schedule pressure and demanding timelines. My extensive experience in mission-critical projects has strengthened my capabilities in prioritisati, I possess sound understanding of financial management, including resource planning, budgeting, revenue generation and fiscal control for ISRO projects and major test facilities. My experience in managing technology programmes and infrastructure projects h
Corporate: I possess a strong understanding of emerging community needs in the built environment, particularly sustainable infrastructure, affordable housing, urbanisation, safety, resilience, energy efficiency and digital transformation. My extensive ISRO experienc, I possess a strong understanding of India’s key challenges, including rapid urbanisation, sustainable infrastructure, climate resilience, affordable housing, safety and technological transformation. Higher education in the built environment must respond t, I recognise the need for curricula that promote accessibility, diversity and social inclusion while maintaining academic excellence. Curriculum development should address varied learner backgrounds, emerging societal needs and industry requirements throug
Leadership: I have demonstrated the ability to motivate and bring together diverse stakeholders towards common organisational goals. My extensive ISRO experience has strengthened my leadership, communication and team-building skills, enabling me to build trust, recog, I am strongly committed to advancing NICMAR University’s mission and goals through academic excellence, research, innovation, industry engagement and institutional development. I would work collaboratively to strengthen its national and international stan, I possess strong strategic and innovative thinking, developed through extensive experience in ISRO’s complex, multidisciplinary programmes. I take a broad, systems-level perspective, anticipate emerging opportunities and challenges, and translate them int, As Group Director, I led more than 35 engineers, 20 technical staff and 10 office staff. During the COVID-19 pandemic, I prepared weekly duty rosters and streamlined work arrangements without compromising organisational targets, while minimising physical 
Interpersonal: I have extensive experience in national and international collaboration through ISRO, IITs, IISc, IIST, DRDO and DAE. I actively organised three international conferences and contributed to Indo-US and Indo-UK workshops. An official visit to Keldysh Resea, I have extensive experience interacting with Secretaries of ISRO and DAE, Directors of ISRO and DAE centres, and Directors and senior professors of IITs, IISc and IIST. My strong technical and research background enables me to communicate complex issues c, I am a life member of 11 professional bodies and have actively contributed to their activities. I served as Vice President of the National Society of Fluid Mechanics and Fluid Power for two years and as an Executive Committee member of Aeronautical Societ
Description: 
I have been honoured by IIT Madras for my contribution to the Chandrayaan-3 programme and by Trivandrum Press Club for my contribution to the Mars Orbiter Mission. My technical papers have received &amp;ldquo;Best Paper Awards&amp;rdquo; at National and International Conferences. I maintain professional interactions with professors and scientists in premier institutions in the US and Europe. I have reviewed 302 manuscripts for 60 reputed International Journals and served as Guest Editor and Section Editor for reputed journals.</t>
  </si>
  <si>
    <t>Dr. Joseph Mathew                                  | Professor,  Dept. of Aerospace Engineering,      Indian Institute of Science Bangalore                     | jmathew@alum.mit.edu | 9886423720</t>
  </si>
  <si>
    <t>12-Sep-26 10:40 PM</t>
  </si>
  <si>
    <t>Veena S. Soraganvi</t>
  </si>
  <si>
    <t>veena.snv@gmail.com</t>
  </si>
  <si>
    <t>01-Sep-1964</t>
  </si>
  <si>
    <t>English, Hindi, Kannada</t>
  </si>
  <si>
    <t>SHRISHAIL</t>
  </si>
  <si>
    <t>Guru Nanak Dev Engineering College Bidar
Mailoor Road, BIDAR 585403, Karnataka State
Phone No. 9845585878</t>
  </si>
  <si>
    <t>Principal</t>
  </si>
  <si>
    <t>Guru Nanak Dev Engineering College Bidar (Autonomous)</t>
  </si>
  <si>
    <t>01-Aug-2025</t>
  </si>
  <si>
    <t>PhD | IISC Bangalore | Indian Institute of Science Bangalore, Karnataka | 0.00 | 0.00 | 2004
Post Graduation | M.Tech | Indian Institute of Technology KANPUR | 77.60 | 7.76 | 1994
Graduation | Karnataka University Dharwad | Basaveshwar Engineering College, Bagalkot, KArnataka | 68.00 | 6.80 | 1986</t>
  </si>
  <si>
    <t>Shetty Institute of Technology, Kalaburgi, Karnataka | Principal | Mar 2025 | Jul 2025 | 0Y 4M
Basaveshwar Engineering College, Bagalkot, Karnataka | Assistant Professor | Nov 1989 | Sep 2005 | 15Y 10M
Basaveshwar Engineering College, Bagalkot, Karnataka | Professor | Sep 2005 | Aug 2024 | 18Y 11M
Guru Nanak Dev Engineering College Bidar,(Autonomous) Karnataka | Principal | Aug 2025 | Present | 1Y 1M
Basaveshwar Engineering College, Bagalkot (Autonomous), Karnataka | Principal | Mar 2024 | Aug 2024 | 0Y 5M</t>
  </si>
  <si>
    <t>36Y 9M</t>
  </si>
  <si>
    <t>Assessment of Land Use Land Cover (LULC) Changes and prediction using Random forest, remote sensing and GIS at Bagalkote city in Bagalkote district, Karnataka, India | Agricultural Science Digest, Vol 46(2)pp265-293 | Apr-2026
Reservoir Induced spatio temporal changes in Land use/Land cover pattern of Bagalkot due to submergence using remote sensing and GIS | Lecture Notes in Civil engineering 464, pp93-104 | Apr-2024
Effect of Artificial Recharge Structure on Unconfined Aquifer in Basalt Land Form: A Case Study | Corrosion Management Volume 34, Issue 02, pp121-140 | Dec-2024
A Study of Copper and Lead Removal from Synthetic Leachate by Photocatalysis | Water Air Soil Pollut 235, 602 (2024). https://doi.org/10.1007/s11270-024-07364-2 | Aug-2024
A modified temperature based model for estimation of potential evapotranspiration over Ghataprabha river basin, south India | Spat. Inf. Res. 31, 583–595 (2023). https://doi.org/10.1007/s41324-023-00517-1 | May-2023
Assessment of impacts of land use/land cover changes upstream of a dam in a semi-arid watershed using QSWAT | ” Modeling Earth Systems and Environment (Springer) pp-16, https://link.springer.com/article/10.1007/s40808-020- 00978-5  | Aug-2020
Solar Photocatalytic Degradation of Organic Contaminants in landfill leachate using TiO2 Nanoparticles by RSM and ANN’  | Nature environment and pollution technology 19(2), pp651-662  | Jun-2020
Effective flow and transport properties of heterogeneous unsaturated soils | Advances in Water Resources (Elsevier), Spl Issue Volume 143, 103655 https://doi.org/10.1016/j.advwatres.2020.103655. http://www.sciencedirect.com/science/article/pii/S030917 0820300348)  | Sep-2020
Use of RS and GIS for Landuse/Landcover of Historical Badami Town, Bagalkot District India | International Journal of Innovative Technology and Exploring Engineering (IJITEE), Volume-8 Issue-11, September 2019,  Pages 2936-2938 | Sep-2019
Analysis and upscaling of unsaturated flow through randomly heterogeneous soil,  | ASCE journal of Hydrologic Engineering, Vol 22(4) - 04016063 pp 1- 13 ASCE, ISSN 1084-0699. DOI: 10.1061/(ASCE)HE.1943-5584.0001480  | Mar-2017
Modeling  of flow and advection dominant solute transport in variably saturated porous media | ASCE Journal of hydrologic engineering, Vol. 14(1), pp1-14 https://ascelibrary.org/doi/abs/10.1061/(ASCE)HE.1943-5584.0001480 | Jan-2009</t>
  </si>
  <si>
    <t>Performance Analysis of Treatment of Distillery Spent Wash Using EGSB Reactor with Addition of Iron and Manganese.  | Emerging Technologies for Waste Valorization and Environmental Protection. Springer, Singapore. https://doi.org/10.1007/978-981-15-5736-1_10 | Basaveshwar Engineering College Bagalkot, KArnataka
“Performance of TiO2 Photocatalytic Nanomaterial in Removal of Lead from Sanitary Landfill Leachate Using Sunlight Waste Valorisation and Recycling, Springer Nature Singapore Pte Ltd. 2019, https://doi.org/10.1007/978-981-13-2784-1_44 | Springer Nature Singapore Pte Ltd. 2019, https://doi.org/10.1007/978-981-13-2784-1_44 | Basaveshwar Engineering College, Bagalkot, Karnataks
International Conference on Sustainable Solutions in Engineering and Technology (SSET-2024) | Kripa Drishti Publications | Basaveshwar Engineering Coollge Bagalkot
Formulation of reactive mixture for Permeable  Barrier in retention of heavy metals | Indian Geotechnical Society  | IISc Bangalore
Estimation of Evapotranspiration and Sensitivity Analysis of Energy Balance Parameters over Ghataprabha River Basin | International Conference on Sustainable solutions in Engineering &amp; Technology  | Basaveshwar Engineering College Bagalkot
Seasonal Water balance of groundwater dominated irrigational watershed of Krishna basin”,  | Proceedings: 2nd International conference of River Corridor, Research &amp; Management by  IIT Guwahati 30th May-1st June 2022 |  IIT Guwahati
Frontiers in Food Biotechnology | Springer Nature Singapore | Basaveshwar Engineering College, Bagalkot</t>
  </si>
  <si>
    <t>Principal | Guru Nanak Dev Engineering College BIDAR KArnataka | Aug 2025 | Present | 1Y 1M
Principal | Shetty Institute of Technology, Kalaburgi, Karnataka | Mar 2024 | Jul 2025 | 1Y 4M
Principal | Basaveshwar Engineering College Bagalkot | Mar 2024 | Aug 2025 | 1Y 5M
Dean (Reseach &amp; Development) | Basaveshwar Engineering College Bagalkot | Nov 2020 | Mar 2024 | 3Y 3M
Dy Chief Warden, Malaprabha Basaveshwar Engg. College, Ladies Hostel Bagalkot | Basaveshwar Engg. College, Bagalkot Karnataka | Jul 2013 | Feb 2024 | 10Y 7M</t>
  </si>
  <si>
    <t>Center for Water and Wastewater Research" | Rs. 78.40 Lakhs | Karnataka Council for Technological Upgradation; (KCTU) A joint venture of Govt. of Karnataka and Govt. of India,  | Sep 2018 | Jul 2022 | 3Y 10M
A study of Groundwater Exploration using GIS | Rs. 24.57 Lakhs | Research Grant Scheme (RGS) by Visveswaraya Technological University Belagavi | Jan 2010 | Feb 2014 | 4Y 1M
Integrated Study of Surface and Subsurface Water : A Case Study of Back Water Effect of Alamatti Reservoir | Rs. 06.00 Lakhs | RPS scheme AICTE New Delhi | Mar 2008 | Nov 2011 | 3Y 8M</t>
  </si>
  <si>
    <t>Institute of Fluid MEchanics Toulouse, FRANCE | I was invited for scientific visit to their institute ( visited from Jan-April  2004), as a research scholar of PhD in IISc Bengaluru, scholarship by French Govt.
International Groundwater Conference by International Association for Hydro-Environment Engineering Research (IAHR-GW 2006) Toulouse France | Invited author and presented paper titled "Integrated Study of Surface and Subsurface Water : A Case Study of Back Water Effect of Alamatti Reservoir"
Institute of Fluid Mechanics Toulouse (IMFT), FRANCE | Vited IMFT France in Aug-Sept 2009 as I was invited for postdoctoral research to work in collaboration with other researchers on "Permeability upscaling in hetergeneous unsaturated porous media</t>
  </si>
  <si>
    <t>Worked as Dean Research  | Dean Research contribution.pdf
Principal, Basaveshwar Engineering College, Bagalkot  | Contributions as Principal of BEC
Principal, Shetty Institute of Technology Kalaburagi  | Contributions as Principal of Shetty Institute
Principal, Guru Nanak Dev Engineering College, Bidar, Karnataka | Contributions as Principal of Guru Nanak Dev Engineering College
Nodal Officer (EAP) TEQIP Basaveshwar Engineering College, Bagalkot | Contributions as Nodal Officer EAP
Deouty Chief Warden Malaprabha BEC Ladies Hostel | Contributions as Deputy Chief Warden</t>
  </si>
  <si>
    <t>International Conference on Sustainable Solutions in Engineering &amp; Technology | Basaveshwar Engineering College, BAGALKOT, Karnataks | Convener and Principal | Aug-2024
Novel Approaches for sustainabilty in Engineering Systems | Basaveshwar Engineering College, BAGALKOT, Karnataka | Organising Chair &amp; Dean (Research &amp; Development) | Sep-2023
Emerging Trends in smart Systems | Basaveshwar Engineering College, BAGALKOT, Karnataka | Organising Chair &amp; Dean (Research &amp; Development) | Sep-2023
International Conference on Intelligent Communication Networks and Computational Techniques | Guru Nanak Dev engineering Collegen Bidar, Karnataka | Head of the Institution | Sep-2025
International Conference on Emerging  Technologies in Computing, Artificial Intelligence, Information Systems and Cybersecurity | Guru Nanak Dev Engineering College Bidar, Karnataka | Principal | Apr-2026
IPR Cell Established in collaboration with KArnataka State Science &amp; Technology Cell | Guru Nanak Dev Engineeering College Bidar Karnataka | Head of the Institution | Aug-2026</t>
  </si>
  <si>
    <t>13-Sep-26 04:14 PM</t>
  </si>
  <si>
    <t>Sanjeev Kumar Pathak</t>
  </si>
  <si>
    <t>spathakmba@outlook.com</t>
  </si>
  <si>
    <t>16-Oct-1960</t>
  </si>
  <si>
    <t>Som Dutt Pathak</t>
  </si>
  <si>
    <t>FLAT 158 GAIL APARTMENTS, PLOT B 9/1
SECTOR 62, Noida, Uttar Pradesh</t>
  </si>
  <si>
    <t>Mercy University, New York</t>
  </si>
  <si>
    <t>Adjunct</t>
  </si>
  <si>
    <t>15-Aug-2024</t>
  </si>
  <si>
    <t>Post Graduation | University of Massachusetts | Charlton College of Business | 0.00 | 3.83 | 2024
Graduation | IIT Roorkee | Department of Electrical Engineering | 68.00 | 0.00 | 1984</t>
  </si>
  <si>
    <t>Digital Drivers of Consumer Behavior: Industry 4.0, Web 3.0, and Artificial Intelligence | Contemporary Trends in Marketing: Problems, Processes and Prospects | Aug-2023</t>
  </si>
  <si>
    <t>Mastering Analytics for High-Stakes Business Decisions | Amazon | Mercy University
Operations Management | Amazon (under publication) | Mercy University</t>
  </si>
  <si>
    <t>CEO and Managing Director | Rajasthan State Gas Ltd | Apr 2019 | Oct 2020 | 1Y 6M</t>
  </si>
  <si>
    <t>From Chaos to Cryogenics: Project Management in post Enron Landscape | $1000 | Mercy University | Dec 2024 | Jan 2025 | 0Y 1M</t>
  </si>
  <si>
    <t>Bristol Community College, Fall River, Massachusetts | Guest Faculty on Social Media Marketing</t>
  </si>
  <si>
    <t>Audit of MBA course  | Mercy University | Dec 2024 | Mar 2025 | Arranged Department Chair &amp; Professor Dr. Bhartendra Rai from CCB, University of Massachusets, Dartmouth</t>
  </si>
  <si>
    <t>Skill Development Scheme of GoI | GAIL(I) Ltd | Mentoring 50 engineering students annually for 3 years by providing practical training at GAIL(I) offices and sites | Apr 2016 | Mar 2019 | 2Y 11M
Guided tours of Students of Capstone Courses | Mercy University | Arranged guided tours of MBA/MS students to offices in Google and Amazon at New York, USA | Feb 2025 | Feb 2026 | 1Y 0M</t>
  </si>
  <si>
    <t>Leadership in the Market Focussed Company for GAIL(I) Ltd | ISB Hyderabad | Certificate of Participation | Sep-2014
Developing People | IIM Calcutta | Training Program | Aug-2012
Achieving Breakthrough Excellence through People for GAIL Executives | IIM Lucknow | Management Development Program | Sep-2005
Managing Heightened Performance | IIM Lucknow for Senior Executives of GAIL | Management Development Program | Sep-2002</t>
  </si>
  <si>
    <t>Technical: Strong, Extremely Comfortable
Managerial: Excellent, Strong, High, Excellent
Corporate: High, Strong, Strong
Leadership: High, Strong, High, Superior
Interpersonal: Proven, Strong, Yes
Description: &amp;nbsp;
&amp;middot;&amp;nbsp;&amp;nbsp;&amp;nbsp;&amp;nbsp;&amp;nbsp;&amp;nbsp; Faculty Development Award by Mercy University (2025) for support of research work
Faculty Award&amp;nbsp;by&amp;nbsp;Mercy&amp;nbsp;University&amp;nbsp;(2024 and 2025)&amp;nbsp;for development of new master courses in Supply Chain management and operations Management
&amp;middot;&amp;nbsp; &amp;nbsp; &amp;nbsp; &amp;nbsp;Outstanding Innovative Business Leader Award (2020),
&amp;middot;&amp;nbsp;&amp;nbsp;&amp;nbsp;&amp;nbsp;&amp;nbsp;&amp;nbsp; Award for Institution Building (2020),
&amp;middot;&amp;nbsp;&amp;nbsp;&amp;nbsp;&amp;nbsp;&amp;nbsp;&amp;nbsp; Business Leadership Award (2020),
&amp;middot;&amp;nbsp;&amp;nbsp;&amp;nbsp;&amp;nbsp;&amp;nbsp;&amp;nbsp; Exemplary Leader Award (2020),
&amp;middot;&amp;nbsp;&amp;nbsp;&amp;nbsp;&amp;nbsp;&amp;nbsp;&amp;nbsp; International Icon Award (2020), and
&amp;middot;&amp;nbsp;&amp;nbsp;&amp;nbsp;&amp;nbsp;&amp;nbsp;&amp;nbsp; CEO with HR Orientation (2019),
&amp;middot;&amp;nbsp;&amp;nbsp;&amp;nbsp;&amp;nbsp;&amp;nbsp;&amp;nbsp; Certificate of Appreciation, &amp;lsquo;Smart City, Empowering India Awards&amp;rsquo; by Govt. of India (2019)
&amp;nbsp;
&amp;nbsp;</t>
  </si>
  <si>
    <t>13-Sep-26 04:27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</si>
</sst>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51"/>
  <sheetViews>
    <sheetView tabSelected="1" workbookViewId="0" showGridLines="true" showRowColHeaders="1">
      <selection activeCell="A1" sqref="A1:Z1"/>
    </sheetView>
  </sheetViews>
  <sheetFormatPr defaultRowHeight="14.4" outlineLevelRow="0" outlineLevelCol="0"/>
  <sheetData>
    <row r="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t="s">
        <v>50</v>
      </c>
      <c r="B2" t="s">
        <v>51</v>
      </c>
      <c r="C2" t="s">
        <v>52</v>
      </c>
      <c r="D2" t="s">
        <v>53</v>
      </c>
      <c r="E2">
        <v>9812551533</v>
      </c>
      <c r="F2" t="s">
        <v>54</v>
      </c>
      <c r="G2" t="s">
        <v>55</v>
      </c>
      <c r="H2" t="s">
        <v>56</v>
      </c>
      <c r="I2" t="s">
        <v>57</v>
      </c>
      <c r="J2" t="s">
        <v>58</v>
      </c>
      <c r="K2" t="s">
        <v>59</v>
      </c>
      <c r="L2" t="s">
        <v>60</v>
      </c>
      <c r="M2" t="s">
        <v>61</v>
      </c>
      <c r="N2" t="s">
        <v>62</v>
      </c>
      <c r="O2" t="s">
        <v>63</v>
      </c>
      <c r="P2" t="s">
        <v>64</v>
      </c>
      <c r="T2" t="s">
        <v>64</v>
      </c>
      <c r="V2" t="s">
        <v>65</v>
      </c>
      <c r="X2" t="s">
        <v>66</v>
      </c>
      <c r="AN2" t="str">
        <f>HYPERLINK("https://nconnect.nicmar.ac.in/storage/profile/6a79901c48930.png","Download")</f>
        <v>0</v>
      </c>
      <c r="AO2" t="str">
        <f>HYPERLINK("https://nconnect.nicmar.ac.in/pdf/1287_resume_1786421641.pdf/Y2FyZWVy","View Resume")</f>
        <v>0</v>
      </c>
      <c r="AP2" t="str">
        <f>HYPERLINK("https://nconnect.nicmar.ac.in/pdf/1287_aadhar_1786421650.pdf/Y2FyZWVy","View Aadhar")</f>
        <v>0</v>
      </c>
      <c r="AQ2" t="str">
        <f>HYPERLINK("https://nconnect.nicmar.ac.in/pdf/1287_noc_certificate_1786421663.pdf/Y2FyZWVy","View NOC")</f>
        <v>0</v>
      </c>
      <c r="AR2" t="str">
        <f>HYPERLINK("https://nconnect.nicmar.ac.in/pdf/1287_research_publication_1786421656.pdf/Y2FyZWVy","View Research Publication")</f>
        <v>0</v>
      </c>
      <c r="AS2" t="str">
        <f>HYPERLINK("https://nconnect.nicmar.ac.in/pdf/1287_book_chapters_1786421668.pdf/Y2FyZWVy","View Book Chapters")</f>
        <v>0</v>
      </c>
      <c r="AT2" t="str">
        <f>HYPERLINK("https://nconnect.nicmar.ac.in/pdf/1287_patents_granted_1786421685.pdf/Y2FyZWVy","View Patents Granted")</f>
        <v>0</v>
      </c>
      <c r="AU2" t="str">
        <f>HYPERLINK("https://nconnect.nicmar.ac.in/pdf/1287_vision_statement_1786421681.pdf/Y2FyZWVy","View Vision Statement")</f>
        <v>0</v>
      </c>
      <c r="AV2" t="str">
        <f>HYPERLINK("https://nconnect.nicmar.ac.in/pdf/1287_experience_certificates_1786421690.pdf/Y2FyZWVy","View Experience")</f>
        <v>0</v>
      </c>
      <c r="AW2" t="str">
        <f>HYPERLINK("https://nconnect.nicmar.ac.in/pdf/1287_other_1786421673.pdf/Y2FyZWVy","View Other Document")</f>
        <v>0</v>
      </c>
      <c r="AX2" t="s">
        <v>67</v>
      </c>
    </row>
    <row r="3" spans="1:50">
      <c r="A3" t="s">
        <v>50</v>
      </c>
      <c r="B3" t="s">
        <v>51</v>
      </c>
      <c r="C3" t="s">
        <v>68</v>
      </c>
      <c r="D3" t="s">
        <v>69</v>
      </c>
      <c r="E3">
        <v>8107177778</v>
      </c>
      <c r="F3" t="s">
        <v>54</v>
      </c>
      <c r="G3" t="s">
        <v>70</v>
      </c>
      <c r="H3" t="s">
        <v>56</v>
      </c>
      <c r="I3" t="s">
        <v>71</v>
      </c>
      <c r="J3" t="s">
        <v>72</v>
      </c>
      <c r="K3" t="s">
        <v>73</v>
      </c>
      <c r="L3" t="s">
        <v>74</v>
      </c>
      <c r="M3" t="s">
        <v>75</v>
      </c>
      <c r="N3">
        <v>14</v>
      </c>
      <c r="O3" t="s">
        <v>76</v>
      </c>
      <c r="P3" t="s">
        <v>64</v>
      </c>
      <c r="T3" t="s">
        <v>64</v>
      </c>
      <c r="V3" t="s">
        <v>77</v>
      </c>
      <c r="W3" t="s">
        <v>78</v>
      </c>
      <c r="X3" t="s">
        <v>79</v>
      </c>
      <c r="Y3" t="s">
        <v>80</v>
      </c>
      <c r="Z3" t="s">
        <v>81</v>
      </c>
      <c r="AA3" t="s">
        <v>82</v>
      </c>
      <c r="AB3" t="s">
        <v>83</v>
      </c>
      <c r="AC3" t="s">
        <v>84</v>
      </c>
      <c r="AD3" t="s">
        <v>85</v>
      </c>
      <c r="AE3" t="s">
        <v>86</v>
      </c>
      <c r="AF3" t="s">
        <v>87</v>
      </c>
      <c r="AH3" t="s">
        <v>88</v>
      </c>
      <c r="AI3" t="s">
        <v>89</v>
      </c>
      <c r="AJ3" t="s">
        <v>90</v>
      </c>
      <c r="AK3" t="s">
        <v>91</v>
      </c>
      <c r="AL3" t="s">
        <v>92</v>
      </c>
      <c r="AN3" t="str">
        <f>HYPERLINK("https://nconnect.nicmar.ac.in/storage/profile/6a79ca5daf4dc.png","Download")</f>
        <v>0</v>
      </c>
      <c r="AO3" t="str">
        <f>HYPERLINK("https://nconnect.nicmar.ac.in/pdf/1297_resume_1786461453.pdf/Y2FyZWVy","View Resume")</f>
        <v>0</v>
      </c>
      <c r="AP3" t="str">
        <f>HYPERLINK("https://nconnect.nicmar.ac.in/pdf/1297_aadhar_1786461479.pdf/Y2FyZWVy","View Aadhar")</f>
        <v>0</v>
      </c>
      <c r="AQ3" t="str">
        <f>HYPERLINK("https://nconnect.nicmar.ac.in/pdf/1297_noc_certificate_1786461413.pdf/Y2FyZWVy","View NOC")</f>
        <v>0</v>
      </c>
      <c r="AR3" t="str">
        <f>HYPERLINK("https://nconnect.nicmar.ac.in/pdf/1297_research_publication_1786461037.pdf/Y2FyZWVy","View Research Publication")</f>
        <v>0</v>
      </c>
      <c r="AS3" t="str">
        <f>HYPERLINK("https://nconnect.nicmar.ac.in/pdf/1297_book_chapters_1786460925.pdf/Y2FyZWVy","View Book Chapters")</f>
        <v>0</v>
      </c>
      <c r="AT3" t="str">
        <f>HYPERLINK("https://nconnect.nicmar.ac.in/pdf/1297_patents_granted_1786463488.pdf/Y2FyZWVy","View Patents Granted")</f>
        <v>0</v>
      </c>
      <c r="AU3" t="str">
        <f>HYPERLINK("https://nconnect.nicmar.ac.in/pdf/1297_vision_statement_1786402590.pdf/Y2FyZWVy","View Vision Statement")</f>
        <v>0</v>
      </c>
      <c r="AV3" t="str">
        <f>HYPERLINK("https://nconnect.nicmar.ac.in/pdf/1297_experience_certificates_1786401300.pdf/Y2FyZWVy","View Experience")</f>
        <v>0</v>
      </c>
      <c r="AW3" t="s">
        <v>93</v>
      </c>
      <c r="AX3" t="s">
        <v>94</v>
      </c>
    </row>
    <row r="4" spans="1:50">
      <c r="A4" t="s">
        <v>50</v>
      </c>
      <c r="B4" t="s">
        <v>51</v>
      </c>
      <c r="C4" t="s">
        <v>95</v>
      </c>
      <c r="D4" t="s">
        <v>96</v>
      </c>
      <c r="E4">
        <v>9766312693</v>
      </c>
      <c r="F4" t="s">
        <v>54</v>
      </c>
      <c r="G4" t="s">
        <v>97</v>
      </c>
      <c r="H4" t="s">
        <v>56</v>
      </c>
      <c r="I4" t="s">
        <v>98</v>
      </c>
      <c r="J4" t="s">
        <v>99</v>
      </c>
      <c r="K4" t="s">
        <v>100</v>
      </c>
      <c r="L4" t="s">
        <v>101</v>
      </c>
      <c r="M4" t="s">
        <v>102</v>
      </c>
      <c r="N4">
        <v>15</v>
      </c>
      <c r="O4" t="s">
        <v>103</v>
      </c>
      <c r="P4" t="s">
        <v>64</v>
      </c>
      <c r="T4" t="s">
        <v>64</v>
      </c>
      <c r="V4" t="s">
        <v>104</v>
      </c>
      <c r="W4" t="s">
        <v>105</v>
      </c>
      <c r="X4" t="s">
        <v>106</v>
      </c>
      <c r="Y4" t="s">
        <v>107</v>
      </c>
      <c r="Z4" t="s">
        <v>108</v>
      </c>
      <c r="AA4" t="s">
        <v>109</v>
      </c>
      <c r="AB4" t="s">
        <v>110</v>
      </c>
      <c r="AC4" t="s">
        <v>111</v>
      </c>
      <c r="AD4" t="s">
        <v>112</v>
      </c>
      <c r="AE4" t="s">
        <v>113</v>
      </c>
      <c r="AF4" t="s">
        <v>114</v>
      </c>
      <c r="AG4" t="s">
        <v>115</v>
      </c>
      <c r="AH4" t="s">
        <v>116</v>
      </c>
      <c r="AI4" t="s">
        <v>117</v>
      </c>
      <c r="AJ4" t="s">
        <v>118</v>
      </c>
      <c r="AK4" t="s">
        <v>119</v>
      </c>
      <c r="AL4" t="s">
        <v>120</v>
      </c>
      <c r="AN4" t="str">
        <f>HYPERLINK("https://nconnect.nicmar.ac.in/storage/profile/6a7ac6de7d36c.png","Download")</f>
        <v>0</v>
      </c>
      <c r="AO4" t="str">
        <f>HYPERLINK("https://nconnect.nicmar.ac.in/pdf/1147_resume_1786966143.pdf/Y2FyZWVy","View Resume")</f>
        <v>0</v>
      </c>
      <c r="AP4" t="str">
        <f>HYPERLINK("https://nconnect.nicmar.ac.in/pdf/1147_aadhar_1774416368.pdf/Y2FyZWVy","View Aadhar")</f>
        <v>0</v>
      </c>
      <c r="AQ4" t="str">
        <f>HYPERLINK("https://nconnect.nicmar.ac.in/pdf/1147_noc_certificate_1774416379.pdf/Y2FyZWVy","View NOC")</f>
        <v>0</v>
      </c>
      <c r="AR4" t="str">
        <f>HYPERLINK("https://nconnect.nicmar.ac.in/pdf/1147_research_publication_1774416388.pdf/Y2FyZWVy","View Research Publication")</f>
        <v>0</v>
      </c>
      <c r="AS4" t="str">
        <f>HYPERLINK("https://nconnect.nicmar.ac.in/pdf/1147_book_chapters_1774416402.pdf/Y2FyZWVy","View Book Chapters")</f>
        <v>0</v>
      </c>
      <c r="AT4" t="str">
        <f>HYPERLINK("https://nconnect.nicmar.ac.in/pdf/1147_patents_granted_1787025915.pdf/Y2FyZWVy","View Patents Granted")</f>
        <v>0</v>
      </c>
      <c r="AU4" t="str">
        <f>HYPERLINK("https://nconnect.nicmar.ac.in/pdf/1147_vision_statement_1787024707.pdf/Y2FyZWVy","View Vision Statement")</f>
        <v>0</v>
      </c>
      <c r="AV4" t="str">
        <f>HYPERLINK("https://nconnect.nicmar.ac.in/pdf/1147_experience_certificates_1787027710.pdf/Y2FyZWVy","View Experience")</f>
        <v>0</v>
      </c>
      <c r="AW4" t="str">
        <f>HYPERLINK("https://nconnect.nicmar.ac.in/pdf/1147_other_1774417400.pdf/Y2FyZWVy","View Other Document")</f>
        <v>0</v>
      </c>
      <c r="AX4" t="s">
        <v>121</v>
      </c>
    </row>
    <row r="5" spans="1:50">
      <c r="A5" t="s">
        <v>50</v>
      </c>
      <c r="B5" t="s">
        <v>51</v>
      </c>
      <c r="C5" t="s">
        <v>122</v>
      </c>
      <c r="D5" t="s">
        <v>123</v>
      </c>
      <c r="E5">
        <v>9342104920</v>
      </c>
      <c r="F5" t="s">
        <v>54</v>
      </c>
      <c r="G5" t="s">
        <v>124</v>
      </c>
      <c r="H5" t="s">
        <v>56</v>
      </c>
      <c r="I5" t="s">
        <v>125</v>
      </c>
      <c r="J5" t="s">
        <v>126</v>
      </c>
      <c r="K5" t="s">
        <v>127</v>
      </c>
      <c r="L5" t="s">
        <v>128</v>
      </c>
      <c r="M5" t="s">
        <v>129</v>
      </c>
      <c r="N5">
        <v>14</v>
      </c>
      <c r="O5" t="s">
        <v>130</v>
      </c>
      <c r="P5" t="s">
        <v>64</v>
      </c>
      <c r="T5" t="s">
        <v>64</v>
      </c>
      <c r="V5" t="s">
        <v>131</v>
      </c>
      <c r="W5" t="s">
        <v>132</v>
      </c>
      <c r="X5" t="s">
        <v>133</v>
      </c>
      <c r="Y5" t="s">
        <v>134</v>
      </c>
      <c r="Z5" t="s">
        <v>135</v>
      </c>
      <c r="AA5" t="s">
        <v>136</v>
      </c>
      <c r="AC5" t="s">
        <v>137</v>
      </c>
      <c r="AE5" t="s">
        <v>138</v>
      </c>
      <c r="AF5" t="s">
        <v>139</v>
      </c>
      <c r="AG5" t="s">
        <v>140</v>
      </c>
      <c r="AH5" t="s">
        <v>141</v>
      </c>
      <c r="AI5" t="s">
        <v>142</v>
      </c>
      <c r="AJ5" t="s">
        <v>143</v>
      </c>
      <c r="AK5" t="s">
        <v>144</v>
      </c>
      <c r="AL5" t="s">
        <v>145</v>
      </c>
      <c r="AN5" t="str">
        <f>HYPERLINK("https://nconnect.nicmar.ac.in/storage/profile/6a79f8930c53d.png","Download")</f>
        <v>0</v>
      </c>
      <c r="AO5" t="str">
        <f>HYPERLINK("https://nconnect.nicmar.ac.in/pdf/1300_resume_1786529863.pdf/Y2FyZWVy","View Resume")</f>
        <v>0</v>
      </c>
      <c r="AP5" t="str">
        <f>HYPERLINK("https://nconnect.nicmar.ac.in/pdf/1300_aadhar_1786529886.pdf/Y2FyZWVy","View Aadhar")</f>
        <v>0</v>
      </c>
      <c r="AQ5" t="str">
        <f>HYPERLINK("https://nconnect.nicmar.ac.in/pdf/1300_noc_certificate_1786529895.pdf/Y2FyZWVy","View NOC")</f>
        <v>0</v>
      </c>
      <c r="AR5" t="str">
        <f>HYPERLINK("https://nconnect.nicmar.ac.in/pdf/1300_research_publication_1786529904.pdf/Y2FyZWVy","View Research Publication")</f>
        <v>0</v>
      </c>
      <c r="AS5" t="str">
        <f>HYPERLINK("https://nconnect.nicmar.ac.in/pdf/1300_book_chapters_1786529916.pdf/Y2FyZWVy","View Book Chapters")</f>
        <v>0</v>
      </c>
      <c r="AT5" t="str">
        <f>HYPERLINK("https://nconnect.nicmar.ac.in/pdf/1300_patents_granted_1786529941.pdf/Y2FyZWVy","View Patents Granted")</f>
        <v>0</v>
      </c>
      <c r="AU5" t="str">
        <f>HYPERLINK("https://nconnect.nicmar.ac.in/pdf/1300_vision_statement_1786529929.pdf/Y2FyZWVy","View Vision Statement")</f>
        <v>0</v>
      </c>
      <c r="AV5" t="str">
        <f>HYPERLINK("https://nconnect.nicmar.ac.in/pdf/1300_experience_certificates_1786529955.pdf/Y2FyZWVy","View Experience")</f>
        <v>0</v>
      </c>
      <c r="AW5" t="str">
        <f>HYPERLINK("https://nconnect.nicmar.ac.in/pdf/1300_other_1786529967.pdf/Y2FyZWVy","View Other Document")</f>
        <v>0</v>
      </c>
      <c r="AX5" t="s">
        <v>146</v>
      </c>
    </row>
    <row r="6" spans="1:50">
      <c r="A6" t="s">
        <v>50</v>
      </c>
      <c r="B6" t="s">
        <v>51</v>
      </c>
      <c r="C6" t="s">
        <v>147</v>
      </c>
      <c r="D6" t="s">
        <v>148</v>
      </c>
      <c r="E6">
        <v>9340699634</v>
      </c>
      <c r="F6" t="s">
        <v>54</v>
      </c>
      <c r="G6" t="s">
        <v>149</v>
      </c>
      <c r="H6" t="s">
        <v>56</v>
      </c>
      <c r="I6" t="s">
        <v>150</v>
      </c>
      <c r="J6" t="s">
        <v>151</v>
      </c>
      <c r="K6" t="s">
        <v>152</v>
      </c>
      <c r="L6" t="s">
        <v>153</v>
      </c>
      <c r="M6" t="s">
        <v>154</v>
      </c>
      <c r="N6">
        <v>14</v>
      </c>
      <c r="O6" t="s">
        <v>155</v>
      </c>
      <c r="P6" t="s">
        <v>64</v>
      </c>
      <c r="T6" t="s">
        <v>64</v>
      </c>
      <c r="V6" t="s">
        <v>156</v>
      </c>
      <c r="W6" t="s">
        <v>157</v>
      </c>
      <c r="X6" t="s">
        <v>158</v>
      </c>
      <c r="Z6" t="s">
        <v>159</v>
      </c>
      <c r="AA6" t="s">
        <v>160</v>
      </c>
      <c r="AB6" t="s">
        <v>161</v>
      </c>
      <c r="AC6" t="s">
        <v>162</v>
      </c>
      <c r="AG6" t="s">
        <v>163</v>
      </c>
      <c r="AK6" t="s">
        <v>164</v>
      </c>
      <c r="AN6" t="str">
        <f>HYPERLINK("https://nconnect.nicmar.ac.in/storage/profile/6a7c4b72c30d9.png","Download")</f>
        <v>0</v>
      </c>
      <c r="AO6" t="str">
        <f>HYPERLINK("https://nconnect.nicmar.ac.in/pdf/1326_resume_1786530548.pdf/Y2FyZWVy","View Resume")</f>
        <v>0</v>
      </c>
      <c r="AP6" t="str">
        <f>HYPERLINK("https://nconnect.nicmar.ac.in/pdf/1326_aadhar_1786530530.jpeg/Y2FyZWVy","View Aadhar")</f>
        <v>0</v>
      </c>
      <c r="AQ6" t="str">
        <f>HYPERLINK("https://nconnect.nicmar.ac.in/pdf/1326_noc_certificate_1786532389.jpeg/Y2FyZWVy","View NOC")</f>
        <v>0</v>
      </c>
      <c r="AR6" t="str">
        <f>HYPERLINK("https://nconnect.nicmar.ac.in/pdf/1326_research_publication_1786532370.jpeg/Y2FyZWVy","View Research Publication")</f>
        <v>0</v>
      </c>
      <c r="AS6" t="str">
        <f>HYPERLINK("https://nconnect.nicmar.ac.in/pdf/1326_book_chapters_1786531368.pdf/Y2FyZWVy","View Book Chapters")</f>
        <v>0</v>
      </c>
      <c r="AT6" t="str">
        <f>HYPERLINK("https://nconnect.nicmar.ac.in/pdf/1326_patents_granted_1786532407.jpeg/Y2FyZWVy","View Patents Granted")</f>
        <v>0</v>
      </c>
      <c r="AU6" t="str">
        <f>HYPERLINK("https://nconnect.nicmar.ac.in/pdf/1326_vision_statement_1786532114.pdf/Y2FyZWVy","View Vision Statement")</f>
        <v>0</v>
      </c>
      <c r="AV6" t="str">
        <f>HYPERLINK("https://nconnect.nicmar.ac.in/pdf/1326_experience_certificates_1786531764.jpeg/Y2FyZWVy","View Experience")</f>
        <v>0</v>
      </c>
      <c r="AW6" t="str">
        <f>HYPERLINK("https://nconnect.nicmar.ac.in/pdf/1326_other_1786532344.jpeg/Y2FyZWVy","View Other Document")</f>
        <v>0</v>
      </c>
      <c r="AX6" t="s">
        <v>165</v>
      </c>
    </row>
    <row r="7" spans="1:50">
      <c r="A7" t="s">
        <v>50</v>
      </c>
      <c r="B7" t="s">
        <v>51</v>
      </c>
      <c r="C7" t="s">
        <v>166</v>
      </c>
      <c r="D7" t="s">
        <v>167</v>
      </c>
      <c r="E7">
        <v>9422061954</v>
      </c>
      <c r="F7" t="s">
        <v>54</v>
      </c>
      <c r="G7" t="s">
        <v>168</v>
      </c>
      <c r="H7" t="s">
        <v>56</v>
      </c>
      <c r="I7" t="s">
        <v>169</v>
      </c>
      <c r="J7" t="s">
        <v>170</v>
      </c>
      <c r="K7" t="s">
        <v>171</v>
      </c>
      <c r="L7" t="s">
        <v>172</v>
      </c>
      <c r="M7" t="s">
        <v>173</v>
      </c>
      <c r="N7">
        <v>14</v>
      </c>
      <c r="O7" t="s">
        <v>174</v>
      </c>
      <c r="P7" t="s">
        <v>64</v>
      </c>
      <c r="T7" t="s">
        <v>64</v>
      </c>
      <c r="V7" t="s">
        <v>175</v>
      </c>
      <c r="W7" t="s">
        <v>176</v>
      </c>
      <c r="X7" t="s">
        <v>177</v>
      </c>
      <c r="Y7" t="s">
        <v>178</v>
      </c>
      <c r="Z7" t="s">
        <v>179</v>
      </c>
      <c r="AA7" t="s">
        <v>180</v>
      </c>
      <c r="AB7" t="s">
        <v>181</v>
      </c>
      <c r="AC7" t="s">
        <v>182</v>
      </c>
      <c r="AD7" t="s">
        <v>183</v>
      </c>
      <c r="AE7" t="s">
        <v>184</v>
      </c>
      <c r="AF7" t="s">
        <v>185</v>
      </c>
      <c r="AH7" t="s">
        <v>186</v>
      </c>
      <c r="AI7" t="s">
        <v>187</v>
      </c>
      <c r="AJ7" t="s">
        <v>188</v>
      </c>
      <c r="AK7" t="s">
        <v>189</v>
      </c>
      <c r="AN7" t="str">
        <f>HYPERLINK("https://nconnect.nicmar.ac.in/storage/profile/69bd3745a5bf4.png","Download")</f>
        <v>0</v>
      </c>
      <c r="AO7" t="str">
        <f>HYPERLINK("https://nconnect.nicmar.ac.in/pdf/1158_resume_1775110458.pdf/Y2FyZWVy","View Resume")</f>
        <v>0</v>
      </c>
      <c r="AP7" t="str">
        <f>HYPERLINK("https://nconnect.nicmar.ac.in/pdf/1158_aadhar_1775110465.pdf/Y2FyZWVy","View Aadhar")</f>
        <v>0</v>
      </c>
      <c r="AQ7" t="str">
        <f>HYPERLINK("https://nconnect.nicmar.ac.in/pdf/1158_noc_certificate_1775110472.pdf/Y2FyZWVy","View NOC")</f>
        <v>0</v>
      </c>
      <c r="AR7" t="str">
        <f>HYPERLINK("https://nconnect.nicmar.ac.in/pdf/1158_research_publication_1775110479.pdf/Y2FyZWVy","View Research Publication")</f>
        <v>0</v>
      </c>
      <c r="AS7" t="str">
        <f>HYPERLINK("https://nconnect.nicmar.ac.in/pdf/1158_book_chapters_1775110486.pdf/Y2FyZWVy","View Book Chapters")</f>
        <v>0</v>
      </c>
      <c r="AT7" t="s">
        <v>93</v>
      </c>
      <c r="AU7" t="s">
        <v>93</v>
      </c>
      <c r="AV7" t="s">
        <v>93</v>
      </c>
      <c r="AW7" t="str">
        <f>HYPERLINK("https://nconnect.nicmar.ac.in/pdf/1158_other_1775110502.pdf/Y2FyZWVy","View Other Document")</f>
        <v>0</v>
      </c>
      <c r="AX7" t="s">
        <v>190</v>
      </c>
    </row>
    <row r="8" spans="1:50">
      <c r="A8" t="s">
        <v>50</v>
      </c>
      <c r="B8" t="s">
        <v>51</v>
      </c>
      <c r="C8" t="s">
        <v>191</v>
      </c>
      <c r="D8" t="s">
        <v>192</v>
      </c>
      <c r="E8">
        <v>7378774973</v>
      </c>
      <c r="F8" t="s">
        <v>54</v>
      </c>
      <c r="G8" t="s">
        <v>193</v>
      </c>
      <c r="H8" t="s">
        <v>56</v>
      </c>
      <c r="I8" t="s">
        <v>194</v>
      </c>
      <c r="J8" t="s">
        <v>195</v>
      </c>
      <c r="K8" t="s">
        <v>196</v>
      </c>
      <c r="L8" t="s">
        <v>197</v>
      </c>
      <c r="M8" t="s">
        <v>198</v>
      </c>
      <c r="N8" t="s">
        <v>199</v>
      </c>
      <c r="O8" t="s">
        <v>200</v>
      </c>
      <c r="P8" t="s">
        <v>64</v>
      </c>
      <c r="T8" t="s">
        <v>64</v>
      </c>
      <c r="V8" t="s">
        <v>201</v>
      </c>
      <c r="W8" t="s">
        <v>202</v>
      </c>
      <c r="X8" t="s">
        <v>203</v>
      </c>
      <c r="Y8" t="s">
        <v>204</v>
      </c>
      <c r="Z8" t="s">
        <v>205</v>
      </c>
      <c r="AA8" t="s">
        <v>206</v>
      </c>
      <c r="AB8" t="s">
        <v>207</v>
      </c>
      <c r="AC8" t="s">
        <v>208</v>
      </c>
      <c r="AD8" t="s">
        <v>209</v>
      </c>
      <c r="AE8" t="s">
        <v>210</v>
      </c>
      <c r="AF8" t="s">
        <v>211</v>
      </c>
      <c r="AG8" t="s">
        <v>212</v>
      </c>
      <c r="AH8" t="s">
        <v>213</v>
      </c>
      <c r="AI8" t="s">
        <v>214</v>
      </c>
      <c r="AJ8" t="s">
        <v>215</v>
      </c>
      <c r="AK8" t="s">
        <v>216</v>
      </c>
      <c r="AL8" t="s">
        <v>217</v>
      </c>
      <c r="AM8" t="s">
        <v>218</v>
      </c>
      <c r="AN8" t="str">
        <f>HYPERLINK("https://nconnect.nicmar.ac.in/storage/profile/69ce38b86aafd.png","Download")</f>
        <v>0</v>
      </c>
      <c r="AO8" t="str">
        <f>HYPERLINK("https://nconnect.nicmar.ac.in/pdf/1187_resume_1775150786.pdf/Y2FyZWVy","View Resume")</f>
        <v>0</v>
      </c>
      <c r="AP8" t="str">
        <f>HYPERLINK("https://nconnect.nicmar.ac.in/pdf/1187_aadhar_1775110352.pdf/Y2FyZWVy","View Aadhar")</f>
        <v>0</v>
      </c>
      <c r="AQ8" t="str">
        <f>HYPERLINK("https://nconnect.nicmar.ac.in/pdf/1187_noc_certificate_1775114990.pdf/Y2FyZWVy","View NOC")</f>
        <v>0</v>
      </c>
      <c r="AR8" t="str">
        <f>HYPERLINK("https://nconnect.nicmar.ac.in/pdf/1187_research_publication_1775150808.pdf/Y2FyZWVy","View Research Publication")</f>
        <v>0</v>
      </c>
      <c r="AS8" t="str">
        <f>HYPERLINK("https://nconnect.nicmar.ac.in/pdf/1187_book_chapters_1775150827.pdf/Y2FyZWVy","View Book Chapters")</f>
        <v>0</v>
      </c>
      <c r="AT8" t="s">
        <v>93</v>
      </c>
      <c r="AU8" t="s">
        <v>93</v>
      </c>
      <c r="AV8" t="s">
        <v>93</v>
      </c>
      <c r="AW8" t="str">
        <f>HYPERLINK("https://nconnect.nicmar.ac.in/pdf/1187_other_1786606832.pdf/Y2FyZWVy","View Other Document")</f>
        <v>0</v>
      </c>
      <c r="AX8" t="s">
        <v>219</v>
      </c>
    </row>
    <row r="9" spans="1:50">
      <c r="A9" t="s">
        <v>50</v>
      </c>
      <c r="B9" t="s">
        <v>51</v>
      </c>
      <c r="C9" t="s">
        <v>220</v>
      </c>
      <c r="D9" t="s">
        <v>221</v>
      </c>
      <c r="E9">
        <v>9673455331</v>
      </c>
      <c r="F9" t="s">
        <v>54</v>
      </c>
      <c r="G9" t="s">
        <v>222</v>
      </c>
      <c r="H9" t="s">
        <v>56</v>
      </c>
      <c r="I9" t="s">
        <v>223</v>
      </c>
      <c r="J9" t="s">
        <v>224</v>
      </c>
      <c r="K9" t="s">
        <v>225</v>
      </c>
      <c r="L9" t="s">
        <v>226</v>
      </c>
      <c r="M9" t="s">
        <v>227</v>
      </c>
      <c r="N9" t="s">
        <v>228</v>
      </c>
      <c r="O9" t="s">
        <v>229</v>
      </c>
      <c r="P9" t="s">
        <v>64</v>
      </c>
      <c r="T9" t="s">
        <v>64</v>
      </c>
      <c r="V9" t="s">
        <v>230</v>
      </c>
      <c r="W9" t="s">
        <v>231</v>
      </c>
      <c r="X9" t="s">
        <v>232</v>
      </c>
      <c r="Y9" t="s">
        <v>233</v>
      </c>
      <c r="Z9" t="s">
        <v>234</v>
      </c>
      <c r="AA9" t="s">
        <v>235</v>
      </c>
      <c r="AB9" t="s">
        <v>236</v>
      </c>
      <c r="AC9" t="s">
        <v>237</v>
      </c>
      <c r="AD9" t="s">
        <v>238</v>
      </c>
      <c r="AE9" t="s">
        <v>239</v>
      </c>
      <c r="AF9" t="s">
        <v>240</v>
      </c>
      <c r="AH9" t="s">
        <v>241</v>
      </c>
      <c r="AI9" t="s">
        <v>242</v>
      </c>
      <c r="AJ9" t="s">
        <v>243</v>
      </c>
      <c r="AK9" t="s">
        <v>244</v>
      </c>
      <c r="AL9" t="s">
        <v>245</v>
      </c>
      <c r="AM9" t="s">
        <v>246</v>
      </c>
      <c r="AN9" t="str">
        <f>HYPERLINK("https://nconnect.nicmar.ac.in/storage/profile/69cf64e991444.png","Download")</f>
        <v>0</v>
      </c>
      <c r="AO9" t="str">
        <f>HYPERLINK("https://nconnect.nicmar.ac.in/pdf/1192_resume_1775197580.pdf/Y2FyZWVy","View Resume")</f>
        <v>0</v>
      </c>
      <c r="AP9" t="str">
        <f>HYPERLINK("https://nconnect.nicmar.ac.in/pdf/1192_aadhar_1775197650.pdf/Y2FyZWVy","View Aadhar")</f>
        <v>0</v>
      </c>
      <c r="AQ9" t="str">
        <f>HYPERLINK("https://nconnect.nicmar.ac.in/pdf/1192_noc_certificate_1775197673.pdf/Y2FyZWVy","View NOC")</f>
        <v>0</v>
      </c>
      <c r="AR9" t="str">
        <f>HYPERLINK("https://nconnect.nicmar.ac.in/pdf/1192_research_publication_1775198174.pdf/Y2FyZWVy","View Research Publication")</f>
        <v>0</v>
      </c>
      <c r="AS9" t="str">
        <f>HYPERLINK("https://nconnect.nicmar.ac.in/pdf/1192_book_chapters_1775197773.pdf/Y2FyZWVy","View Book Chapters")</f>
        <v>0</v>
      </c>
      <c r="AT9" t="s">
        <v>93</v>
      </c>
      <c r="AU9" t="s">
        <v>93</v>
      </c>
      <c r="AV9" t="s">
        <v>93</v>
      </c>
      <c r="AW9" t="s">
        <v>93</v>
      </c>
      <c r="AX9" t="s">
        <v>247</v>
      </c>
    </row>
    <row r="10" spans="1:50">
      <c r="A10" t="s">
        <v>50</v>
      </c>
      <c r="B10" t="s">
        <v>51</v>
      </c>
      <c r="C10" t="s">
        <v>248</v>
      </c>
      <c r="D10" t="s">
        <v>249</v>
      </c>
      <c r="E10">
        <v>9987899586</v>
      </c>
      <c r="F10" t="s">
        <v>250</v>
      </c>
      <c r="G10" t="s">
        <v>251</v>
      </c>
      <c r="H10" t="s">
        <v>56</v>
      </c>
      <c r="I10" t="s">
        <v>252</v>
      </c>
      <c r="J10" t="s">
        <v>253</v>
      </c>
      <c r="K10" t="s">
        <v>254</v>
      </c>
      <c r="L10" t="s">
        <v>255</v>
      </c>
      <c r="M10" t="s">
        <v>256</v>
      </c>
      <c r="N10" t="s">
        <v>228</v>
      </c>
      <c r="O10" t="s">
        <v>257</v>
      </c>
      <c r="P10" t="s">
        <v>64</v>
      </c>
      <c r="T10" t="s">
        <v>64</v>
      </c>
      <c r="V10" t="s">
        <v>258</v>
      </c>
      <c r="W10" t="s">
        <v>259</v>
      </c>
      <c r="X10" t="s">
        <v>260</v>
      </c>
      <c r="Y10" t="s">
        <v>261</v>
      </c>
      <c r="Z10" t="s">
        <v>262</v>
      </c>
      <c r="AA10" t="s">
        <v>263</v>
      </c>
      <c r="AB10" t="s">
        <v>264</v>
      </c>
      <c r="AC10" t="s">
        <v>265</v>
      </c>
      <c r="AE10" t="s">
        <v>266</v>
      </c>
      <c r="AI10" t="s">
        <v>267</v>
      </c>
      <c r="AJ10" t="s">
        <v>268</v>
      </c>
      <c r="AK10" t="s">
        <v>269</v>
      </c>
      <c r="AL10" t="s">
        <v>270</v>
      </c>
      <c r="AM10" t="s">
        <v>271</v>
      </c>
      <c r="AN10" t="str">
        <f>HYPERLINK("https://nconnect.nicmar.ac.in/storage/profile/69ba3f4760511.png","Download")</f>
        <v>0</v>
      </c>
      <c r="AO10" t="str">
        <f>HYPERLINK("https://nconnect.nicmar.ac.in/pdf/1146_resume_1773825174.pdf/Y2FyZWVy","View Resume")</f>
        <v>0</v>
      </c>
      <c r="AP10" t="str">
        <f>HYPERLINK("https://nconnect.nicmar.ac.in/pdf/1146_aadhar_1773823966.pdf/Y2FyZWVy","View Aadhar")</f>
        <v>0</v>
      </c>
      <c r="AQ10" t="str">
        <f>HYPERLINK("https://nconnect.nicmar.ac.in/pdf/1146_noc_certificate_1773825917.pdf/Y2FyZWVy","View NOC")</f>
        <v>0</v>
      </c>
      <c r="AR10" t="str">
        <f>HYPERLINK("https://nconnect.nicmar.ac.in/pdf/1146_research_publication_1773825650.pdf/Y2FyZWVy","View Research Publication")</f>
        <v>0</v>
      </c>
      <c r="AS10" t="str">
        <f>HYPERLINK("https://nconnect.nicmar.ac.in/pdf/1146_book_chapters_1773825723.pdf/Y2FyZWVy","View Book Chapters")</f>
        <v>0</v>
      </c>
      <c r="AT10" t="s">
        <v>93</v>
      </c>
      <c r="AU10" t="s">
        <v>93</v>
      </c>
      <c r="AV10" t="s">
        <v>93</v>
      </c>
      <c r="AW10" t="str">
        <f>HYPERLINK("https://nconnect.nicmar.ac.in/pdf/1146_other_1773825705.pdf/Y2FyZWVy","View Other Document")</f>
        <v>0</v>
      </c>
      <c r="AX10" t="s">
        <v>272</v>
      </c>
    </row>
    <row r="11" spans="1:50">
      <c r="A11" t="s">
        <v>50</v>
      </c>
      <c r="B11" t="s">
        <v>51</v>
      </c>
      <c r="C11" t="s">
        <v>273</v>
      </c>
      <c r="D11" t="s">
        <v>274</v>
      </c>
      <c r="E11">
        <v>9010202842</v>
      </c>
      <c r="F11" t="s">
        <v>54</v>
      </c>
      <c r="G11" t="s">
        <v>275</v>
      </c>
      <c r="H11" t="s">
        <v>56</v>
      </c>
      <c r="I11" t="s">
        <v>276</v>
      </c>
      <c r="J11" t="s">
        <v>277</v>
      </c>
      <c r="K11" t="s">
        <v>278</v>
      </c>
      <c r="L11" t="s">
        <v>228</v>
      </c>
      <c r="M11" t="s">
        <v>279</v>
      </c>
      <c r="N11" t="s">
        <v>280</v>
      </c>
      <c r="O11" t="s">
        <v>281</v>
      </c>
      <c r="P11" t="s">
        <v>64</v>
      </c>
      <c r="T11" t="s">
        <v>64</v>
      </c>
      <c r="V11" t="s">
        <v>282</v>
      </c>
      <c r="W11" t="s">
        <v>283</v>
      </c>
      <c r="X11" t="s">
        <v>284</v>
      </c>
      <c r="Y11" t="s">
        <v>285</v>
      </c>
      <c r="Z11" t="s">
        <v>286</v>
      </c>
      <c r="AA11" t="s">
        <v>287</v>
      </c>
      <c r="AB11" t="s">
        <v>288</v>
      </c>
      <c r="AG11" t="s">
        <v>289</v>
      </c>
      <c r="AI11" t="s">
        <v>290</v>
      </c>
      <c r="AJ11" t="s">
        <v>291</v>
      </c>
      <c r="AK11" t="s">
        <v>292</v>
      </c>
      <c r="AL11" t="s">
        <v>293</v>
      </c>
      <c r="AM11" t="s">
        <v>294</v>
      </c>
      <c r="AN11" t="str">
        <f>HYPERLINK("https://nconnect.nicmar.ac.in/storage/profile/69cd453d778a3.png","Download")</f>
        <v>0</v>
      </c>
      <c r="AO11" t="str">
        <f>HYPERLINK("https://nconnect.nicmar.ac.in/pdf/1189_resume_1775065206.pdf/Y2FyZWVy","View Resume")</f>
        <v>0</v>
      </c>
      <c r="AP11" t="str">
        <f>HYPERLINK("https://nconnect.nicmar.ac.in/pdf/1189_aadhar_1775199219.pdf/Y2FyZWVy","View Aadhar")</f>
        <v>0</v>
      </c>
      <c r="AQ11" t="str">
        <f>HYPERLINK("https://nconnect.nicmar.ac.in/pdf/1189_noc_certificate_1775140812.pdf/Y2FyZWVy","View NOC")</f>
        <v>0</v>
      </c>
      <c r="AR11" t="str">
        <f>HYPERLINK("https://nconnect.nicmar.ac.in/pdf/1189_research_publication_1775066045.pdf/Y2FyZWVy","View Research Publication")</f>
        <v>0</v>
      </c>
      <c r="AS11" t="str">
        <f>HYPERLINK("https://nconnect.nicmar.ac.in/pdf/1189_book_chapters_1775065614.pdf/Y2FyZWVy","View Book Chapters")</f>
        <v>0</v>
      </c>
      <c r="AT11" t="s">
        <v>93</v>
      </c>
      <c r="AU11" t="s">
        <v>93</v>
      </c>
      <c r="AV11" t="s">
        <v>93</v>
      </c>
      <c r="AW11" t="s">
        <v>93</v>
      </c>
      <c r="AX11" t="s">
        <v>295</v>
      </c>
    </row>
    <row r="12" spans="1:50">
      <c r="A12" t="s">
        <v>50</v>
      </c>
      <c r="B12" t="s">
        <v>51</v>
      </c>
      <c r="C12" t="s">
        <v>296</v>
      </c>
      <c r="D12" t="s">
        <v>297</v>
      </c>
      <c r="E12">
        <v>9168840404</v>
      </c>
      <c r="F12" t="s">
        <v>54</v>
      </c>
      <c r="G12" t="s">
        <v>298</v>
      </c>
      <c r="H12" t="s">
        <v>56</v>
      </c>
      <c r="I12" t="s">
        <v>299</v>
      </c>
      <c r="J12" t="s">
        <v>300</v>
      </c>
      <c r="K12" t="s">
        <v>301</v>
      </c>
      <c r="L12" t="s">
        <v>302</v>
      </c>
      <c r="M12" t="s">
        <v>303</v>
      </c>
      <c r="N12">
        <v>14</v>
      </c>
      <c r="O12" t="s">
        <v>304</v>
      </c>
      <c r="P12" t="s">
        <v>64</v>
      </c>
      <c r="T12" t="s">
        <v>64</v>
      </c>
      <c r="V12" t="s">
        <v>305</v>
      </c>
      <c r="W12" t="s">
        <v>306</v>
      </c>
      <c r="X12" t="s">
        <v>307</v>
      </c>
      <c r="AB12" t="s">
        <v>308</v>
      </c>
      <c r="AC12" t="s">
        <v>309</v>
      </c>
      <c r="AD12" t="s">
        <v>310</v>
      </c>
      <c r="AE12" t="s">
        <v>311</v>
      </c>
      <c r="AF12" t="s">
        <v>312</v>
      </c>
      <c r="AG12" t="s">
        <v>313</v>
      </c>
      <c r="AH12" t="s">
        <v>314</v>
      </c>
      <c r="AJ12" t="s">
        <v>315</v>
      </c>
      <c r="AN12" t="str">
        <f>HYPERLINK("https://nconnect.nicmar.ac.in/storage/profile/6a7966355a1ec.png","Download")</f>
        <v>0</v>
      </c>
      <c r="AO12" t="str">
        <f>HYPERLINK("https://nconnect.nicmar.ac.in/pdf/1296_resume_1786952398.pdf/Y2FyZWVy","View Resume")</f>
        <v>0</v>
      </c>
      <c r="AP12" t="str">
        <f>HYPERLINK("https://nconnect.nicmar.ac.in/pdf/1296_aadhar_1786952527.pdf/Y2FyZWVy","View Aadhar")</f>
        <v>0</v>
      </c>
      <c r="AQ12" t="str">
        <f>HYPERLINK("https://nconnect.nicmar.ac.in/pdf/1296_noc_certificate_1786953108.pdf/Y2FyZWVy","View NOC")</f>
        <v>0</v>
      </c>
      <c r="AR12" t="str">
        <f>HYPERLINK("https://nconnect.nicmar.ac.in/pdf/1296_research_publication_1786953157.pdf/Y2FyZWVy","View Research Publication")</f>
        <v>0</v>
      </c>
      <c r="AS12" t="str">
        <f>HYPERLINK("https://nconnect.nicmar.ac.in/pdf/1296_book_chapters_1786953129.pdf/Y2FyZWVy","View Book Chapters")</f>
        <v>0</v>
      </c>
      <c r="AT12" t="str">
        <f>HYPERLINK("https://nconnect.nicmar.ac.in/pdf/1296_patents_granted_1786952496.pdf/Y2FyZWVy","View Patents Granted")</f>
        <v>0</v>
      </c>
      <c r="AU12" t="str">
        <f>HYPERLINK("https://nconnect.nicmar.ac.in/pdf/1296_vision_statement_1786955272.pdf/Y2FyZWVy","View Vision Statement")</f>
        <v>0</v>
      </c>
      <c r="AV12" t="str">
        <f>HYPERLINK("https://nconnect.nicmar.ac.in/pdf/1296_experience_certificates_1786952458.pdf/Y2FyZWVy","View Experience")</f>
        <v>0</v>
      </c>
      <c r="AW12" t="str">
        <f>HYPERLINK("https://nconnect.nicmar.ac.in/pdf/1296_other_1786953259.pdf/Y2FyZWVy","View Other Document")</f>
        <v>0</v>
      </c>
      <c r="AX12" t="s">
        <v>316</v>
      </c>
    </row>
    <row r="13" spans="1:50">
      <c r="A13" t="s">
        <v>50</v>
      </c>
      <c r="B13" t="s">
        <v>51</v>
      </c>
      <c r="C13" t="s">
        <v>317</v>
      </c>
      <c r="D13" t="s">
        <v>318</v>
      </c>
      <c r="E13">
        <v>9819967966</v>
      </c>
      <c r="F13" t="s">
        <v>54</v>
      </c>
      <c r="G13" t="s">
        <v>319</v>
      </c>
      <c r="H13" t="s">
        <v>56</v>
      </c>
      <c r="I13" t="s">
        <v>252</v>
      </c>
      <c r="J13" t="s">
        <v>320</v>
      </c>
      <c r="K13" t="s">
        <v>321</v>
      </c>
      <c r="L13" t="s">
        <v>322</v>
      </c>
      <c r="M13" t="s">
        <v>323</v>
      </c>
      <c r="N13">
        <v>17</v>
      </c>
      <c r="O13" t="s">
        <v>324</v>
      </c>
      <c r="P13" t="s">
        <v>64</v>
      </c>
      <c r="T13" t="s">
        <v>64</v>
      </c>
      <c r="V13" t="s">
        <v>325</v>
      </c>
      <c r="W13" t="s">
        <v>326</v>
      </c>
      <c r="X13" t="s">
        <v>327</v>
      </c>
      <c r="Y13" t="s">
        <v>328</v>
      </c>
      <c r="AA13" t="s">
        <v>329</v>
      </c>
      <c r="AB13" t="s">
        <v>330</v>
      </c>
      <c r="AC13" t="s">
        <v>331</v>
      </c>
      <c r="AD13" t="s">
        <v>332</v>
      </c>
      <c r="AE13" t="s">
        <v>333</v>
      </c>
      <c r="AF13" t="s">
        <v>334</v>
      </c>
      <c r="AG13" t="s">
        <v>335</v>
      </c>
      <c r="AH13" t="s">
        <v>336</v>
      </c>
      <c r="AI13" t="s">
        <v>337</v>
      </c>
      <c r="AJ13" t="s">
        <v>338</v>
      </c>
      <c r="AK13" t="s">
        <v>339</v>
      </c>
      <c r="AL13" t="s">
        <v>340</v>
      </c>
      <c r="AN13" t="str">
        <f>HYPERLINK("https://nconnect.nicmar.ac.in/storage/profile/6a85ba64bdbcf.png","Download")</f>
        <v>0</v>
      </c>
      <c r="AO13" t="str">
        <f>HYPERLINK("https://nconnect.nicmar.ac.in/pdf/1258_resume_1787200762.pdf/Y2FyZWVy","View Resume")</f>
        <v>0</v>
      </c>
      <c r="AP13" t="str">
        <f>HYPERLINK("https://nconnect.nicmar.ac.in/pdf/1258_aadhar_1787200873.jpeg/Y2FyZWVy","View Aadhar")</f>
        <v>0</v>
      </c>
      <c r="AQ13" t="str">
        <f>HYPERLINK("https://nconnect.nicmar.ac.in/pdf/1258_noc_certificate_1787201026.pdf/Y2FyZWVy","View NOC")</f>
        <v>0</v>
      </c>
      <c r="AR13" t="str">
        <f>HYPERLINK("https://nconnect.nicmar.ac.in/pdf/1258_research_publication_1787201218.pdf/Y2FyZWVy","View Research Publication")</f>
        <v>0</v>
      </c>
      <c r="AS13" t="str">
        <f>HYPERLINK("https://nconnect.nicmar.ac.in/pdf/1258_book_chapters_1787201239.pdf/Y2FyZWVy","View Book Chapters")</f>
        <v>0</v>
      </c>
      <c r="AT13" t="str">
        <f>HYPERLINK("https://nconnect.nicmar.ac.in/pdf/1258_patents_granted_1787202274.pdf/Y2FyZWVy","View Patents Granted")</f>
        <v>0</v>
      </c>
      <c r="AU13" t="str">
        <f>HYPERLINK("https://nconnect.nicmar.ac.in/pdf/1258_vision_statement_1787206737.pdf/Y2FyZWVy","View Vision Statement")</f>
        <v>0</v>
      </c>
      <c r="AV13" t="str">
        <f>HYPERLINK("https://nconnect.nicmar.ac.in/pdf/1258_experience_certificates_1787206771.pdf/Y2FyZWVy","View Experience")</f>
        <v>0</v>
      </c>
      <c r="AW13" t="str">
        <f>HYPERLINK("https://nconnect.nicmar.ac.in/pdf/1258_other_1787201874.pdf/Y2FyZWVy","View Other Document")</f>
        <v>0</v>
      </c>
      <c r="AX13" t="s">
        <v>341</v>
      </c>
    </row>
    <row r="14" spans="1:50">
      <c r="A14" t="s">
        <v>50</v>
      </c>
      <c r="B14" t="s">
        <v>51</v>
      </c>
      <c r="C14" t="s">
        <v>342</v>
      </c>
      <c r="D14" t="s">
        <v>343</v>
      </c>
      <c r="E14">
        <v>9444091973</v>
      </c>
      <c r="F14" t="s">
        <v>54</v>
      </c>
      <c r="G14" t="s">
        <v>344</v>
      </c>
      <c r="H14" t="s">
        <v>56</v>
      </c>
      <c r="I14" t="s">
        <v>345</v>
      </c>
      <c r="J14" t="s">
        <v>346</v>
      </c>
      <c r="K14" t="s">
        <v>347</v>
      </c>
      <c r="L14" t="s">
        <v>348</v>
      </c>
      <c r="M14" t="s">
        <v>323</v>
      </c>
      <c r="N14">
        <v>14</v>
      </c>
      <c r="O14" t="s">
        <v>349</v>
      </c>
      <c r="P14" t="s">
        <v>64</v>
      </c>
      <c r="T14" t="s">
        <v>64</v>
      </c>
      <c r="V14" t="s">
        <v>350</v>
      </c>
      <c r="W14" t="s">
        <v>351</v>
      </c>
      <c r="X14" t="s">
        <v>352</v>
      </c>
      <c r="Y14" t="s">
        <v>353</v>
      </c>
      <c r="Z14" t="s">
        <v>354</v>
      </c>
      <c r="AA14" t="s">
        <v>355</v>
      </c>
      <c r="AB14" t="s">
        <v>356</v>
      </c>
      <c r="AC14" t="s">
        <v>357</v>
      </c>
      <c r="AD14" t="s">
        <v>358</v>
      </c>
      <c r="AE14" t="s">
        <v>359</v>
      </c>
      <c r="AF14" t="s">
        <v>360</v>
      </c>
      <c r="AG14" t="s">
        <v>115</v>
      </c>
      <c r="AH14" t="s">
        <v>361</v>
      </c>
      <c r="AI14" t="s">
        <v>362</v>
      </c>
      <c r="AK14" t="s">
        <v>363</v>
      </c>
      <c r="AL14" t="s">
        <v>364</v>
      </c>
      <c r="AN14" t="str">
        <f>HYPERLINK("https://nconnect.nicmar.ac.in/storage/profile/6a7d60a392b1f.png","Download")</f>
        <v>0</v>
      </c>
      <c r="AO14" t="str">
        <f>HYPERLINK("https://nconnect.nicmar.ac.in/pdf/1333_resume_1787210036.pdf/Y2FyZWVy","View Resume")</f>
        <v>0</v>
      </c>
      <c r="AP14" t="str">
        <f>HYPERLINK("https://nconnect.nicmar.ac.in/pdf/1333_aadhar_1787036475.pdf/Y2FyZWVy","View Aadhar")</f>
        <v>0</v>
      </c>
      <c r="AQ14" t="str">
        <f>HYPERLINK("https://nconnect.nicmar.ac.in/pdf/1333_noc_certificate_1787113714.pdf/Y2FyZWVy","View NOC")</f>
        <v>0</v>
      </c>
      <c r="AR14" t="str">
        <f>HYPERLINK("https://nconnect.nicmar.ac.in/pdf/1333_research_publication_1787113729.pdf/Y2FyZWVy","View Research Publication")</f>
        <v>0</v>
      </c>
      <c r="AS14" t="str">
        <f>HYPERLINK("https://nconnect.nicmar.ac.in/pdf/1333_book_chapters_1787039427.jpg/Y2FyZWVy","View Book Chapters")</f>
        <v>0</v>
      </c>
      <c r="AT14" t="str">
        <f>HYPERLINK("https://nconnect.nicmar.ac.in/pdf/1333_patents_granted_1787040244.pdf/Y2FyZWVy","View Patents Granted")</f>
        <v>0</v>
      </c>
      <c r="AU14" t="str">
        <f>HYPERLINK("https://nconnect.nicmar.ac.in/pdf/1333_vision_statement_1787039165.pdf/Y2FyZWVy","View Vision Statement")</f>
        <v>0</v>
      </c>
      <c r="AV14" t="str">
        <f>HYPERLINK("https://nconnect.nicmar.ac.in/pdf/1333_experience_certificates_1787040219.pdf/Y2FyZWVy","View Experience")</f>
        <v>0</v>
      </c>
      <c r="AW14" t="str">
        <f>HYPERLINK("https://nconnect.nicmar.ac.in/pdf/1333_other_1787040389.pdf/Y2FyZWVy","View Other Document")</f>
        <v>0</v>
      </c>
      <c r="AX14" t="s">
        <v>365</v>
      </c>
    </row>
    <row r="15" spans="1:50">
      <c r="A15" t="s">
        <v>50</v>
      </c>
      <c r="B15" t="s">
        <v>51</v>
      </c>
      <c r="C15" t="s">
        <v>366</v>
      </c>
      <c r="D15" t="s">
        <v>367</v>
      </c>
      <c r="E15">
        <v>9414648283</v>
      </c>
      <c r="F15" t="s">
        <v>54</v>
      </c>
      <c r="G15" t="s">
        <v>368</v>
      </c>
      <c r="H15" t="s">
        <v>56</v>
      </c>
      <c r="I15" t="s">
        <v>369</v>
      </c>
      <c r="J15" t="s">
        <v>370</v>
      </c>
      <c r="K15" t="s">
        <v>371</v>
      </c>
      <c r="L15" t="s">
        <v>372</v>
      </c>
      <c r="M15" t="s">
        <v>373</v>
      </c>
      <c r="N15">
        <v>15</v>
      </c>
      <c r="O15" t="s">
        <v>374</v>
      </c>
      <c r="P15" t="s">
        <v>64</v>
      </c>
      <c r="T15" t="s">
        <v>64</v>
      </c>
      <c r="V15" t="s">
        <v>375</v>
      </c>
      <c r="W15" t="s">
        <v>376</v>
      </c>
      <c r="X15" t="s">
        <v>377</v>
      </c>
      <c r="Y15" t="s">
        <v>378</v>
      </c>
      <c r="Z15" t="s">
        <v>379</v>
      </c>
      <c r="AA15" t="s">
        <v>380</v>
      </c>
      <c r="AB15" t="s">
        <v>381</v>
      </c>
      <c r="AC15" t="s">
        <v>382</v>
      </c>
      <c r="AD15" t="s">
        <v>383</v>
      </c>
      <c r="AE15" t="s">
        <v>384</v>
      </c>
      <c r="AF15" t="s">
        <v>385</v>
      </c>
      <c r="AG15" t="s">
        <v>386</v>
      </c>
      <c r="AH15" t="s">
        <v>387</v>
      </c>
      <c r="AI15" t="s">
        <v>388</v>
      </c>
      <c r="AJ15" t="s">
        <v>389</v>
      </c>
      <c r="AK15" t="s">
        <v>390</v>
      </c>
      <c r="AL15" t="s">
        <v>391</v>
      </c>
      <c r="AM15" t="s">
        <v>392</v>
      </c>
      <c r="AN15" t="str">
        <f>HYPERLINK("https://nconnect.nicmar.ac.in/storage/profile/6a84a22c7ec3c.png","Download")</f>
        <v>0</v>
      </c>
      <c r="AO15" t="str">
        <f>HYPERLINK("https://nconnect.nicmar.ac.in/pdf/1352_resume_1787155732.pdf/Y2FyZWVy","View Resume")</f>
        <v>0</v>
      </c>
      <c r="AP15" t="str">
        <f>HYPERLINK("https://nconnect.nicmar.ac.in/pdf/1352_aadhar_1787155759.jpg/Y2FyZWVy","View Aadhar")</f>
        <v>0</v>
      </c>
      <c r="AQ15" t="str">
        <f>HYPERLINK("https://nconnect.nicmar.ac.in/pdf/1352_noc_certificate_1787211214.pdf/Y2FyZWVy","View NOC")</f>
        <v>0</v>
      </c>
      <c r="AR15" t="str">
        <f>HYPERLINK("https://nconnect.nicmar.ac.in/pdf/1352_research_publication_1787156364.pdf/Y2FyZWVy","View Research Publication")</f>
        <v>0</v>
      </c>
      <c r="AS15" t="str">
        <f>HYPERLINK("https://nconnect.nicmar.ac.in/pdf/1352_book_chapters_1787156375.pdf/Y2FyZWVy","View Book Chapters")</f>
        <v>0</v>
      </c>
      <c r="AT15" t="str">
        <f>HYPERLINK("https://nconnect.nicmar.ac.in/pdf/1352_patents_granted_1787156389.pdf/Y2FyZWVy","View Patents Granted")</f>
        <v>0</v>
      </c>
      <c r="AU15" t="str">
        <f>HYPERLINK("https://nconnect.nicmar.ac.in/pdf/1352_vision_statement_1787159412.pdf/Y2FyZWVy","View Vision Statement")</f>
        <v>0</v>
      </c>
      <c r="AV15" t="str">
        <f>HYPERLINK("https://nconnect.nicmar.ac.in/pdf/1352_experience_certificates_1787157569.pdf/Y2FyZWVy","View Experience")</f>
        <v>0</v>
      </c>
      <c r="AW15" t="str">
        <f>HYPERLINK("https://nconnect.nicmar.ac.in/pdf/1352_other_1787157808.pdf/Y2FyZWVy","View Other Document")</f>
        <v>0</v>
      </c>
      <c r="AX15" t="s">
        <v>393</v>
      </c>
    </row>
    <row r="16" spans="1:50">
      <c r="A16" t="s">
        <v>50</v>
      </c>
      <c r="B16" t="s">
        <v>51</v>
      </c>
      <c r="C16" t="s">
        <v>394</v>
      </c>
      <c r="D16" t="s">
        <v>395</v>
      </c>
      <c r="E16">
        <v>7894434142</v>
      </c>
      <c r="F16" t="s">
        <v>54</v>
      </c>
      <c r="G16" t="s">
        <v>396</v>
      </c>
      <c r="H16" t="s">
        <v>56</v>
      </c>
      <c r="I16" t="s">
        <v>397</v>
      </c>
      <c r="J16" t="s">
        <v>398</v>
      </c>
      <c r="K16" t="s">
        <v>399</v>
      </c>
      <c r="L16" t="s">
        <v>400</v>
      </c>
      <c r="M16" t="s">
        <v>401</v>
      </c>
      <c r="N16">
        <v>14</v>
      </c>
      <c r="O16" t="s">
        <v>402</v>
      </c>
      <c r="P16" t="s">
        <v>64</v>
      </c>
      <c r="T16" t="s">
        <v>64</v>
      </c>
      <c r="V16" t="s">
        <v>403</v>
      </c>
      <c r="W16" t="s">
        <v>404</v>
      </c>
      <c r="X16" t="s">
        <v>405</v>
      </c>
      <c r="Y16" t="s">
        <v>406</v>
      </c>
      <c r="Z16" t="s">
        <v>407</v>
      </c>
      <c r="AA16" t="s">
        <v>408</v>
      </c>
      <c r="AB16" t="s">
        <v>409</v>
      </c>
      <c r="AC16" t="s">
        <v>410</v>
      </c>
      <c r="AD16" t="s">
        <v>411</v>
      </c>
      <c r="AE16" t="s">
        <v>412</v>
      </c>
      <c r="AI16" t="s">
        <v>413</v>
      </c>
      <c r="AJ16" t="s">
        <v>414</v>
      </c>
      <c r="AN16" t="s">
        <v>93</v>
      </c>
      <c r="AO16" t="str">
        <f>HYPERLINK("https://nconnect.nicmar.ac.in/pdf/1241_resume_1778591587.pdf/Y2FyZWVy","View Resume")</f>
        <v>0</v>
      </c>
      <c r="AP16" t="str">
        <f>HYPERLINK("https://nconnect.nicmar.ac.in/pdf/1241_aadhar_1778591623.pdf/Y2FyZWVy","View Aadhar")</f>
        <v>0</v>
      </c>
      <c r="AQ16" t="str">
        <f>HYPERLINK("https://nconnect.nicmar.ac.in/pdf/1241_noc_certificate_1778591452.pdf/Y2FyZWVy","View NOC")</f>
        <v>0</v>
      </c>
      <c r="AR16" t="str">
        <f>HYPERLINK("https://nconnect.nicmar.ac.in/pdf/1241_research_publication_1778591793.pdf/Y2FyZWVy","View Research Publication")</f>
        <v>0</v>
      </c>
      <c r="AS16" t="str">
        <f>HYPERLINK("https://nconnect.nicmar.ac.in/pdf/1241_book_chapters_1778592046.pdf/Y2FyZWVy","View Book Chapters")</f>
        <v>0</v>
      </c>
      <c r="AT16" t="s">
        <v>93</v>
      </c>
      <c r="AU16" t="s">
        <v>93</v>
      </c>
      <c r="AV16" t="s">
        <v>93</v>
      </c>
      <c r="AW16" t="s">
        <v>93</v>
      </c>
      <c r="AX16" t="s">
        <v>415</v>
      </c>
    </row>
    <row r="17" spans="1:50">
      <c r="A17" t="s">
        <v>50</v>
      </c>
      <c r="B17" t="s">
        <v>51</v>
      </c>
      <c r="C17" t="s">
        <v>416</v>
      </c>
      <c r="D17" t="s">
        <v>417</v>
      </c>
      <c r="E17">
        <v>9160040177</v>
      </c>
      <c r="F17" t="s">
        <v>54</v>
      </c>
      <c r="G17" t="s">
        <v>418</v>
      </c>
      <c r="H17" t="s">
        <v>56</v>
      </c>
      <c r="I17" t="s">
        <v>419</v>
      </c>
      <c r="J17" t="s">
        <v>420</v>
      </c>
      <c r="K17" t="s">
        <v>421</v>
      </c>
      <c r="L17" t="s">
        <v>422</v>
      </c>
      <c r="M17" t="s">
        <v>423</v>
      </c>
      <c r="N17">
        <v>14</v>
      </c>
      <c r="O17" t="s">
        <v>424</v>
      </c>
      <c r="P17" t="s">
        <v>64</v>
      </c>
      <c r="T17" t="s">
        <v>64</v>
      </c>
      <c r="V17" t="s">
        <v>425</v>
      </c>
      <c r="W17" t="s">
        <v>426</v>
      </c>
      <c r="X17" t="s">
        <v>427</v>
      </c>
      <c r="Y17" t="s">
        <v>428</v>
      </c>
      <c r="Z17" t="s">
        <v>429</v>
      </c>
      <c r="AA17" t="s">
        <v>430</v>
      </c>
      <c r="AB17" t="s">
        <v>431</v>
      </c>
      <c r="AC17" t="s">
        <v>432</v>
      </c>
      <c r="AD17" t="s">
        <v>433</v>
      </c>
      <c r="AE17" t="s">
        <v>434</v>
      </c>
      <c r="AF17" t="s">
        <v>435</v>
      </c>
      <c r="AG17" t="s">
        <v>436</v>
      </c>
      <c r="AH17" t="s">
        <v>437</v>
      </c>
      <c r="AI17" t="s">
        <v>438</v>
      </c>
      <c r="AJ17" t="s">
        <v>439</v>
      </c>
      <c r="AK17" t="s">
        <v>440</v>
      </c>
      <c r="AL17" t="s">
        <v>441</v>
      </c>
      <c r="AN17" t="str">
        <f>HYPERLINK("https://nconnect.nicmar.ac.in/storage/profile/6a7bb62a90539.png","Download")</f>
        <v>0</v>
      </c>
      <c r="AO17" t="str">
        <f>HYPERLINK("https://nconnect.nicmar.ac.in/pdf/1325_resume_1787254155.pdf/Y2FyZWVy","View Resume")</f>
        <v>0</v>
      </c>
      <c r="AP17" t="str">
        <f>HYPERLINK("https://nconnect.nicmar.ac.in/pdf/1325_aadhar_1787254244.jpg/Y2FyZWVy","View Aadhar")</f>
        <v>0</v>
      </c>
      <c r="AQ17" t="str">
        <f>HYPERLINK("https://nconnect.nicmar.ac.in/pdf/1325_noc_certificate_1787257722.pdf/Y2FyZWVy","View NOC")</f>
        <v>0</v>
      </c>
      <c r="AR17" t="str">
        <f>HYPERLINK("https://nconnect.nicmar.ac.in/pdf/1325_research_publication_1787257768.pdf/Y2FyZWVy","View Research Publication")</f>
        <v>0</v>
      </c>
      <c r="AS17" t="str">
        <f>HYPERLINK("https://nconnect.nicmar.ac.in/pdf/1325_book_chapters_1787256250.pdf/Y2FyZWVy","View Book Chapters")</f>
        <v>0</v>
      </c>
      <c r="AT17" t="str">
        <f>HYPERLINK("https://nconnect.nicmar.ac.in/pdf/1325_patents_granted_1787257914.pdf/Y2FyZWVy","View Patents Granted")</f>
        <v>0</v>
      </c>
      <c r="AU17" t="str">
        <f>HYPERLINK("https://nconnect.nicmar.ac.in/pdf/1325_vision_statement_1787256435.pdf/Y2FyZWVy","View Vision Statement")</f>
        <v>0</v>
      </c>
      <c r="AV17" t="str">
        <f>HYPERLINK("https://nconnect.nicmar.ac.in/pdf/1325_experience_certificates_1787256503.pdf/Y2FyZWVy","View Experience")</f>
        <v>0</v>
      </c>
      <c r="AW17" t="str">
        <f>HYPERLINK("https://nconnect.nicmar.ac.in/pdf/1325_other_1787256541.pdf/Y2FyZWVy","View Other Document")</f>
        <v>0</v>
      </c>
      <c r="AX17" t="s">
        <v>442</v>
      </c>
    </row>
    <row r="18" spans="1:50">
      <c r="A18" t="s">
        <v>50</v>
      </c>
      <c r="B18" t="s">
        <v>51</v>
      </c>
      <c r="C18" t="s">
        <v>443</v>
      </c>
      <c r="D18" t="s">
        <v>444</v>
      </c>
      <c r="E18">
        <v>9969259751</v>
      </c>
      <c r="F18" t="s">
        <v>54</v>
      </c>
      <c r="G18" t="s">
        <v>445</v>
      </c>
      <c r="H18" t="s">
        <v>56</v>
      </c>
      <c r="I18" t="s">
        <v>446</v>
      </c>
      <c r="J18" t="s">
        <v>447</v>
      </c>
      <c r="K18" t="s">
        <v>448</v>
      </c>
      <c r="L18" t="s">
        <v>449</v>
      </c>
      <c r="M18" t="s">
        <v>450</v>
      </c>
      <c r="N18">
        <v>1</v>
      </c>
      <c r="O18" t="s">
        <v>451</v>
      </c>
      <c r="P18" t="s">
        <v>64</v>
      </c>
      <c r="T18" t="s">
        <v>64</v>
      </c>
      <c r="V18" t="s">
        <v>452</v>
      </c>
      <c r="W18" t="s">
        <v>453</v>
      </c>
      <c r="X18" t="s">
        <v>454</v>
      </c>
      <c r="Y18" t="s">
        <v>455</v>
      </c>
      <c r="AA18" t="s">
        <v>456</v>
      </c>
      <c r="AD18" t="s">
        <v>457</v>
      </c>
      <c r="AE18" t="s">
        <v>458</v>
      </c>
      <c r="AF18" t="s">
        <v>459</v>
      </c>
      <c r="AG18" t="s">
        <v>289</v>
      </c>
      <c r="AI18" t="s">
        <v>460</v>
      </c>
      <c r="AJ18" t="s">
        <v>461</v>
      </c>
      <c r="AK18" t="s">
        <v>462</v>
      </c>
      <c r="AL18" t="s">
        <v>463</v>
      </c>
      <c r="AN18" t="s">
        <v>93</v>
      </c>
      <c r="AO18" t="str">
        <f>HYPERLINK("https://nconnect.nicmar.ac.in/pdf/1252_resume_1778754877.pdf/Y2FyZWVy","View Resume")</f>
        <v>0</v>
      </c>
      <c r="AP18" t="str">
        <f>HYPERLINK("https://nconnect.nicmar.ac.in/pdf/1252_aadhar_1778754902.pdf/Y2FyZWVy","View Aadhar")</f>
        <v>0</v>
      </c>
      <c r="AQ18" t="str">
        <f>HYPERLINK("https://nconnect.nicmar.ac.in/pdf/1252_noc_certificate_1778755649.pdf/Y2FyZWVy","View NOC")</f>
        <v>0</v>
      </c>
      <c r="AR18" t="str">
        <f>HYPERLINK("https://nconnect.nicmar.ac.in/pdf/1252_research_publication_1778755373.pdf/Y2FyZWVy","View Research Publication")</f>
        <v>0</v>
      </c>
      <c r="AS18" t="str">
        <f>HYPERLINK("https://nconnect.nicmar.ac.in/pdf/1252_book_chapters_1778755410.pdf/Y2FyZWVy","View Book Chapters")</f>
        <v>0</v>
      </c>
      <c r="AT18" t="s">
        <v>93</v>
      </c>
      <c r="AU18" t="s">
        <v>93</v>
      </c>
      <c r="AV18" t="s">
        <v>93</v>
      </c>
      <c r="AW18" t="s">
        <v>93</v>
      </c>
      <c r="AX18" t="s">
        <v>464</v>
      </c>
    </row>
    <row r="19" spans="1:50">
      <c r="A19" t="s">
        <v>50</v>
      </c>
      <c r="B19" t="s">
        <v>51</v>
      </c>
      <c r="C19" t="s">
        <v>465</v>
      </c>
      <c r="D19" t="s">
        <v>466</v>
      </c>
      <c r="E19">
        <v>9341240724</v>
      </c>
      <c r="F19" t="s">
        <v>54</v>
      </c>
      <c r="G19" t="s">
        <v>467</v>
      </c>
      <c r="H19" t="s">
        <v>56</v>
      </c>
      <c r="I19" t="s">
        <v>468</v>
      </c>
      <c r="J19" t="s">
        <v>469</v>
      </c>
      <c r="K19" t="s">
        <v>470</v>
      </c>
      <c r="L19" t="s">
        <v>471</v>
      </c>
      <c r="M19" t="s">
        <v>472</v>
      </c>
      <c r="N19">
        <v>17</v>
      </c>
      <c r="O19" t="s">
        <v>473</v>
      </c>
      <c r="P19" t="s">
        <v>64</v>
      </c>
      <c r="T19" t="s">
        <v>64</v>
      </c>
      <c r="V19" t="s">
        <v>474</v>
      </c>
      <c r="W19" t="s">
        <v>475</v>
      </c>
      <c r="X19" t="s">
        <v>476</v>
      </c>
      <c r="Y19" t="s">
        <v>477</v>
      </c>
      <c r="Z19" t="s">
        <v>478</v>
      </c>
      <c r="AA19" t="s">
        <v>479</v>
      </c>
      <c r="AB19" t="s">
        <v>480</v>
      </c>
      <c r="AC19" t="s">
        <v>481</v>
      </c>
      <c r="AD19" t="s">
        <v>482</v>
      </c>
      <c r="AE19" t="s">
        <v>483</v>
      </c>
      <c r="AF19" t="s">
        <v>484</v>
      </c>
      <c r="AG19" t="s">
        <v>485</v>
      </c>
      <c r="AH19" t="s">
        <v>486</v>
      </c>
      <c r="AI19" t="s">
        <v>487</v>
      </c>
      <c r="AJ19" t="s">
        <v>488</v>
      </c>
      <c r="AK19" t="s">
        <v>489</v>
      </c>
      <c r="AN19" t="str">
        <f>HYPERLINK("https://nconnect.nicmar.ac.in/storage/profile/6a84322ad77dd.png","Download")</f>
        <v>0</v>
      </c>
      <c r="AO19" t="str">
        <f>HYPERLINK("https://nconnect.nicmar.ac.in/pdf/1290_resume_1787137321.pdf/Y2FyZWVy","View Resume")</f>
        <v>0</v>
      </c>
      <c r="AP19" t="str">
        <f>HYPERLINK("https://nconnect.nicmar.ac.in/pdf/1290_aadhar_1786277987.jpeg/Y2FyZWVy","View Aadhar")</f>
        <v>0</v>
      </c>
      <c r="AQ19" t="str">
        <f>HYPERLINK("https://nconnect.nicmar.ac.in/pdf/1290_noc_certificate_1787227406.pdf/Y2FyZWVy","View NOC")</f>
        <v>0</v>
      </c>
      <c r="AR19" t="str">
        <f>HYPERLINK("https://nconnect.nicmar.ac.in/pdf/1290_research_publication_1787137299.pdf/Y2FyZWVy","View Research Publication")</f>
        <v>0</v>
      </c>
      <c r="AS19" t="str">
        <f>HYPERLINK("https://nconnect.nicmar.ac.in/pdf/1290_book_chapters_1787137337.pdf/Y2FyZWVy","View Book Chapters")</f>
        <v>0</v>
      </c>
      <c r="AT19" t="str">
        <f>HYPERLINK("https://nconnect.nicmar.ac.in/pdf/1290_patents_granted_1787136790.pdf/Y2FyZWVy","View Patents Granted")</f>
        <v>0</v>
      </c>
      <c r="AU19" t="str">
        <f>HYPERLINK("https://nconnect.nicmar.ac.in/pdf/1290_vision_statement_1787327004.pdf/Y2FyZWVy","View Vision Statement")</f>
        <v>0</v>
      </c>
      <c r="AV19" t="str">
        <f>HYPERLINK("https://nconnect.nicmar.ac.in/pdf/1290_experience_certificates_1787141204.pdf/Y2FyZWVy","View Experience")</f>
        <v>0</v>
      </c>
      <c r="AW19" t="str">
        <f>HYPERLINK("https://nconnect.nicmar.ac.in/pdf/1290_other_1787136706.pdf/Y2FyZWVy","View Other Document")</f>
        <v>0</v>
      </c>
      <c r="AX19" t="s">
        <v>490</v>
      </c>
    </row>
    <row r="20" spans="1:50">
      <c r="A20" t="s">
        <v>50</v>
      </c>
      <c r="B20" t="s">
        <v>51</v>
      </c>
      <c r="C20" t="s">
        <v>491</v>
      </c>
      <c r="D20" t="s">
        <v>492</v>
      </c>
      <c r="E20">
        <v>9886127398</v>
      </c>
      <c r="F20" t="s">
        <v>54</v>
      </c>
      <c r="G20" t="s">
        <v>493</v>
      </c>
      <c r="H20" t="s">
        <v>56</v>
      </c>
      <c r="I20" t="s">
        <v>494</v>
      </c>
      <c r="J20" t="s">
        <v>495</v>
      </c>
      <c r="K20" t="s">
        <v>496</v>
      </c>
      <c r="L20" t="s">
        <v>497</v>
      </c>
      <c r="M20" t="s">
        <v>498</v>
      </c>
      <c r="N20">
        <v>14</v>
      </c>
      <c r="O20" t="s">
        <v>499</v>
      </c>
      <c r="P20" t="s">
        <v>64</v>
      </c>
      <c r="T20" t="s">
        <v>64</v>
      </c>
      <c r="V20" t="s">
        <v>500</v>
      </c>
      <c r="W20" t="s">
        <v>501</v>
      </c>
      <c r="X20" t="s">
        <v>502</v>
      </c>
      <c r="Y20" t="s">
        <v>503</v>
      </c>
      <c r="Z20" t="s">
        <v>504</v>
      </c>
      <c r="AA20" t="s">
        <v>505</v>
      </c>
      <c r="AB20" t="s">
        <v>506</v>
      </c>
      <c r="AC20" t="s">
        <v>507</v>
      </c>
      <c r="AD20" t="s">
        <v>508</v>
      </c>
      <c r="AE20" t="s">
        <v>509</v>
      </c>
      <c r="AF20" t="s">
        <v>510</v>
      </c>
      <c r="AG20" t="s">
        <v>511</v>
      </c>
      <c r="AH20" t="s">
        <v>512</v>
      </c>
      <c r="AI20" t="s">
        <v>513</v>
      </c>
      <c r="AJ20" t="s">
        <v>514</v>
      </c>
      <c r="AK20" t="s">
        <v>515</v>
      </c>
      <c r="AL20" t="s">
        <v>516</v>
      </c>
      <c r="AM20" t="s">
        <v>517</v>
      </c>
      <c r="AN20" t="str">
        <f>HYPERLINK("https://nconnect.nicmar.ac.in/storage/profile/6a82b8af68255.png","Download")</f>
        <v>0</v>
      </c>
      <c r="AO20" t="str">
        <f>HYPERLINK("https://nconnect.nicmar.ac.in/pdf/1349_resume_1787306441.pdf/Y2FyZWVy","View Resume")</f>
        <v>0</v>
      </c>
      <c r="AP20" t="str">
        <f>HYPERLINK("https://nconnect.nicmar.ac.in/pdf/1349_aadhar_1787137572.pdf/Y2FyZWVy","View Aadhar")</f>
        <v>0</v>
      </c>
      <c r="AQ20" t="str">
        <f>HYPERLINK("https://nconnect.nicmar.ac.in/pdf/1349_noc_certificate_1788171764.pdf/Y2FyZWVy","View NOC")</f>
        <v>0</v>
      </c>
      <c r="AR20" t="str">
        <f>HYPERLINK("https://nconnect.nicmar.ac.in/pdf/1349_research_publication_1787138442.pdf/Y2FyZWVy","View Research Publication")</f>
        <v>0</v>
      </c>
      <c r="AS20" t="str">
        <f>HYPERLINK("https://nconnect.nicmar.ac.in/pdf/1349_book_chapters_1787138938.pdf/Y2FyZWVy","View Book Chapters")</f>
        <v>0</v>
      </c>
      <c r="AT20" t="str">
        <f>HYPERLINK("https://nconnect.nicmar.ac.in/pdf/1349_patents_granted_1787212328.pdf/Y2FyZWVy","View Patents Granted")</f>
        <v>0</v>
      </c>
      <c r="AU20" t="str">
        <f>HYPERLINK("https://nconnect.nicmar.ac.in/pdf/1349_vision_statement_1787308546.pdf/Y2FyZWVy","View Vision Statement")</f>
        <v>0</v>
      </c>
      <c r="AV20" t="str">
        <f>HYPERLINK("https://nconnect.nicmar.ac.in/pdf/1349_experience_certificates_1787213228.pdf/Y2FyZWVy","View Experience")</f>
        <v>0</v>
      </c>
      <c r="AW20" t="str">
        <f>HYPERLINK("https://nconnect.nicmar.ac.in/pdf/1349_other_1787214852.pdf/Y2FyZWVy","View Other Document")</f>
        <v>0</v>
      </c>
      <c r="AX20" t="s">
        <v>518</v>
      </c>
    </row>
    <row r="21" spans="1:50">
      <c r="A21" t="s">
        <v>50</v>
      </c>
      <c r="B21" t="s">
        <v>51</v>
      </c>
      <c r="C21" t="s">
        <v>519</v>
      </c>
      <c r="D21" t="s">
        <v>520</v>
      </c>
      <c r="E21">
        <v>9949485554</v>
      </c>
      <c r="F21" t="s">
        <v>54</v>
      </c>
      <c r="G21" t="s">
        <v>521</v>
      </c>
      <c r="H21" t="s">
        <v>56</v>
      </c>
      <c r="I21" t="s">
        <v>522</v>
      </c>
      <c r="J21" t="s">
        <v>523</v>
      </c>
      <c r="K21" t="s">
        <v>524</v>
      </c>
      <c r="L21" t="s">
        <v>525</v>
      </c>
      <c r="M21" t="s">
        <v>526</v>
      </c>
      <c r="N21" t="s">
        <v>527</v>
      </c>
      <c r="O21" t="s">
        <v>528</v>
      </c>
      <c r="P21" t="s">
        <v>64</v>
      </c>
      <c r="T21" t="s">
        <v>64</v>
      </c>
      <c r="V21" t="s">
        <v>529</v>
      </c>
      <c r="W21" t="s">
        <v>530</v>
      </c>
      <c r="X21" t="s">
        <v>531</v>
      </c>
      <c r="Y21" t="s">
        <v>532</v>
      </c>
      <c r="Z21" t="s">
        <v>533</v>
      </c>
      <c r="AA21" t="s">
        <v>534</v>
      </c>
      <c r="AB21" t="s">
        <v>535</v>
      </c>
      <c r="AC21" t="s">
        <v>536</v>
      </c>
      <c r="AD21" t="s">
        <v>537</v>
      </c>
      <c r="AE21" t="s">
        <v>538</v>
      </c>
      <c r="AF21" t="s">
        <v>539</v>
      </c>
      <c r="AG21" t="s">
        <v>540</v>
      </c>
      <c r="AH21" t="s">
        <v>541</v>
      </c>
      <c r="AI21" t="s">
        <v>542</v>
      </c>
      <c r="AJ21" t="s">
        <v>543</v>
      </c>
      <c r="AK21" t="s">
        <v>544</v>
      </c>
      <c r="AL21" t="s">
        <v>545</v>
      </c>
      <c r="AM21" t="s">
        <v>546</v>
      </c>
      <c r="AN21" t="str">
        <f>HYPERLINK("https://nconnect.nicmar.ac.in/storage/profile/6a86e61e1f688.png","Download")</f>
        <v>0</v>
      </c>
      <c r="AO21" t="str">
        <f>HYPERLINK("https://nconnect.nicmar.ac.in/pdf/1353_resume_1787232867.pdf/Y2FyZWVy","View Resume")</f>
        <v>0</v>
      </c>
      <c r="AP21" t="str">
        <f>HYPERLINK("https://nconnect.nicmar.ac.in/pdf/1353_aadhar_1787372165.pdf/Y2FyZWVy","View Aadhar")</f>
        <v>0</v>
      </c>
      <c r="AQ21" t="str">
        <f>HYPERLINK("https://nconnect.nicmar.ac.in/pdf/1353_noc_certificate_1787372184.pdf/Y2FyZWVy","View NOC")</f>
        <v>0</v>
      </c>
      <c r="AR21" t="str">
        <f>HYPERLINK("https://nconnect.nicmar.ac.in/pdf/1353_research_publication_1787233289.pdf/Y2FyZWVy","View Research Publication")</f>
        <v>0</v>
      </c>
      <c r="AS21" t="str">
        <f>HYPERLINK("https://nconnect.nicmar.ac.in/pdf/1353_book_chapters_1787233662.pdf/Y2FyZWVy","View Book Chapters")</f>
        <v>0</v>
      </c>
      <c r="AT21" t="str">
        <f>HYPERLINK("https://nconnect.nicmar.ac.in/pdf/1353_patents_granted_1787233983.pdf/Y2FyZWVy","View Patents Granted")</f>
        <v>0</v>
      </c>
      <c r="AU21" t="str">
        <f>HYPERLINK("https://nconnect.nicmar.ac.in/pdf/1353_vision_statement_1787233798.pdf/Y2FyZWVy","View Vision Statement")</f>
        <v>0</v>
      </c>
      <c r="AV21" t="str">
        <f>HYPERLINK("https://nconnect.nicmar.ac.in/pdf/1353_experience_certificates_1787234619.pdf/Y2FyZWVy","View Experience")</f>
        <v>0</v>
      </c>
      <c r="AW21" t="str">
        <f>HYPERLINK("https://nconnect.nicmar.ac.in/pdf/1353_other_1787372639.pdf/Y2FyZWVy","View Other Document")</f>
        <v>0</v>
      </c>
      <c r="AX21" t="s">
        <v>547</v>
      </c>
    </row>
    <row r="22" spans="1:50">
      <c r="A22" t="s">
        <v>50</v>
      </c>
      <c r="B22" t="s">
        <v>51</v>
      </c>
      <c r="C22" t="s">
        <v>548</v>
      </c>
      <c r="D22" t="s">
        <v>549</v>
      </c>
      <c r="E22">
        <v>9872005961</v>
      </c>
      <c r="F22" t="s">
        <v>54</v>
      </c>
      <c r="G22" t="s">
        <v>550</v>
      </c>
      <c r="H22" t="s">
        <v>56</v>
      </c>
      <c r="I22" t="s">
        <v>276</v>
      </c>
      <c r="J22" t="s">
        <v>551</v>
      </c>
      <c r="K22" t="s">
        <v>552</v>
      </c>
      <c r="L22" t="s">
        <v>228</v>
      </c>
      <c r="M22" t="s">
        <v>553</v>
      </c>
      <c r="N22">
        <v>14</v>
      </c>
      <c r="O22" t="s">
        <v>554</v>
      </c>
      <c r="P22" t="s">
        <v>64</v>
      </c>
      <c r="T22" t="s">
        <v>64</v>
      </c>
      <c r="V22" t="s">
        <v>555</v>
      </c>
      <c r="W22" t="s">
        <v>556</v>
      </c>
      <c r="X22" t="s">
        <v>557</v>
      </c>
      <c r="Y22" t="s">
        <v>558</v>
      </c>
      <c r="Z22" t="s">
        <v>559</v>
      </c>
      <c r="AA22" t="s">
        <v>560</v>
      </c>
      <c r="AB22" t="s">
        <v>561</v>
      </c>
      <c r="AD22" t="s">
        <v>562</v>
      </c>
      <c r="AE22" t="s">
        <v>563</v>
      </c>
      <c r="AF22" t="s">
        <v>564</v>
      </c>
      <c r="AG22" t="s">
        <v>565</v>
      </c>
      <c r="AH22" t="s">
        <v>566</v>
      </c>
      <c r="AI22" t="s">
        <v>567</v>
      </c>
      <c r="AJ22" t="s">
        <v>568</v>
      </c>
      <c r="AK22" t="s">
        <v>569</v>
      </c>
      <c r="AN22" t="str">
        <f>HYPERLINK("https://nconnect.nicmar.ac.in/storage/profile/69ca154246884.png","Download")</f>
        <v>0</v>
      </c>
      <c r="AO22" t="str">
        <f>HYPERLINK("https://nconnect.nicmar.ac.in/pdf/1182_resume_1787378734.pdf/Y2FyZWVy","View Resume")</f>
        <v>0</v>
      </c>
      <c r="AP22" t="str">
        <f>HYPERLINK("https://nconnect.nicmar.ac.in/pdf/1182_aadhar_1787379237.pdf/Y2FyZWVy","View Aadhar")</f>
        <v>0</v>
      </c>
      <c r="AQ22" t="str">
        <f>HYPERLINK("https://nconnect.nicmar.ac.in/pdf/1182_noc_certificate_1787379261.pdf/Y2FyZWVy","View NOC")</f>
        <v>0</v>
      </c>
      <c r="AR22" t="str">
        <f>HYPERLINK("https://nconnect.nicmar.ac.in/pdf/1182_research_publication_1787379318.pdf/Y2FyZWVy","View Research Publication")</f>
        <v>0</v>
      </c>
      <c r="AS22" t="str">
        <f>HYPERLINK("https://nconnect.nicmar.ac.in/pdf/1182_book_chapters_1787379556.pdf/Y2FyZWVy","View Book Chapters")</f>
        <v>0</v>
      </c>
      <c r="AT22" t="s">
        <v>93</v>
      </c>
      <c r="AU22" t="s">
        <v>93</v>
      </c>
      <c r="AV22" t="s">
        <v>93</v>
      </c>
      <c r="AW22" t="str">
        <f>HYPERLINK("https://nconnect.nicmar.ac.in/pdf/1182_other_1775024436.pdf/Y2FyZWVy","View Other Document")</f>
        <v>0</v>
      </c>
      <c r="AX22" t="s">
        <v>570</v>
      </c>
    </row>
    <row r="23" spans="1:50">
      <c r="A23" t="s">
        <v>50</v>
      </c>
      <c r="B23" t="s">
        <v>51</v>
      </c>
      <c r="C23" t="s">
        <v>571</v>
      </c>
      <c r="D23" t="s">
        <v>572</v>
      </c>
      <c r="E23">
        <v>9910613637</v>
      </c>
      <c r="F23" t="s">
        <v>54</v>
      </c>
      <c r="G23" t="s">
        <v>573</v>
      </c>
      <c r="H23" t="s">
        <v>56</v>
      </c>
      <c r="I23" t="s">
        <v>574</v>
      </c>
      <c r="J23" t="s">
        <v>575</v>
      </c>
      <c r="K23" t="s">
        <v>576</v>
      </c>
      <c r="L23" t="s">
        <v>577</v>
      </c>
      <c r="M23" t="s">
        <v>578</v>
      </c>
      <c r="N23" t="s">
        <v>579</v>
      </c>
      <c r="O23" t="s">
        <v>580</v>
      </c>
      <c r="P23" t="s">
        <v>64</v>
      </c>
      <c r="T23" t="s">
        <v>64</v>
      </c>
      <c r="V23" t="s">
        <v>581</v>
      </c>
      <c r="W23" t="s">
        <v>582</v>
      </c>
      <c r="X23" t="s">
        <v>583</v>
      </c>
      <c r="Z23" t="s">
        <v>584</v>
      </c>
      <c r="AA23" t="s">
        <v>585</v>
      </c>
      <c r="AB23" t="s">
        <v>586</v>
      </c>
      <c r="AC23" t="s">
        <v>587</v>
      </c>
      <c r="AJ23" t="s">
        <v>588</v>
      </c>
      <c r="AK23" t="s">
        <v>589</v>
      </c>
      <c r="AL23" t="s">
        <v>590</v>
      </c>
      <c r="AM23" t="s">
        <v>591</v>
      </c>
      <c r="AN23" t="str">
        <f>HYPERLINK("https://nconnect.nicmar.ac.in/storage/profile/6a799343afa24.png","Download")</f>
        <v>0</v>
      </c>
      <c r="AO23" t="str">
        <f>HYPERLINK("https://nconnect.nicmar.ac.in/pdf/1294_resume_1787332193.pdf/Y2FyZWVy","View Resume")</f>
        <v>0</v>
      </c>
      <c r="AP23" t="str">
        <f>HYPERLINK("https://nconnect.nicmar.ac.in/pdf/1294_aadhar_1786446199.pdf/Y2FyZWVy","View Aadhar")</f>
        <v>0</v>
      </c>
      <c r="AQ23" t="str">
        <f>HYPERLINK("https://nconnect.nicmar.ac.in/pdf/1294_noc_certificate_1786779335.pdf/Y2FyZWVy","View NOC")</f>
        <v>0</v>
      </c>
      <c r="AR23" t="str">
        <f>HYPERLINK("https://nconnect.nicmar.ac.in/pdf/1294_research_publication_1786773649.pdf/Y2FyZWVy","View Research Publication")</f>
        <v>0</v>
      </c>
      <c r="AS23" t="str">
        <f>HYPERLINK("https://nconnect.nicmar.ac.in/pdf/1294_book_chapters_1786773618.pdf/Y2FyZWVy","View Book Chapters")</f>
        <v>0</v>
      </c>
      <c r="AT23" t="str">
        <f>HYPERLINK("https://nconnect.nicmar.ac.in/pdf/1294_patents_granted_1786773599.pdf/Y2FyZWVy","View Patents Granted")</f>
        <v>0</v>
      </c>
      <c r="AU23" t="str">
        <f>HYPERLINK("https://nconnect.nicmar.ac.in/pdf/1294_vision_statement_1787410810.pdf/Y2FyZWVy","View Vision Statement")</f>
        <v>0</v>
      </c>
      <c r="AV23" t="str">
        <f>HYPERLINK("https://nconnect.nicmar.ac.in/pdf/1294_experience_certificates_1786725321.pdf/Y2FyZWVy","View Experience")</f>
        <v>0</v>
      </c>
      <c r="AW23" t="str">
        <f>HYPERLINK("https://nconnect.nicmar.ac.in/pdf/1294_other_1787138883.pdf/Y2FyZWVy","View Other Document")</f>
        <v>0</v>
      </c>
      <c r="AX23" t="s">
        <v>592</v>
      </c>
    </row>
    <row r="24" spans="1:50">
      <c r="A24" t="s">
        <v>50</v>
      </c>
      <c r="B24" t="s">
        <v>51</v>
      </c>
      <c r="C24" t="s">
        <v>593</v>
      </c>
      <c r="D24" t="s">
        <v>594</v>
      </c>
      <c r="E24">
        <v>9908132001</v>
      </c>
      <c r="F24" t="s">
        <v>54</v>
      </c>
      <c r="G24" t="s">
        <v>595</v>
      </c>
      <c r="H24" t="s">
        <v>56</v>
      </c>
      <c r="I24" t="s">
        <v>596</v>
      </c>
      <c r="J24" t="s">
        <v>597</v>
      </c>
      <c r="K24" t="s">
        <v>598</v>
      </c>
      <c r="L24" t="s">
        <v>599</v>
      </c>
      <c r="M24" t="s">
        <v>600</v>
      </c>
      <c r="N24" t="s">
        <v>601</v>
      </c>
      <c r="O24" t="s">
        <v>602</v>
      </c>
      <c r="P24" t="s">
        <v>64</v>
      </c>
      <c r="T24" t="s">
        <v>64</v>
      </c>
      <c r="V24" t="s">
        <v>603</v>
      </c>
      <c r="W24" t="s">
        <v>604</v>
      </c>
      <c r="X24" t="s">
        <v>605</v>
      </c>
      <c r="Y24" t="s">
        <v>606</v>
      </c>
      <c r="Z24" t="s">
        <v>607</v>
      </c>
      <c r="AA24" t="s">
        <v>608</v>
      </c>
      <c r="AC24" t="s">
        <v>609</v>
      </c>
      <c r="AG24" t="s">
        <v>610</v>
      </c>
      <c r="AI24" t="s">
        <v>611</v>
      </c>
      <c r="AN24" t="str">
        <f>HYPERLINK("https://nconnect.nicmar.ac.in/storage/profile/6a796809710d0.png","Download")</f>
        <v>0</v>
      </c>
      <c r="AO24" t="str">
        <f>HYPERLINK("https://nconnect.nicmar.ac.in/pdf/1295_resume_1787393722.pdf/Y2FyZWVy","View Resume")</f>
        <v>0</v>
      </c>
      <c r="AP24" t="str">
        <f>HYPERLINK("https://nconnect.nicmar.ac.in/pdf/1295_aadhar_1787392953.pdf/Y2FyZWVy","View Aadhar")</f>
        <v>0</v>
      </c>
      <c r="AQ24" t="str">
        <f>HYPERLINK("https://nconnect.nicmar.ac.in/pdf/1295_noc_certificate_1787394286.pdf/Y2FyZWVy","View NOC")</f>
        <v>0</v>
      </c>
      <c r="AR24" t="str">
        <f>HYPERLINK("https://nconnect.nicmar.ac.in/pdf/1295_research_publication_1787393743.pdf/Y2FyZWVy","View Research Publication")</f>
        <v>0</v>
      </c>
      <c r="AS24" t="str">
        <f>HYPERLINK("https://nconnect.nicmar.ac.in/pdf/1295_book_chapters_1787393764.pdf/Y2FyZWVy","View Book Chapters")</f>
        <v>0</v>
      </c>
      <c r="AT24" t="str">
        <f>HYPERLINK("https://nconnect.nicmar.ac.in/pdf/1295_patents_granted_1787397031.pdf/Y2FyZWVy","View Patents Granted")</f>
        <v>0</v>
      </c>
      <c r="AU24" t="str">
        <f>HYPERLINK("https://nconnect.nicmar.ac.in/pdf/1295_vision_statement_1787395931.pdf/Y2FyZWVy","View Vision Statement")</f>
        <v>0</v>
      </c>
      <c r="AV24" t="str">
        <f>HYPERLINK("https://nconnect.nicmar.ac.in/pdf/1295_experience_certificates_1787394301.pdf/Y2FyZWVy","View Experience")</f>
        <v>0</v>
      </c>
      <c r="AW24" t="str">
        <f>HYPERLINK("https://nconnect.nicmar.ac.in/pdf/1295_other_1787397006.pdf/Y2FyZWVy","View Other Document")</f>
        <v>0</v>
      </c>
      <c r="AX24" t="s">
        <v>612</v>
      </c>
    </row>
    <row r="25" spans="1:50">
      <c r="A25" t="s">
        <v>50</v>
      </c>
      <c r="B25" t="s">
        <v>51</v>
      </c>
      <c r="C25" t="s">
        <v>613</v>
      </c>
      <c r="D25" t="s">
        <v>614</v>
      </c>
      <c r="E25">
        <v>8297335252</v>
      </c>
      <c r="F25" t="s">
        <v>54</v>
      </c>
      <c r="G25" t="s">
        <v>615</v>
      </c>
      <c r="H25" t="s">
        <v>56</v>
      </c>
      <c r="I25" t="s">
        <v>616</v>
      </c>
      <c r="J25" t="s">
        <v>617</v>
      </c>
      <c r="K25" t="s">
        <v>618</v>
      </c>
      <c r="L25" t="s">
        <v>619</v>
      </c>
      <c r="M25" t="s">
        <v>620</v>
      </c>
      <c r="N25">
        <v>14</v>
      </c>
      <c r="O25" t="s">
        <v>621</v>
      </c>
      <c r="P25" t="s">
        <v>64</v>
      </c>
      <c r="T25" t="s">
        <v>64</v>
      </c>
      <c r="V25" t="s">
        <v>622</v>
      </c>
      <c r="W25" t="s">
        <v>623</v>
      </c>
      <c r="X25" t="s">
        <v>427</v>
      </c>
      <c r="AA25" t="s">
        <v>624</v>
      </c>
      <c r="AC25" t="s">
        <v>625</v>
      </c>
      <c r="AD25" t="s">
        <v>626</v>
      </c>
      <c r="AF25" t="s">
        <v>627</v>
      </c>
      <c r="AH25" t="s">
        <v>628</v>
      </c>
      <c r="AI25" t="s">
        <v>629</v>
      </c>
      <c r="AJ25" t="s">
        <v>630</v>
      </c>
      <c r="AK25" t="s">
        <v>631</v>
      </c>
      <c r="AL25" t="s">
        <v>632</v>
      </c>
      <c r="AM25" t="s">
        <v>633</v>
      </c>
      <c r="AN25" t="str">
        <f>HYPERLINK("https://nconnect.nicmar.ac.in/storage/profile/6a87fae42014f.png","Download")</f>
        <v>0</v>
      </c>
      <c r="AO25" t="str">
        <f>HYPERLINK("https://nconnect.nicmar.ac.in/pdf/1354_resume_1787310549.pdf/Y2FyZWVy","View Resume")</f>
        <v>0</v>
      </c>
      <c r="AP25" t="str">
        <f>HYPERLINK("https://nconnect.nicmar.ac.in/pdf/1354_aadhar_1787310563.pdf/Y2FyZWVy","View Aadhar")</f>
        <v>0</v>
      </c>
      <c r="AQ25" t="str">
        <f>HYPERLINK("https://nconnect.nicmar.ac.in/pdf/1354_noc_certificate_1787401411.pdf/Y2FyZWVy","View NOC")</f>
        <v>0</v>
      </c>
      <c r="AR25" t="str">
        <f>HYPERLINK("https://nconnect.nicmar.ac.in/pdf/1354_research_publication_1787400503.pdf/Y2FyZWVy","View Research Publication")</f>
        <v>0</v>
      </c>
      <c r="AS25" t="str">
        <f>HYPERLINK("https://nconnect.nicmar.ac.in/pdf/1354_book_chapters_1787400717.pdf/Y2FyZWVy","View Book Chapters")</f>
        <v>0</v>
      </c>
      <c r="AT25" t="str">
        <f>HYPERLINK("https://nconnect.nicmar.ac.in/pdf/1354_patents_granted_1787400933.pdf/Y2FyZWVy","View Patents Granted")</f>
        <v>0</v>
      </c>
      <c r="AU25" t="str">
        <f>HYPERLINK("https://nconnect.nicmar.ac.in/pdf/1354_vision_statement_1787310318.pdf/Y2FyZWVy","View Vision Statement")</f>
        <v>0</v>
      </c>
      <c r="AV25" t="str">
        <f>HYPERLINK("https://nconnect.nicmar.ac.in/pdf/1354_experience_certificates_1787310512.pdf/Y2FyZWVy","View Experience")</f>
        <v>0</v>
      </c>
      <c r="AW25" t="str">
        <f>HYPERLINK("https://nconnect.nicmar.ac.in/pdf/1354_other_1787310619.pdf/Y2FyZWVy","View Other Document")</f>
        <v>0</v>
      </c>
      <c r="AX25" t="s">
        <v>634</v>
      </c>
    </row>
    <row r="26" spans="1:50">
      <c r="A26" t="s">
        <v>50</v>
      </c>
      <c r="B26" t="s">
        <v>51</v>
      </c>
      <c r="C26" t="s">
        <v>273</v>
      </c>
      <c r="D26" t="s">
        <v>274</v>
      </c>
      <c r="E26">
        <v>9010202842</v>
      </c>
      <c r="F26" t="s">
        <v>54</v>
      </c>
      <c r="G26" t="s">
        <v>275</v>
      </c>
      <c r="H26" t="s">
        <v>56</v>
      </c>
      <c r="I26" t="s">
        <v>635</v>
      </c>
      <c r="J26" t="s">
        <v>636</v>
      </c>
      <c r="K26" t="s">
        <v>637</v>
      </c>
      <c r="L26" t="s">
        <v>638</v>
      </c>
      <c r="M26" t="s">
        <v>639</v>
      </c>
      <c r="N26" t="s">
        <v>640</v>
      </c>
      <c r="O26" t="s">
        <v>641</v>
      </c>
      <c r="P26" t="s">
        <v>64</v>
      </c>
      <c r="T26" t="s">
        <v>64</v>
      </c>
      <c r="V26" t="s">
        <v>642</v>
      </c>
      <c r="W26" t="s">
        <v>643</v>
      </c>
      <c r="X26" t="s">
        <v>284</v>
      </c>
      <c r="Y26" t="s">
        <v>644</v>
      </c>
      <c r="Z26" t="s">
        <v>645</v>
      </c>
      <c r="AA26" t="s">
        <v>646</v>
      </c>
      <c r="AB26" t="s">
        <v>647</v>
      </c>
      <c r="AD26" t="s">
        <v>648</v>
      </c>
      <c r="AG26" t="s">
        <v>289</v>
      </c>
      <c r="AI26" t="s">
        <v>649</v>
      </c>
      <c r="AJ26" t="s">
        <v>650</v>
      </c>
      <c r="AK26" t="s">
        <v>651</v>
      </c>
      <c r="AL26" t="s">
        <v>652</v>
      </c>
      <c r="AM26" t="s">
        <v>653</v>
      </c>
      <c r="AN26" t="str">
        <f>HYPERLINK("https://nconnect.nicmar.ac.in/storage/profile/69cd453d778a3.png","Download")</f>
        <v>0</v>
      </c>
      <c r="AO26" t="str">
        <f>HYPERLINK("https://nconnect.nicmar.ac.in/pdf/1355_resume_1787407109.pdf/Y2FyZWVy","View Resume")</f>
        <v>0</v>
      </c>
      <c r="AP26" t="str">
        <f>HYPERLINK("https://nconnect.nicmar.ac.in/pdf/1355_aadhar_1787380682.pdf/Y2FyZWVy","View Aadhar")</f>
        <v>0</v>
      </c>
      <c r="AQ26" t="str">
        <f>HYPERLINK("https://nconnect.nicmar.ac.in/pdf/1355_noc_certificate_1787380110.PDF/Y2FyZWVy","View NOC")</f>
        <v>0</v>
      </c>
      <c r="AR26" t="str">
        <f>HYPERLINK("https://nconnect.nicmar.ac.in/pdf/1355_research_publication_1787379868.pdf/Y2FyZWVy","View Research Publication")</f>
        <v>0</v>
      </c>
      <c r="AS26" t="str">
        <f>HYPERLINK("https://nconnect.nicmar.ac.in/pdf/1355_book_chapters_1787379425.pdf/Y2FyZWVy","View Book Chapters")</f>
        <v>0</v>
      </c>
      <c r="AT26" t="s">
        <v>93</v>
      </c>
      <c r="AU26" t="str">
        <f>HYPERLINK("https://nconnect.nicmar.ac.in/pdf/1355_vision_statement_1787467131.pdf/Y2FyZWVy","View Vision Statement")</f>
        <v>0</v>
      </c>
      <c r="AV26" t="str">
        <f>HYPERLINK("https://nconnect.nicmar.ac.in/pdf/1355_experience_certificates_1787380127.PDF/Y2FyZWVy","View Experience")</f>
        <v>0</v>
      </c>
      <c r="AW26" t="s">
        <v>93</v>
      </c>
      <c r="AX26" t="s">
        <v>654</v>
      </c>
    </row>
    <row r="27" spans="1:50">
      <c r="A27" t="s">
        <v>50</v>
      </c>
      <c r="B27" t="s">
        <v>51</v>
      </c>
      <c r="C27" t="s">
        <v>655</v>
      </c>
      <c r="D27" t="s">
        <v>656</v>
      </c>
      <c r="E27">
        <v>9728071929</v>
      </c>
      <c r="F27" t="s">
        <v>54</v>
      </c>
      <c r="G27" t="s">
        <v>657</v>
      </c>
      <c r="H27" t="s">
        <v>56</v>
      </c>
      <c r="I27" t="s">
        <v>658</v>
      </c>
      <c r="J27" t="s">
        <v>659</v>
      </c>
      <c r="K27" t="s">
        <v>660</v>
      </c>
      <c r="L27" t="s">
        <v>661</v>
      </c>
      <c r="M27" t="s">
        <v>620</v>
      </c>
      <c r="N27">
        <v>14</v>
      </c>
      <c r="O27" t="s">
        <v>662</v>
      </c>
      <c r="P27" t="s">
        <v>64</v>
      </c>
      <c r="T27" t="s">
        <v>64</v>
      </c>
      <c r="V27" t="s">
        <v>663</v>
      </c>
      <c r="W27" t="s">
        <v>664</v>
      </c>
      <c r="X27" t="s">
        <v>665</v>
      </c>
      <c r="Y27" t="s">
        <v>666</v>
      </c>
      <c r="AA27" t="s">
        <v>667</v>
      </c>
      <c r="AD27" t="s">
        <v>668</v>
      </c>
      <c r="AF27" t="s">
        <v>669</v>
      </c>
      <c r="AH27" t="s">
        <v>670</v>
      </c>
      <c r="AI27" t="s">
        <v>671</v>
      </c>
      <c r="AJ27" t="s">
        <v>672</v>
      </c>
      <c r="AN27" t="str">
        <f>HYPERLINK("https://nconnect.nicmar.ac.in/storage/profile/6a7ed4dc514d7.png","Download")</f>
        <v>0</v>
      </c>
      <c r="AO27" t="str">
        <f>HYPERLINK("https://nconnect.nicmar.ac.in/pdf/1339_resume_1787293747.pdf/Y2FyZWVy","View Resume")</f>
        <v>0</v>
      </c>
      <c r="AP27" t="str">
        <f>HYPERLINK("https://nconnect.nicmar.ac.in/pdf/1339_aadhar_1787293827.jpg/Y2FyZWVy","View Aadhar")</f>
        <v>0</v>
      </c>
      <c r="AQ27" t="str">
        <f>HYPERLINK("https://nconnect.nicmar.ac.in/pdf/1339_noc_certificate_1787299510.pdf/Y2FyZWVy","View NOC")</f>
        <v>0</v>
      </c>
      <c r="AR27" t="str">
        <f>HYPERLINK("https://nconnect.nicmar.ac.in/pdf/1339_research_publication_1787302667.pdf/Y2FyZWVy","View Research Publication")</f>
        <v>0</v>
      </c>
      <c r="AS27" t="str">
        <f>HYPERLINK("https://nconnect.nicmar.ac.in/pdf/1339_book_chapters_1787303539.pdf/Y2FyZWVy","View Book Chapters")</f>
        <v>0</v>
      </c>
      <c r="AT27" t="str">
        <f>HYPERLINK("https://nconnect.nicmar.ac.in/pdf/1339_patents_granted_1787303551.pdf/Y2FyZWVy","View Patents Granted")</f>
        <v>0</v>
      </c>
      <c r="AU27" t="str">
        <f>HYPERLINK("https://nconnect.nicmar.ac.in/pdf/1339_vision_statement_1787302414.pdf/Y2FyZWVy","View Vision Statement")</f>
        <v>0</v>
      </c>
      <c r="AV27" t="str">
        <f>HYPERLINK("https://nconnect.nicmar.ac.in/pdf/1339_experience_certificates_1787299482.pdf/Y2FyZWVy","View Experience")</f>
        <v>0</v>
      </c>
      <c r="AW27" t="str">
        <f>HYPERLINK("https://nconnect.nicmar.ac.in/pdf/1339_other_1787302714.pdf/Y2FyZWVy","View Other Document")</f>
        <v>0</v>
      </c>
      <c r="AX27" t="s">
        <v>673</v>
      </c>
    </row>
    <row r="28" spans="1:50">
      <c r="A28" t="s">
        <v>50</v>
      </c>
      <c r="B28" t="s">
        <v>51</v>
      </c>
      <c r="C28" t="s">
        <v>674</v>
      </c>
      <c r="D28" t="s">
        <v>675</v>
      </c>
      <c r="E28">
        <v>8979776841</v>
      </c>
      <c r="F28" t="s">
        <v>54</v>
      </c>
      <c r="G28" t="s">
        <v>676</v>
      </c>
      <c r="H28" t="s">
        <v>56</v>
      </c>
      <c r="I28" t="s">
        <v>677</v>
      </c>
      <c r="J28" t="s">
        <v>678</v>
      </c>
      <c r="K28" t="s">
        <v>679</v>
      </c>
      <c r="L28" t="s">
        <v>680</v>
      </c>
      <c r="M28" t="s">
        <v>681</v>
      </c>
      <c r="N28" t="s">
        <v>280</v>
      </c>
      <c r="O28" t="s">
        <v>682</v>
      </c>
      <c r="P28" t="s">
        <v>64</v>
      </c>
      <c r="T28" t="s">
        <v>64</v>
      </c>
      <c r="V28" t="s">
        <v>683</v>
      </c>
      <c r="W28" t="s">
        <v>684</v>
      </c>
      <c r="X28" t="s">
        <v>685</v>
      </c>
      <c r="Y28" t="s">
        <v>686</v>
      </c>
      <c r="Z28" t="s">
        <v>687</v>
      </c>
      <c r="AA28" t="s">
        <v>688</v>
      </c>
      <c r="AB28" t="s">
        <v>689</v>
      </c>
      <c r="AC28" t="s">
        <v>690</v>
      </c>
      <c r="AD28" t="s">
        <v>691</v>
      </c>
      <c r="AE28" t="s">
        <v>692</v>
      </c>
      <c r="AF28" t="s">
        <v>693</v>
      </c>
      <c r="AG28" t="s">
        <v>289</v>
      </c>
      <c r="AI28" t="s">
        <v>694</v>
      </c>
      <c r="AJ28" t="s">
        <v>695</v>
      </c>
      <c r="AK28" t="s">
        <v>696</v>
      </c>
      <c r="AL28" t="s">
        <v>697</v>
      </c>
      <c r="AN28" t="str">
        <f>HYPERLINK("https://nconnect.nicmar.ac.in/storage/profile/6a7a48cfb8786.png","Download")</f>
        <v>0</v>
      </c>
      <c r="AO28" t="str">
        <f>HYPERLINK("https://nconnect.nicmar.ac.in/pdf/1301_resume_1787474521.pdf/Y2FyZWVy","View Resume")</f>
        <v>0</v>
      </c>
      <c r="AP28" t="str">
        <f>HYPERLINK("https://nconnect.nicmar.ac.in/pdf/1301_aadhar_1787473965.pdf/Y2FyZWVy","View Aadhar")</f>
        <v>0</v>
      </c>
      <c r="AQ28" t="str">
        <f>HYPERLINK("https://nconnect.nicmar.ac.in/pdf/1301_noc_certificate_1787474543.pdf/Y2FyZWVy","View NOC")</f>
        <v>0</v>
      </c>
      <c r="AR28" t="str">
        <f>HYPERLINK("https://nconnect.nicmar.ac.in/pdf/1301_research_publication_1787474788.pdf/Y2FyZWVy","View Research Publication")</f>
        <v>0</v>
      </c>
      <c r="AS28" t="str">
        <f>HYPERLINK("https://nconnect.nicmar.ac.in/pdf/1301_book_chapters_1787475105.pdf/Y2FyZWVy","View Book Chapters")</f>
        <v>0</v>
      </c>
      <c r="AT28" t="str">
        <f>HYPERLINK("https://nconnect.nicmar.ac.in/pdf/1301_patents_granted_1787476305.PNG/Y2FyZWVy","View Patents Granted")</f>
        <v>0</v>
      </c>
      <c r="AU28" t="str">
        <f>HYPERLINK("https://nconnect.nicmar.ac.in/pdf/1301_vision_statement_1787475245.pdf/Y2FyZWVy","View Vision Statement")</f>
        <v>0</v>
      </c>
      <c r="AV28" t="str">
        <f>HYPERLINK("https://nconnect.nicmar.ac.in/pdf/1301_experience_certificates_1787475956.pdf/Y2FyZWVy","View Experience")</f>
        <v>0</v>
      </c>
      <c r="AW28" t="s">
        <v>93</v>
      </c>
      <c r="AX28" t="s">
        <v>698</v>
      </c>
    </row>
    <row r="29" spans="1:50">
      <c r="A29" t="s">
        <v>50</v>
      </c>
      <c r="B29" t="s">
        <v>51</v>
      </c>
      <c r="C29" t="s">
        <v>699</v>
      </c>
      <c r="D29" t="s">
        <v>700</v>
      </c>
      <c r="E29">
        <v>8171086652</v>
      </c>
      <c r="F29" t="s">
        <v>54</v>
      </c>
      <c r="G29" t="s">
        <v>701</v>
      </c>
      <c r="H29" t="s">
        <v>56</v>
      </c>
      <c r="I29" t="s">
        <v>702</v>
      </c>
      <c r="J29" t="s">
        <v>703</v>
      </c>
      <c r="K29" t="s">
        <v>704</v>
      </c>
      <c r="L29" t="s">
        <v>199</v>
      </c>
      <c r="M29" t="s">
        <v>705</v>
      </c>
      <c r="N29" t="s">
        <v>706</v>
      </c>
      <c r="O29" t="s">
        <v>707</v>
      </c>
      <c r="P29" t="s">
        <v>64</v>
      </c>
      <c r="T29" t="s">
        <v>64</v>
      </c>
      <c r="V29" t="s">
        <v>708</v>
      </c>
      <c r="W29" t="s">
        <v>709</v>
      </c>
      <c r="X29" t="s">
        <v>710</v>
      </c>
      <c r="Y29" t="s">
        <v>711</v>
      </c>
      <c r="Z29" t="s">
        <v>712</v>
      </c>
      <c r="AA29" t="s">
        <v>713</v>
      </c>
      <c r="AB29" t="s">
        <v>714</v>
      </c>
      <c r="AD29" t="s">
        <v>715</v>
      </c>
      <c r="AE29" t="s">
        <v>716</v>
      </c>
      <c r="AF29" t="s">
        <v>717</v>
      </c>
      <c r="AI29" t="s">
        <v>718</v>
      </c>
      <c r="AJ29" t="s">
        <v>719</v>
      </c>
      <c r="AN29" t="str">
        <f>HYPERLINK("https://nconnect.nicmar.ac.in/storage/profile/69b7c314ac7bc.png","Download")</f>
        <v>0</v>
      </c>
      <c r="AO29" t="str">
        <f>HYPERLINK("https://nconnect.nicmar.ac.in/pdf/1140_resume_1773726575.pdf/Y2FyZWVy","View Resume")</f>
        <v>0</v>
      </c>
      <c r="AP29" t="str">
        <f>HYPERLINK("https://nconnect.nicmar.ac.in/pdf/1140_aadhar_1773726769.pdf/Y2FyZWVy","View Aadhar")</f>
        <v>0</v>
      </c>
      <c r="AQ29" t="str">
        <f>HYPERLINK("https://nconnect.nicmar.ac.in/pdf/1140_noc_certificate_1773727167.pdf/Y2FyZWVy","View NOC")</f>
        <v>0</v>
      </c>
      <c r="AR29" t="str">
        <f>HYPERLINK("https://nconnect.nicmar.ac.in/pdf/1140_research_publication_1773726784.pdf/Y2FyZWVy","View Research Publication")</f>
        <v>0</v>
      </c>
      <c r="AS29" t="str">
        <f>HYPERLINK("https://nconnect.nicmar.ac.in/pdf/1140_book_chapters_1773727144.pdf/Y2FyZWVy","View Book Chapters")</f>
        <v>0</v>
      </c>
      <c r="AT29" t="s">
        <v>93</v>
      </c>
      <c r="AU29" t="s">
        <v>93</v>
      </c>
      <c r="AV29" t="s">
        <v>93</v>
      </c>
      <c r="AW29" t="str">
        <f>HYPERLINK("https://nconnect.nicmar.ac.in/pdf/1140_other_1773726993.jpg/Y2FyZWVy","View Other Document")</f>
        <v>0</v>
      </c>
      <c r="AX29" t="s">
        <v>720</v>
      </c>
    </row>
    <row r="30" spans="1:50">
      <c r="A30" t="s">
        <v>50</v>
      </c>
      <c r="B30" t="s">
        <v>51</v>
      </c>
      <c r="C30" t="s">
        <v>721</v>
      </c>
      <c r="D30" t="s">
        <v>722</v>
      </c>
      <c r="E30">
        <v>9810530944</v>
      </c>
      <c r="F30" t="s">
        <v>54</v>
      </c>
      <c r="G30" t="s">
        <v>723</v>
      </c>
      <c r="H30" t="s">
        <v>56</v>
      </c>
      <c r="I30" t="s">
        <v>724</v>
      </c>
      <c r="J30" t="s">
        <v>725</v>
      </c>
      <c r="K30" t="s">
        <v>726</v>
      </c>
      <c r="L30" t="s">
        <v>727</v>
      </c>
      <c r="M30" t="s">
        <v>728</v>
      </c>
      <c r="N30">
        <v>14</v>
      </c>
      <c r="O30" t="s">
        <v>729</v>
      </c>
      <c r="P30" t="s">
        <v>64</v>
      </c>
      <c r="T30" t="s">
        <v>64</v>
      </c>
      <c r="V30" t="s">
        <v>730</v>
      </c>
      <c r="W30" t="s">
        <v>731</v>
      </c>
      <c r="X30" t="s">
        <v>732</v>
      </c>
      <c r="Y30" t="s">
        <v>733</v>
      </c>
      <c r="Z30" t="s">
        <v>734</v>
      </c>
      <c r="AA30" t="s">
        <v>735</v>
      </c>
      <c r="AB30" t="s">
        <v>736</v>
      </c>
      <c r="AC30" t="s">
        <v>737</v>
      </c>
      <c r="AD30" t="s">
        <v>738</v>
      </c>
      <c r="AE30" t="s">
        <v>739</v>
      </c>
      <c r="AF30" t="s">
        <v>740</v>
      </c>
      <c r="AH30" t="s">
        <v>741</v>
      </c>
      <c r="AI30" t="s">
        <v>742</v>
      </c>
      <c r="AJ30" t="s">
        <v>743</v>
      </c>
      <c r="AK30" t="s">
        <v>744</v>
      </c>
      <c r="AL30" t="s">
        <v>745</v>
      </c>
      <c r="AN30" t="str">
        <f>HYPERLINK("https://nconnect.nicmar.ac.in/storage/profile/6a7aeb6b9e367.png","Download")</f>
        <v>0</v>
      </c>
      <c r="AO30" t="str">
        <f>HYPERLINK("https://nconnect.nicmar.ac.in/pdf/1293_resume_1788108846.pdf/Y2FyZWVy","View Resume")</f>
        <v>0</v>
      </c>
      <c r="AP30" t="str">
        <f>HYPERLINK("https://nconnect.nicmar.ac.in/pdf/1293_aadhar_1788108945.pdf/Y2FyZWVy","View Aadhar")</f>
        <v>0</v>
      </c>
      <c r="AQ30" t="str">
        <f>HYPERLINK("https://nconnect.nicmar.ac.in/pdf/1293_noc_certificate_1788110957.pdf/Y2FyZWVy","View NOC")</f>
        <v>0</v>
      </c>
      <c r="AR30" t="str">
        <f>HYPERLINK("https://nconnect.nicmar.ac.in/pdf/1293_research_publication_1788111797.pdf/Y2FyZWVy","View Research Publication")</f>
        <v>0</v>
      </c>
      <c r="AS30" t="str">
        <f>HYPERLINK("https://nconnect.nicmar.ac.in/pdf/1293_book_chapters_1788111924.pdf/Y2FyZWVy","View Book Chapters")</f>
        <v>0</v>
      </c>
      <c r="AT30" t="str">
        <f>HYPERLINK("https://nconnect.nicmar.ac.in/pdf/1293_patents_granted_1788109396.pdf/Y2FyZWVy","View Patents Granted")</f>
        <v>0</v>
      </c>
      <c r="AU30" t="str">
        <f>HYPERLINK("https://nconnect.nicmar.ac.in/pdf/1293_vision_statement_1788109247.pdf/Y2FyZWVy","View Vision Statement")</f>
        <v>0</v>
      </c>
      <c r="AV30" t="str">
        <f>HYPERLINK("https://nconnect.nicmar.ac.in/pdf/1293_experience_certificates_1788110919.pdf/Y2FyZWVy","View Experience")</f>
        <v>0</v>
      </c>
      <c r="AW30" t="s">
        <v>93</v>
      </c>
      <c r="AX30" t="s">
        <v>746</v>
      </c>
    </row>
    <row r="31" spans="1:50">
      <c r="A31" t="s">
        <v>50</v>
      </c>
      <c r="B31" t="s">
        <v>51</v>
      </c>
      <c r="C31" t="s">
        <v>747</v>
      </c>
      <c r="D31" t="s">
        <v>748</v>
      </c>
      <c r="E31">
        <v>9840352860</v>
      </c>
      <c r="F31" t="s">
        <v>54</v>
      </c>
      <c r="G31" t="s">
        <v>749</v>
      </c>
      <c r="H31" t="s">
        <v>56</v>
      </c>
      <c r="I31" t="s">
        <v>750</v>
      </c>
      <c r="J31" t="s">
        <v>751</v>
      </c>
      <c r="K31" t="s">
        <v>752</v>
      </c>
      <c r="L31" t="s">
        <v>753</v>
      </c>
      <c r="M31" t="s">
        <v>754</v>
      </c>
      <c r="N31">
        <v>15</v>
      </c>
      <c r="O31" t="s">
        <v>682</v>
      </c>
      <c r="P31" t="s">
        <v>64</v>
      </c>
      <c r="T31" t="s">
        <v>64</v>
      </c>
      <c r="V31" t="s">
        <v>755</v>
      </c>
      <c r="W31" t="s">
        <v>756</v>
      </c>
      <c r="X31" t="s">
        <v>757</v>
      </c>
      <c r="Y31" t="s">
        <v>758</v>
      </c>
      <c r="Z31" t="s">
        <v>759</v>
      </c>
      <c r="AA31" t="s">
        <v>760</v>
      </c>
      <c r="AB31" t="s">
        <v>761</v>
      </c>
      <c r="AG31" t="s">
        <v>436</v>
      </c>
      <c r="AJ31" t="s">
        <v>762</v>
      </c>
      <c r="AK31" t="s">
        <v>763</v>
      </c>
      <c r="AN31" t="str">
        <f>HYPERLINK("https://nconnect.nicmar.ac.in/storage/profile/6a7c4e6ad38b3.png","Download")</f>
        <v>0</v>
      </c>
      <c r="AO31" t="str">
        <f>HYPERLINK("https://nconnect.nicmar.ac.in/pdf/1327_resume_1786532949.pdf/Y2FyZWVy","View Resume")</f>
        <v>0</v>
      </c>
      <c r="AP31" t="str">
        <f>HYPERLINK("https://nconnect.nicmar.ac.in/pdf/1327_aadhar_1786532968.pdf/Y2FyZWVy","View Aadhar")</f>
        <v>0</v>
      </c>
      <c r="AQ31" t="str">
        <f>HYPERLINK("https://nconnect.nicmar.ac.in/pdf/1327_noc_certificate_1788167034.pdf/Y2FyZWVy","View NOC")</f>
        <v>0</v>
      </c>
      <c r="AR31" t="str">
        <f>HYPERLINK("https://nconnect.nicmar.ac.in/pdf/1327_research_publication_1786533383.pdf/Y2FyZWVy","View Research Publication")</f>
        <v>0</v>
      </c>
      <c r="AS31" t="str">
        <f>HYPERLINK("https://nconnect.nicmar.ac.in/pdf/1327_book_chapters_1788167572.pdf/Y2FyZWVy","View Book Chapters")</f>
        <v>0</v>
      </c>
      <c r="AT31" t="str">
        <f>HYPERLINK("https://nconnect.nicmar.ac.in/pdf/1327_patents_granted_1788167780.pdf/Y2FyZWVy","View Patents Granted")</f>
        <v>0</v>
      </c>
      <c r="AU31" t="str">
        <f>HYPERLINK("https://nconnect.nicmar.ac.in/pdf/1327_vision_statement_1788167283.pdf/Y2FyZWVy","View Vision Statement")</f>
        <v>0</v>
      </c>
      <c r="AV31" t="str">
        <f>HYPERLINK("https://nconnect.nicmar.ac.in/pdf/1327_experience_certificates_1786532999.pdf/Y2FyZWVy","View Experience")</f>
        <v>0</v>
      </c>
      <c r="AW31" t="s">
        <v>93</v>
      </c>
      <c r="AX31" t="s">
        <v>764</v>
      </c>
    </row>
    <row r="32" spans="1:50">
      <c r="A32" t="s">
        <v>50</v>
      </c>
      <c r="B32" t="s">
        <v>51</v>
      </c>
      <c r="C32" t="s">
        <v>765</v>
      </c>
      <c r="D32" t="s">
        <v>766</v>
      </c>
      <c r="E32">
        <v>8639782293</v>
      </c>
      <c r="F32" t="s">
        <v>54</v>
      </c>
      <c r="G32" t="s">
        <v>767</v>
      </c>
      <c r="H32" t="s">
        <v>56</v>
      </c>
      <c r="I32" t="s">
        <v>768</v>
      </c>
      <c r="J32" t="s">
        <v>769</v>
      </c>
      <c r="K32" t="s">
        <v>770</v>
      </c>
      <c r="L32" t="s">
        <v>228</v>
      </c>
      <c r="M32" t="s">
        <v>771</v>
      </c>
      <c r="N32" t="s">
        <v>579</v>
      </c>
      <c r="O32" t="s">
        <v>772</v>
      </c>
      <c r="P32" t="s">
        <v>64</v>
      </c>
      <c r="T32" t="s">
        <v>64</v>
      </c>
      <c r="V32" t="s">
        <v>773</v>
      </c>
      <c r="W32" t="s">
        <v>774</v>
      </c>
      <c r="X32" t="s">
        <v>775</v>
      </c>
      <c r="AA32" t="s">
        <v>776</v>
      </c>
      <c r="AC32" t="s">
        <v>777</v>
      </c>
      <c r="AF32" t="s">
        <v>778</v>
      </c>
      <c r="AG32" t="s">
        <v>779</v>
      </c>
      <c r="AJ32" t="s">
        <v>780</v>
      </c>
      <c r="AN32" t="s">
        <v>93</v>
      </c>
      <c r="AO32" t="str">
        <f>HYPERLINK("https://nconnect.nicmar.ac.in/pdf/1368_resume_1788261607.pdf/Y2FyZWVy","View Resume")</f>
        <v>0</v>
      </c>
      <c r="AP32" t="str">
        <f>HYPERLINK("https://nconnect.nicmar.ac.in/pdf/1368_aadhar_1788261630.jpg/Y2FyZWVy","View Aadhar")</f>
        <v>0</v>
      </c>
      <c r="AQ32" t="str">
        <f>HYPERLINK("https://nconnect.nicmar.ac.in/pdf/1368_noc_certificate_1788261725.pdf/Y2FyZWVy","View NOC")</f>
        <v>0</v>
      </c>
      <c r="AR32" t="str">
        <f>HYPERLINK("https://nconnect.nicmar.ac.in/pdf/1368_research_publication_1788261735.pdf/Y2FyZWVy","View Research Publication")</f>
        <v>0</v>
      </c>
      <c r="AS32" t="str">
        <f>HYPERLINK("https://nconnect.nicmar.ac.in/pdf/1368_book_chapters_1788261911.jpg/Y2FyZWVy","View Book Chapters")</f>
        <v>0</v>
      </c>
      <c r="AT32" t="str">
        <f>HYPERLINK("https://nconnect.nicmar.ac.in/pdf/1368_patents_granted_1788261763.pdf/Y2FyZWVy","View Patents Granted")</f>
        <v>0</v>
      </c>
      <c r="AU32" t="str">
        <f>HYPERLINK("https://nconnect.nicmar.ac.in/pdf/1368_vision_statement_1788261754.pdf/Y2FyZWVy","View Vision Statement")</f>
        <v>0</v>
      </c>
      <c r="AV32" t="str">
        <f>HYPERLINK("https://nconnect.nicmar.ac.in/pdf/1368_experience_certificates_1788261810.jpg/Y2FyZWVy","View Experience")</f>
        <v>0</v>
      </c>
      <c r="AW32" t="s">
        <v>93</v>
      </c>
      <c r="AX32" t="s">
        <v>781</v>
      </c>
    </row>
    <row r="33" spans="1:50">
      <c r="A33" t="s">
        <v>50</v>
      </c>
      <c r="B33" t="s">
        <v>51</v>
      </c>
      <c r="C33" t="s">
        <v>782</v>
      </c>
      <c r="D33" t="s">
        <v>783</v>
      </c>
      <c r="E33">
        <v>7904658496</v>
      </c>
      <c r="F33" t="s">
        <v>54</v>
      </c>
      <c r="G33" t="s">
        <v>784</v>
      </c>
      <c r="H33" t="s">
        <v>56</v>
      </c>
      <c r="I33" t="s">
        <v>785</v>
      </c>
      <c r="J33" t="s">
        <v>786</v>
      </c>
      <c r="K33" t="s">
        <v>787</v>
      </c>
      <c r="L33" t="s">
        <v>788</v>
      </c>
      <c r="M33" t="s">
        <v>789</v>
      </c>
      <c r="N33" t="s">
        <v>790</v>
      </c>
      <c r="O33" t="s">
        <v>791</v>
      </c>
      <c r="P33" t="s">
        <v>64</v>
      </c>
      <c r="T33" t="s">
        <v>64</v>
      </c>
      <c r="V33" t="s">
        <v>792</v>
      </c>
      <c r="W33" t="s">
        <v>793</v>
      </c>
      <c r="X33" t="s">
        <v>794</v>
      </c>
      <c r="Y33" t="s">
        <v>795</v>
      </c>
      <c r="Z33" t="s">
        <v>796</v>
      </c>
      <c r="AA33" t="s">
        <v>797</v>
      </c>
      <c r="AB33" t="s">
        <v>798</v>
      </c>
      <c r="AC33" t="s">
        <v>799</v>
      </c>
      <c r="AD33" t="s">
        <v>800</v>
      </c>
      <c r="AE33" t="s">
        <v>801</v>
      </c>
      <c r="AF33" t="s">
        <v>802</v>
      </c>
      <c r="AH33" t="s">
        <v>803</v>
      </c>
      <c r="AI33" t="s">
        <v>804</v>
      </c>
      <c r="AJ33" t="s">
        <v>805</v>
      </c>
      <c r="AN33" t="str">
        <f>HYPERLINK("https://nconnect.nicmar.ac.in/storage/profile/6a977e860371c.png","Download")</f>
        <v>0</v>
      </c>
      <c r="AO33" t="str">
        <f>HYPERLINK("https://nconnect.nicmar.ac.in/pdf/1371_resume_1788328954.pdf/Y2FyZWVy","View Resume")</f>
        <v>0</v>
      </c>
      <c r="AP33" t="str">
        <f>HYPERLINK("https://nconnect.nicmar.ac.in/pdf/1371_aadhar_1788318759.pdf/Y2FyZWVy","View Aadhar")</f>
        <v>0</v>
      </c>
      <c r="AQ33" t="str">
        <f>HYPERLINK("https://nconnect.nicmar.ac.in/pdf/1371_noc_certificate_1788319219.pdf/Y2FyZWVy","View NOC")</f>
        <v>0</v>
      </c>
      <c r="AR33" t="str">
        <f>HYPERLINK("https://nconnect.nicmar.ac.in/pdf/1371_research_publication_1788319405.pdf/Y2FyZWVy","View Research Publication")</f>
        <v>0</v>
      </c>
      <c r="AS33" t="str">
        <f>HYPERLINK("https://nconnect.nicmar.ac.in/pdf/1371_book_chapters_1788319599.pdf/Y2FyZWVy","View Book Chapters")</f>
        <v>0</v>
      </c>
      <c r="AT33" t="str">
        <f>HYPERLINK("https://nconnect.nicmar.ac.in/pdf/1371_patents_granted_1788319845.pdf/Y2FyZWVy","View Patents Granted")</f>
        <v>0</v>
      </c>
      <c r="AU33" t="str">
        <f>HYPERLINK("https://nconnect.nicmar.ac.in/pdf/1371_vision_statement_1788319698.pdf/Y2FyZWVy","View Vision Statement")</f>
        <v>0</v>
      </c>
      <c r="AV33" t="str">
        <f>HYPERLINK("https://nconnect.nicmar.ac.in/pdf/1371_experience_certificates_1788330454.pdf/Y2FyZWVy","View Experience")</f>
        <v>0</v>
      </c>
      <c r="AW33" t="str">
        <f>HYPERLINK("https://nconnect.nicmar.ac.in/pdf/1371_other_1788330736.pdf/Y2FyZWVy","View Other Document")</f>
        <v>0</v>
      </c>
      <c r="AX33" t="s">
        <v>806</v>
      </c>
    </row>
    <row r="34" spans="1:50">
      <c r="A34" t="s">
        <v>50</v>
      </c>
      <c r="B34" t="s">
        <v>51</v>
      </c>
      <c r="C34" t="s">
        <v>807</v>
      </c>
      <c r="D34" t="s">
        <v>808</v>
      </c>
      <c r="E34">
        <v>9966652266</v>
      </c>
      <c r="F34" t="s">
        <v>54</v>
      </c>
      <c r="G34" t="s">
        <v>809</v>
      </c>
      <c r="H34" t="s">
        <v>810</v>
      </c>
      <c r="I34" t="s">
        <v>811</v>
      </c>
      <c r="J34" t="s">
        <v>812</v>
      </c>
      <c r="K34" t="s">
        <v>813</v>
      </c>
      <c r="L34" t="s">
        <v>814</v>
      </c>
      <c r="M34" t="s">
        <v>815</v>
      </c>
      <c r="N34" t="s">
        <v>816</v>
      </c>
      <c r="O34" t="s">
        <v>817</v>
      </c>
      <c r="P34" t="s">
        <v>64</v>
      </c>
      <c r="S34" t="s">
        <v>64</v>
      </c>
      <c r="T34" t="s">
        <v>64</v>
      </c>
      <c r="V34" t="s">
        <v>818</v>
      </c>
      <c r="W34" t="s">
        <v>819</v>
      </c>
      <c r="X34" t="s">
        <v>820</v>
      </c>
      <c r="Y34" t="s">
        <v>821</v>
      </c>
      <c r="Z34" t="s">
        <v>822</v>
      </c>
      <c r="AA34" t="s">
        <v>823</v>
      </c>
      <c r="AB34" t="s">
        <v>824</v>
      </c>
      <c r="AC34" t="s">
        <v>825</v>
      </c>
      <c r="AD34" t="s">
        <v>826</v>
      </c>
      <c r="AE34" t="s">
        <v>827</v>
      </c>
      <c r="AF34" t="s">
        <v>828</v>
      </c>
      <c r="AH34" t="s">
        <v>829</v>
      </c>
      <c r="AI34" t="s">
        <v>830</v>
      </c>
      <c r="AJ34" t="s">
        <v>831</v>
      </c>
      <c r="AK34" t="s">
        <v>832</v>
      </c>
      <c r="AL34" t="s">
        <v>833</v>
      </c>
      <c r="AN34" t="str">
        <f>HYPERLINK("https://nconnect.nicmar.ac.in/storage/profile/6a99134c4e596.png","Download")</f>
        <v>0</v>
      </c>
      <c r="AO34" t="str">
        <f>HYPERLINK("https://nconnect.nicmar.ac.in/pdf/1374_resume_1788436609.pdf/Y2FyZWVy","View Resume")</f>
        <v>0</v>
      </c>
      <c r="AP34" t="str">
        <f>HYPERLINK("https://nconnect.nicmar.ac.in/pdf/1374_aadhar_1788436640.pdf/Y2FyZWVy","View Aadhar")</f>
        <v>0</v>
      </c>
      <c r="AQ34" t="str">
        <f>HYPERLINK("https://nconnect.nicmar.ac.in/pdf/1374_noc_certificate_1788440140.jpg/Y2FyZWVy","View NOC")</f>
        <v>0</v>
      </c>
      <c r="AR34" t="str">
        <f>HYPERLINK("https://nconnect.nicmar.ac.in/pdf/1374_research_publication_1788438639.pdf/Y2FyZWVy","View Research Publication")</f>
        <v>0</v>
      </c>
      <c r="AS34" t="str">
        <f>HYPERLINK("https://nconnect.nicmar.ac.in/pdf/1374_book_chapters_1788438656.pdf/Y2FyZWVy","View Book Chapters")</f>
        <v>0</v>
      </c>
      <c r="AT34" t="str">
        <f>HYPERLINK("https://nconnect.nicmar.ac.in/pdf/1374_patents_granted_1788442409.pdf/Y2FyZWVy","View Patents Granted")</f>
        <v>0</v>
      </c>
      <c r="AU34" t="str">
        <f>HYPERLINK("https://nconnect.nicmar.ac.in/pdf/1374_vision_statement_1788438698.pdf/Y2FyZWVy","View Vision Statement")</f>
        <v>0</v>
      </c>
      <c r="AV34" t="str">
        <f>HYPERLINK("https://nconnect.nicmar.ac.in/pdf/1374_experience_certificates_1788440969.pdf/Y2FyZWVy","View Experience")</f>
        <v>0</v>
      </c>
      <c r="AW34" t="s">
        <v>93</v>
      </c>
      <c r="AX34" t="s">
        <v>834</v>
      </c>
    </row>
    <row r="35" spans="1:50">
      <c r="A35" t="s">
        <v>50</v>
      </c>
      <c r="B35" t="s">
        <v>51</v>
      </c>
      <c r="C35" t="s">
        <v>835</v>
      </c>
      <c r="D35" t="s">
        <v>836</v>
      </c>
      <c r="E35">
        <v>7981523980</v>
      </c>
      <c r="F35" t="s">
        <v>54</v>
      </c>
      <c r="G35" t="s">
        <v>837</v>
      </c>
      <c r="H35" t="s">
        <v>56</v>
      </c>
      <c r="I35" t="s">
        <v>838</v>
      </c>
      <c r="J35" t="s">
        <v>839</v>
      </c>
      <c r="K35" t="s">
        <v>840</v>
      </c>
      <c r="L35" t="s">
        <v>841</v>
      </c>
      <c r="M35" t="s">
        <v>842</v>
      </c>
      <c r="N35" t="s">
        <v>172</v>
      </c>
      <c r="O35" t="s">
        <v>843</v>
      </c>
      <c r="P35" t="s">
        <v>64</v>
      </c>
      <c r="T35" t="s">
        <v>844</v>
      </c>
      <c r="U35" t="s">
        <v>845</v>
      </c>
      <c r="V35" t="s">
        <v>846</v>
      </c>
      <c r="W35" t="s">
        <v>847</v>
      </c>
      <c r="X35" t="s">
        <v>848</v>
      </c>
      <c r="Y35" t="s">
        <v>849</v>
      </c>
      <c r="Z35" t="s">
        <v>850</v>
      </c>
      <c r="AA35" t="s">
        <v>851</v>
      </c>
      <c r="AD35" t="s">
        <v>852</v>
      </c>
      <c r="AF35" t="s">
        <v>853</v>
      </c>
      <c r="AH35" t="s">
        <v>854</v>
      </c>
      <c r="AI35" t="s">
        <v>855</v>
      </c>
      <c r="AJ35" t="s">
        <v>856</v>
      </c>
      <c r="AK35" t="s">
        <v>857</v>
      </c>
      <c r="AN35" t="str">
        <f>HYPERLINK("https://nconnect.nicmar.ac.in/storage/profile/6a9500679275f.png","Download")</f>
        <v>0</v>
      </c>
      <c r="AO35" t="str">
        <f>HYPERLINK("https://nconnect.nicmar.ac.in/pdf/1377_resume_1788517008.pdf/Y2FyZWVy","View Resume")</f>
        <v>0</v>
      </c>
      <c r="AP35" t="str">
        <f>HYPERLINK("https://nconnect.nicmar.ac.in/pdf/1377_aadhar_1788517470.PNG/Y2FyZWVy","View Aadhar")</f>
        <v>0</v>
      </c>
      <c r="AQ35" t="str">
        <f>HYPERLINK("https://nconnect.nicmar.ac.in/pdf/1377_noc_certificate_1788517107.pdf/Y2FyZWVy","View NOC")</f>
        <v>0</v>
      </c>
      <c r="AR35" t="str">
        <f>HYPERLINK("https://nconnect.nicmar.ac.in/pdf/1377_research_publication_1788517859.pdf/Y2FyZWVy","View Research Publication")</f>
        <v>0</v>
      </c>
      <c r="AS35" t="str">
        <f>HYPERLINK("https://nconnect.nicmar.ac.in/pdf/1377_book_chapters_1788517851.PNG/Y2FyZWVy","View Book Chapters")</f>
        <v>0</v>
      </c>
      <c r="AT35" t="str">
        <f>HYPERLINK("https://nconnect.nicmar.ac.in/pdf/1377_patents_granted_1788518021.pdf/Y2FyZWVy","View Patents Granted")</f>
        <v>0</v>
      </c>
      <c r="AU35" t="str">
        <f>HYPERLINK("https://nconnect.nicmar.ac.in/pdf/1377_vision_statement_1788517295.pdf/Y2FyZWVy","View Vision Statement")</f>
        <v>0</v>
      </c>
      <c r="AV35" t="str">
        <f>HYPERLINK("https://nconnect.nicmar.ac.in/pdf/1377_experience_certificates_1788517056.pdf/Y2FyZWVy","View Experience")</f>
        <v>0</v>
      </c>
      <c r="AW35" t="str">
        <f>HYPERLINK("https://nconnect.nicmar.ac.in/pdf/1377_other_1788517727.pdf/Y2FyZWVy","View Other Document")</f>
        <v>0</v>
      </c>
      <c r="AX35" t="s">
        <v>858</v>
      </c>
    </row>
    <row r="36" spans="1:50">
      <c r="A36" t="s">
        <v>50</v>
      </c>
      <c r="B36" t="s">
        <v>51</v>
      </c>
      <c r="C36" t="s">
        <v>859</v>
      </c>
      <c r="D36" t="s">
        <v>860</v>
      </c>
      <c r="E36">
        <v>9936102214</v>
      </c>
      <c r="F36" t="s">
        <v>54</v>
      </c>
      <c r="G36" t="s">
        <v>861</v>
      </c>
      <c r="H36" t="s">
        <v>56</v>
      </c>
      <c r="I36" t="s">
        <v>369</v>
      </c>
      <c r="J36" t="s">
        <v>862</v>
      </c>
      <c r="K36" t="s">
        <v>863</v>
      </c>
      <c r="L36" t="s">
        <v>471</v>
      </c>
      <c r="M36" t="s">
        <v>864</v>
      </c>
      <c r="N36" t="s">
        <v>865</v>
      </c>
      <c r="O36" t="s">
        <v>866</v>
      </c>
      <c r="P36" t="s">
        <v>64</v>
      </c>
      <c r="T36" t="s">
        <v>64</v>
      </c>
      <c r="V36" t="s">
        <v>867</v>
      </c>
      <c r="W36" t="s">
        <v>868</v>
      </c>
      <c r="X36" t="s">
        <v>869</v>
      </c>
      <c r="Y36" t="s">
        <v>870</v>
      </c>
      <c r="Z36" t="s">
        <v>871</v>
      </c>
      <c r="AA36" t="s">
        <v>872</v>
      </c>
      <c r="AB36" t="s">
        <v>873</v>
      </c>
      <c r="AC36" t="s">
        <v>874</v>
      </c>
      <c r="AD36" t="s">
        <v>875</v>
      </c>
      <c r="AE36" t="s">
        <v>876</v>
      </c>
      <c r="AF36" t="s">
        <v>877</v>
      </c>
      <c r="AG36" t="s">
        <v>878</v>
      </c>
      <c r="AH36" t="s">
        <v>879</v>
      </c>
      <c r="AI36" t="s">
        <v>880</v>
      </c>
      <c r="AJ36" t="s">
        <v>881</v>
      </c>
      <c r="AK36" t="s">
        <v>882</v>
      </c>
      <c r="AL36" t="s">
        <v>883</v>
      </c>
      <c r="AM36" t="s">
        <v>884</v>
      </c>
      <c r="AN36" t="str">
        <f>HYPERLINK("https://nconnect.nicmar.ac.in/storage/profile/6a940f471948c.png","Download")</f>
        <v>0</v>
      </c>
      <c r="AO36" t="str">
        <f>HYPERLINK("https://nconnect.nicmar.ac.in/pdf/1359_resume_1788519527.pdf/Y2FyZWVy","View Resume")</f>
        <v>0</v>
      </c>
      <c r="AP36" t="str">
        <f>HYPERLINK("https://nconnect.nicmar.ac.in/pdf/1359_aadhar_1788519542.pdf/Y2FyZWVy","View Aadhar")</f>
        <v>0</v>
      </c>
      <c r="AQ36" t="str">
        <f>HYPERLINK("https://nconnect.nicmar.ac.in/pdf/1359_noc_certificate_1788521529.pdf/Y2FyZWVy","View NOC")</f>
        <v>0</v>
      </c>
      <c r="AR36" t="str">
        <f>HYPERLINK("https://nconnect.nicmar.ac.in/pdf/1359_research_publication_1788519593.pdf/Y2FyZWVy","View Research Publication")</f>
        <v>0</v>
      </c>
      <c r="AS36" t="str">
        <f>HYPERLINK("https://nconnect.nicmar.ac.in/pdf/1359_book_chapters_1788520022.pdf/Y2FyZWVy","View Book Chapters")</f>
        <v>0</v>
      </c>
      <c r="AT36" t="str">
        <f>HYPERLINK("https://nconnect.nicmar.ac.in/pdf/1359_patents_granted_1788520445.pdf/Y2FyZWVy","View Patents Granted")</f>
        <v>0</v>
      </c>
      <c r="AU36" t="str">
        <f>HYPERLINK("https://nconnect.nicmar.ac.in/pdf/1359_vision_statement_1788519617.pdf/Y2FyZWVy","View Vision Statement")</f>
        <v>0</v>
      </c>
      <c r="AV36" t="str">
        <f>HYPERLINK("https://nconnect.nicmar.ac.in/pdf/1359_experience_certificates_1788520577.pdf/Y2FyZWVy","View Experience")</f>
        <v>0</v>
      </c>
      <c r="AW36" t="str">
        <f>HYPERLINK("https://nconnect.nicmar.ac.in/pdf/1359_other_1788520651.pdf/Y2FyZWVy","View Other Document")</f>
        <v>0</v>
      </c>
      <c r="AX36" t="s">
        <v>885</v>
      </c>
    </row>
    <row r="37" spans="1:50">
      <c r="A37" t="s">
        <v>50</v>
      </c>
      <c r="B37" t="s">
        <v>51</v>
      </c>
      <c r="C37" t="s">
        <v>886</v>
      </c>
      <c r="D37" t="s">
        <v>887</v>
      </c>
      <c r="E37">
        <v>7980432308</v>
      </c>
      <c r="F37" t="s">
        <v>54</v>
      </c>
      <c r="G37" t="s">
        <v>888</v>
      </c>
      <c r="H37" t="s">
        <v>56</v>
      </c>
      <c r="I37" t="s">
        <v>889</v>
      </c>
      <c r="J37" t="s">
        <v>890</v>
      </c>
      <c r="K37" t="s">
        <v>891</v>
      </c>
      <c r="L37" t="s">
        <v>892</v>
      </c>
      <c r="M37" t="s">
        <v>892</v>
      </c>
      <c r="N37" t="s">
        <v>892</v>
      </c>
      <c r="O37" t="s">
        <v>893</v>
      </c>
      <c r="P37" t="s">
        <v>64</v>
      </c>
      <c r="T37" t="s">
        <v>64</v>
      </c>
      <c r="V37" t="s">
        <v>894</v>
      </c>
      <c r="W37" t="s">
        <v>895</v>
      </c>
      <c r="X37" t="s">
        <v>896</v>
      </c>
      <c r="Y37" t="s">
        <v>897</v>
      </c>
      <c r="AA37" t="s">
        <v>898</v>
      </c>
      <c r="AB37" t="s">
        <v>899</v>
      </c>
      <c r="AC37" t="s">
        <v>900</v>
      </c>
      <c r="AD37" t="s">
        <v>901</v>
      </c>
      <c r="AE37" t="s">
        <v>902</v>
      </c>
      <c r="AF37" t="s">
        <v>903</v>
      </c>
      <c r="AH37" t="s">
        <v>904</v>
      </c>
      <c r="AI37" t="s">
        <v>905</v>
      </c>
      <c r="AJ37" t="s">
        <v>906</v>
      </c>
      <c r="AN37" t="str">
        <f>HYPERLINK("https://nconnect.nicmar.ac.in/storage/profile/6a9ba015c12f4.png","Download")</f>
        <v>0</v>
      </c>
      <c r="AO37" t="str">
        <f>HYPERLINK("https://nconnect.nicmar.ac.in/pdf/1382_resume_1788589562.pdf/Y2FyZWVy","View Resume")</f>
        <v>0</v>
      </c>
      <c r="AP37" t="str">
        <f>HYPERLINK("https://nconnect.nicmar.ac.in/pdf/1382_aadhar_1788589645.jpg/Y2FyZWVy","View Aadhar")</f>
        <v>0</v>
      </c>
      <c r="AQ37" t="str">
        <f>HYPERLINK("https://nconnect.nicmar.ac.in/pdf/1382_noc_certificate_1788590061.pdf/Y2FyZWVy","View NOC")</f>
        <v>0</v>
      </c>
      <c r="AR37" t="str">
        <f>HYPERLINK("https://nconnect.nicmar.ac.in/pdf/1382_research_publication_1788591012.pdf/Y2FyZWVy","View Research Publication")</f>
        <v>0</v>
      </c>
      <c r="AS37" t="str">
        <f>HYPERLINK("https://nconnect.nicmar.ac.in/pdf/1382_book_chapters_1788591023.pdf/Y2FyZWVy","View Book Chapters")</f>
        <v>0</v>
      </c>
      <c r="AT37" t="str">
        <f>HYPERLINK("https://nconnect.nicmar.ac.in/pdf/1382_patents_granted_1788591033.pdf/Y2FyZWVy","View Patents Granted")</f>
        <v>0</v>
      </c>
      <c r="AU37" t="str">
        <f>HYPERLINK("https://nconnect.nicmar.ac.in/pdf/1382_vision_statement_1788590968.pdf/Y2FyZWVy","View Vision Statement")</f>
        <v>0</v>
      </c>
      <c r="AV37" t="str">
        <f>HYPERLINK("https://nconnect.nicmar.ac.in/pdf/1382_experience_certificates_1788590112.pdf/Y2FyZWVy","View Experience")</f>
        <v>0</v>
      </c>
      <c r="AW37" t="str">
        <f>HYPERLINK("https://nconnect.nicmar.ac.in/pdf/1382_other_1788590417.pdf/Y2FyZWVy","View Other Document")</f>
        <v>0</v>
      </c>
      <c r="AX37" t="s">
        <v>907</v>
      </c>
    </row>
    <row r="38" spans="1:50">
      <c r="A38" t="s">
        <v>50</v>
      </c>
      <c r="B38" t="s">
        <v>51</v>
      </c>
      <c r="C38" t="s">
        <v>908</v>
      </c>
      <c r="D38" t="s">
        <v>909</v>
      </c>
      <c r="E38">
        <v>9434005104</v>
      </c>
      <c r="F38" t="s">
        <v>54</v>
      </c>
      <c r="G38" t="s">
        <v>910</v>
      </c>
      <c r="H38" t="s">
        <v>56</v>
      </c>
      <c r="I38" t="s">
        <v>911</v>
      </c>
      <c r="J38" t="s">
        <v>912</v>
      </c>
      <c r="K38" t="s">
        <v>913</v>
      </c>
      <c r="L38" t="s">
        <v>914</v>
      </c>
      <c r="M38" t="s">
        <v>915</v>
      </c>
      <c r="N38">
        <v>14</v>
      </c>
      <c r="O38" t="s">
        <v>916</v>
      </c>
      <c r="P38" t="s">
        <v>64</v>
      </c>
      <c r="T38" t="s">
        <v>64</v>
      </c>
      <c r="V38" t="s">
        <v>917</v>
      </c>
      <c r="W38" t="s">
        <v>918</v>
      </c>
      <c r="X38" t="s">
        <v>919</v>
      </c>
      <c r="AA38" t="s">
        <v>920</v>
      </c>
      <c r="AB38" t="s">
        <v>921</v>
      </c>
      <c r="AC38" t="s">
        <v>922</v>
      </c>
      <c r="AG38" t="s">
        <v>212</v>
      </c>
      <c r="AI38" t="s">
        <v>923</v>
      </c>
      <c r="AK38" t="s">
        <v>924</v>
      </c>
      <c r="AL38" t="s">
        <v>925</v>
      </c>
      <c r="AN38" t="str">
        <f>HYPERLINK("https://nconnect.nicmar.ac.in/storage/profile/6a981c04ea6a3.png","Download")</f>
        <v>0</v>
      </c>
      <c r="AO38" t="str">
        <f>HYPERLINK("https://nconnect.nicmar.ac.in/pdf/1372_resume_1788437316.pdf/Y2FyZWVy","View Resume")</f>
        <v>0</v>
      </c>
      <c r="AP38" t="str">
        <f>HYPERLINK("https://nconnect.nicmar.ac.in/pdf/1372_aadhar_1788662881.pdf/Y2FyZWVy","View Aadhar")</f>
        <v>0</v>
      </c>
      <c r="AQ38" t="str">
        <f>HYPERLINK("https://nconnect.nicmar.ac.in/pdf/1372_noc_certificate_1788661896.pdf/Y2FyZWVy","View NOC")</f>
        <v>0</v>
      </c>
      <c r="AR38" t="str">
        <f>HYPERLINK("https://nconnect.nicmar.ac.in/pdf/1372_research_publication_1788661846.pdf/Y2FyZWVy","View Research Publication")</f>
        <v>0</v>
      </c>
      <c r="AS38" t="str">
        <f>HYPERLINK("https://nconnect.nicmar.ac.in/pdf/1372_book_chapters_1788661822.pdf/Y2FyZWVy","View Book Chapters")</f>
        <v>0</v>
      </c>
      <c r="AT38" t="str">
        <f>HYPERLINK("https://nconnect.nicmar.ac.in/pdf/1372_patents_granted_1788661796.pdf/Y2FyZWVy","View Patents Granted")</f>
        <v>0</v>
      </c>
      <c r="AU38" t="str">
        <f>HYPERLINK("https://nconnect.nicmar.ac.in/pdf/1372_vision_statement_1788668778.pdf/Y2FyZWVy","View Vision Statement")</f>
        <v>0</v>
      </c>
      <c r="AV38" t="str">
        <f>HYPERLINK("https://nconnect.nicmar.ac.in/pdf/1372_experience_certificates_1788661767.pdf/Y2FyZWVy","View Experience")</f>
        <v>0</v>
      </c>
      <c r="AW38" t="s">
        <v>93</v>
      </c>
      <c r="AX38" t="s">
        <v>926</v>
      </c>
    </row>
    <row r="39" spans="1:50">
      <c r="A39" t="s">
        <v>50</v>
      </c>
      <c r="B39" t="s">
        <v>51</v>
      </c>
      <c r="C39" t="s">
        <v>927</v>
      </c>
      <c r="D39" t="s">
        <v>928</v>
      </c>
      <c r="E39">
        <v>9849163875</v>
      </c>
      <c r="F39" t="s">
        <v>54</v>
      </c>
      <c r="G39" t="s">
        <v>929</v>
      </c>
      <c r="H39" t="s">
        <v>56</v>
      </c>
      <c r="I39" t="s">
        <v>930</v>
      </c>
      <c r="J39" t="s">
        <v>931</v>
      </c>
      <c r="K39" t="s">
        <v>932</v>
      </c>
      <c r="L39" t="s">
        <v>933</v>
      </c>
      <c r="M39" t="s">
        <v>934</v>
      </c>
      <c r="N39" t="s">
        <v>933</v>
      </c>
      <c r="O39" t="s">
        <v>935</v>
      </c>
      <c r="P39" t="s">
        <v>844</v>
      </c>
      <c r="Q39" t="s">
        <v>936</v>
      </c>
      <c r="R39" t="s">
        <v>937</v>
      </c>
      <c r="S39" t="s">
        <v>937</v>
      </c>
      <c r="T39" t="s">
        <v>64</v>
      </c>
      <c r="V39" t="s">
        <v>938</v>
      </c>
      <c r="W39" t="s">
        <v>939</v>
      </c>
      <c r="X39" t="s">
        <v>940</v>
      </c>
      <c r="Y39" t="s">
        <v>941</v>
      </c>
      <c r="Z39" t="s">
        <v>942</v>
      </c>
      <c r="AA39" t="s">
        <v>943</v>
      </c>
      <c r="AB39" t="s">
        <v>944</v>
      </c>
      <c r="AC39" t="s">
        <v>945</v>
      </c>
      <c r="AD39" t="s">
        <v>946</v>
      </c>
      <c r="AE39" t="s">
        <v>947</v>
      </c>
      <c r="AF39" t="s">
        <v>948</v>
      </c>
      <c r="AG39" t="s">
        <v>949</v>
      </c>
      <c r="AI39" t="s">
        <v>950</v>
      </c>
      <c r="AJ39" t="s">
        <v>951</v>
      </c>
      <c r="AK39" t="s">
        <v>952</v>
      </c>
      <c r="AL39" t="s">
        <v>953</v>
      </c>
      <c r="AN39" t="str">
        <f>HYPERLINK("https://nconnect.nicmar.ac.in/storage/profile/6a9bc52a83e86.png","Download")</f>
        <v>0</v>
      </c>
      <c r="AO39" t="str">
        <f>HYPERLINK("https://nconnect.nicmar.ac.in/pdf/1383_resume_1788776298.pdf/Y2FyZWVy","View Resume")</f>
        <v>0</v>
      </c>
      <c r="AP39" t="str">
        <f>HYPERLINK("https://nconnect.nicmar.ac.in/pdf/1383_aadhar_1788776330.pdf/Y2FyZWVy","View Aadhar")</f>
        <v>0</v>
      </c>
      <c r="AQ39" t="str">
        <f>HYPERLINK("https://nconnect.nicmar.ac.in/pdf/1383_noc_certificate_1788971797.pdf/Y2FyZWVy","View NOC")</f>
        <v>0</v>
      </c>
      <c r="AR39" t="str">
        <f>HYPERLINK("https://nconnect.nicmar.ac.in/pdf/1383_research_publication_1788777179.pdf/Y2FyZWVy","View Research Publication")</f>
        <v>0</v>
      </c>
      <c r="AS39" t="str">
        <f>HYPERLINK("https://nconnect.nicmar.ac.in/pdf/1383_book_chapters_1788847495.pdf/Y2FyZWVy","View Book Chapters")</f>
        <v>0</v>
      </c>
      <c r="AT39" t="str">
        <f>HYPERLINK("https://nconnect.nicmar.ac.in/pdf/1383_patents_granted_1789119714.pdf/Y2FyZWVy","View Patents Granted")</f>
        <v>0</v>
      </c>
      <c r="AU39" t="str">
        <f>HYPERLINK("https://nconnect.nicmar.ac.in/pdf/1383_vision_statement_1788852677.pdf/Y2FyZWVy","View Vision Statement")</f>
        <v>0</v>
      </c>
      <c r="AV39" t="str">
        <f>HYPERLINK("https://nconnect.nicmar.ac.in/pdf/1383_experience_certificates_1788971403.pdf/Y2FyZWVy","View Experience")</f>
        <v>0</v>
      </c>
      <c r="AW39" t="str">
        <f>HYPERLINK("https://nconnect.nicmar.ac.in/pdf/1383_other_1789119243.pdf/Y2FyZWVy","View Other Document")</f>
        <v>0</v>
      </c>
      <c r="AX39" t="s">
        <v>954</v>
      </c>
    </row>
    <row r="40" spans="1:50">
      <c r="A40" t="s">
        <v>50</v>
      </c>
      <c r="B40" t="s">
        <v>51</v>
      </c>
      <c r="C40" t="s">
        <v>955</v>
      </c>
      <c r="D40" t="s">
        <v>956</v>
      </c>
      <c r="E40">
        <v>7015724121</v>
      </c>
      <c r="F40" t="s">
        <v>54</v>
      </c>
      <c r="G40" t="s">
        <v>957</v>
      </c>
      <c r="H40" t="s">
        <v>56</v>
      </c>
      <c r="I40" t="s">
        <v>958</v>
      </c>
      <c r="J40" t="s">
        <v>959</v>
      </c>
      <c r="K40" t="s">
        <v>960</v>
      </c>
      <c r="L40" t="s">
        <v>961</v>
      </c>
      <c r="M40" t="s">
        <v>962</v>
      </c>
      <c r="N40">
        <v>14</v>
      </c>
      <c r="O40" t="s">
        <v>963</v>
      </c>
      <c r="P40" t="s">
        <v>64</v>
      </c>
      <c r="T40" t="s">
        <v>64</v>
      </c>
      <c r="V40" t="s">
        <v>964</v>
      </c>
      <c r="W40" t="s">
        <v>965</v>
      </c>
      <c r="X40" t="s">
        <v>966</v>
      </c>
      <c r="AA40" t="s">
        <v>967</v>
      </c>
      <c r="AC40" t="s">
        <v>968</v>
      </c>
      <c r="AE40" t="s">
        <v>969</v>
      </c>
      <c r="AG40" t="s">
        <v>970</v>
      </c>
      <c r="AI40" t="s">
        <v>971</v>
      </c>
      <c r="AN40" t="str">
        <f>HYPERLINK("https://nconnect.nicmar.ac.in/storage/profile/6a7c549c2dc51.png","Download")</f>
        <v>0</v>
      </c>
      <c r="AO40" t="str">
        <f>HYPERLINK("https://nconnect.nicmar.ac.in/pdf/1328_resume_1786690784.pdf/Y2FyZWVy","View Resume")</f>
        <v>0</v>
      </c>
      <c r="AP40" t="str">
        <f>HYPERLINK("https://nconnect.nicmar.ac.in/pdf/1328_aadhar_1787306091.pdf/Y2FyZWVy","View Aadhar")</f>
        <v>0</v>
      </c>
      <c r="AQ40" t="str">
        <f>HYPERLINK("https://nconnect.nicmar.ac.in/pdf/1328_noc_certificate_1786690914.pdf/Y2FyZWVy","View NOC")</f>
        <v>0</v>
      </c>
      <c r="AR40" t="str">
        <f>HYPERLINK("https://nconnect.nicmar.ac.in/pdf/1328_research_publication_1788869577.pdf/Y2FyZWVy","View Research Publication")</f>
        <v>0</v>
      </c>
      <c r="AS40" t="str">
        <f>HYPERLINK("https://nconnect.nicmar.ac.in/pdf/1328_book_chapters_1788868522.pdf/Y2FyZWVy","View Book Chapters")</f>
        <v>0</v>
      </c>
      <c r="AT40" t="str">
        <f>HYPERLINK("https://nconnect.nicmar.ac.in/pdf/1328_patents_granted_1787311389.pdf/Y2FyZWVy","View Patents Granted")</f>
        <v>0</v>
      </c>
      <c r="AU40" t="str">
        <f>HYPERLINK("https://nconnect.nicmar.ac.in/pdf/1328_vision_statement_1786696623.pdf/Y2FyZWVy","View Vision Statement")</f>
        <v>0</v>
      </c>
      <c r="AV40" t="str">
        <f>HYPERLINK("https://nconnect.nicmar.ac.in/pdf/1328_experience_certificates_1787311416.pdf/Y2FyZWVy","View Experience")</f>
        <v>0</v>
      </c>
      <c r="AW40" t="s">
        <v>93</v>
      </c>
      <c r="AX40" t="s">
        <v>972</v>
      </c>
    </row>
    <row r="41" spans="1:50">
      <c r="A41" t="s">
        <v>50</v>
      </c>
      <c r="B41" t="s">
        <v>51</v>
      </c>
      <c r="C41" t="s">
        <v>973</v>
      </c>
      <c r="D41" t="s">
        <v>974</v>
      </c>
      <c r="E41">
        <v>9490747246</v>
      </c>
      <c r="F41" t="s">
        <v>54</v>
      </c>
      <c r="G41" t="s">
        <v>975</v>
      </c>
      <c r="H41" t="s">
        <v>56</v>
      </c>
      <c r="I41" t="s">
        <v>976</v>
      </c>
      <c r="J41" t="s">
        <v>977</v>
      </c>
      <c r="K41" t="s">
        <v>978</v>
      </c>
      <c r="L41" t="s">
        <v>979</v>
      </c>
      <c r="M41" t="s">
        <v>980</v>
      </c>
      <c r="N41" t="s">
        <v>981</v>
      </c>
      <c r="O41" t="s">
        <v>982</v>
      </c>
      <c r="P41" t="s">
        <v>64</v>
      </c>
      <c r="T41" t="s">
        <v>64</v>
      </c>
      <c r="V41" t="s">
        <v>983</v>
      </c>
      <c r="W41" t="s">
        <v>984</v>
      </c>
      <c r="X41" t="s">
        <v>985</v>
      </c>
      <c r="Y41" t="s">
        <v>986</v>
      </c>
      <c r="AA41" t="s">
        <v>987</v>
      </c>
      <c r="AB41" t="s">
        <v>988</v>
      </c>
      <c r="AC41" t="s">
        <v>989</v>
      </c>
      <c r="AD41" t="s">
        <v>989</v>
      </c>
      <c r="AE41" t="s">
        <v>990</v>
      </c>
      <c r="AG41" t="s">
        <v>991</v>
      </c>
      <c r="AH41" t="s">
        <v>992</v>
      </c>
      <c r="AI41" t="s">
        <v>993</v>
      </c>
      <c r="AJ41" t="s">
        <v>994</v>
      </c>
      <c r="AK41" t="s">
        <v>995</v>
      </c>
      <c r="AL41" t="s">
        <v>996</v>
      </c>
      <c r="AN41" t="str">
        <f>HYPERLINK("https://nconnect.nicmar.ac.in/storage/profile/6a9fe92af2ea8.png","Download")</f>
        <v>0</v>
      </c>
      <c r="AO41" t="str">
        <f>HYPERLINK("https://nconnect.nicmar.ac.in/pdf/1388_resume_1788870332.pdf/Y2FyZWVy","View Resume")</f>
        <v>0</v>
      </c>
      <c r="AP41" t="str">
        <f>HYPERLINK("https://nconnect.nicmar.ac.in/pdf/1388_aadhar_1788870375.pdf/Y2FyZWVy","View Aadhar")</f>
        <v>0</v>
      </c>
      <c r="AQ41" t="str">
        <f>HYPERLINK("https://nconnect.nicmar.ac.in/pdf/1388_noc_certificate_1788942493.pdf/Y2FyZWVy","View NOC")</f>
        <v>0</v>
      </c>
      <c r="AR41" t="str">
        <f>HYPERLINK("https://nconnect.nicmar.ac.in/pdf/1388_research_publication_1788939131.pdf/Y2FyZWVy","View Research Publication")</f>
        <v>0</v>
      </c>
      <c r="AS41" t="str">
        <f>HYPERLINK("https://nconnect.nicmar.ac.in/pdf/1388_book_chapters_1788938632.pdf/Y2FyZWVy","View Book Chapters")</f>
        <v>0</v>
      </c>
      <c r="AT41" t="str">
        <f>HYPERLINK("https://nconnect.nicmar.ac.in/pdf/1388_patents_granted_1788938640.pdf/Y2FyZWVy","View Patents Granted")</f>
        <v>0</v>
      </c>
      <c r="AU41" t="str">
        <f>HYPERLINK("https://nconnect.nicmar.ac.in/pdf/1388_vision_statement_1788938537.pdf/Y2FyZWVy","View Vision Statement")</f>
        <v>0</v>
      </c>
      <c r="AV41" t="str">
        <f>HYPERLINK("https://nconnect.nicmar.ac.in/pdf/1388_experience_certificates_1788870418.pdf/Y2FyZWVy","View Experience")</f>
        <v>0</v>
      </c>
      <c r="AW41" t="str">
        <f>HYPERLINK("https://nconnect.nicmar.ac.in/pdf/1388_other_1788938650.pdf/Y2FyZWVy","View Other Document")</f>
        <v>0</v>
      </c>
      <c r="AX41" t="s">
        <v>997</v>
      </c>
    </row>
    <row r="42" spans="1:50">
      <c r="A42" t="s">
        <v>50</v>
      </c>
      <c r="B42" t="s">
        <v>51</v>
      </c>
      <c r="C42" t="s">
        <v>998</v>
      </c>
      <c r="D42" t="s">
        <v>999</v>
      </c>
      <c r="E42">
        <v>9831130882</v>
      </c>
      <c r="F42" t="s">
        <v>54</v>
      </c>
      <c r="G42" t="s">
        <v>1000</v>
      </c>
      <c r="H42" t="s">
        <v>56</v>
      </c>
      <c r="I42" t="s">
        <v>958</v>
      </c>
      <c r="J42" t="s">
        <v>1001</v>
      </c>
      <c r="K42" t="s">
        <v>1002</v>
      </c>
      <c r="L42" t="s">
        <v>471</v>
      </c>
      <c r="M42" t="s">
        <v>1003</v>
      </c>
      <c r="N42">
        <v>15</v>
      </c>
      <c r="O42" t="s">
        <v>935</v>
      </c>
      <c r="P42" t="s">
        <v>64</v>
      </c>
      <c r="T42" t="s">
        <v>844</v>
      </c>
      <c r="U42" t="s">
        <v>1004</v>
      </c>
      <c r="V42" t="s">
        <v>1005</v>
      </c>
      <c r="W42" t="s">
        <v>1006</v>
      </c>
      <c r="X42" t="s">
        <v>1007</v>
      </c>
      <c r="Y42" t="s">
        <v>1008</v>
      </c>
      <c r="Z42" t="s">
        <v>1009</v>
      </c>
      <c r="AA42" t="s">
        <v>1010</v>
      </c>
      <c r="AB42" t="s">
        <v>1011</v>
      </c>
      <c r="AC42" t="s">
        <v>1012</v>
      </c>
      <c r="AD42" t="s">
        <v>1013</v>
      </c>
      <c r="AE42" t="s">
        <v>1014</v>
      </c>
      <c r="AF42" t="s">
        <v>1015</v>
      </c>
      <c r="AG42" t="s">
        <v>1016</v>
      </c>
      <c r="AH42" t="s">
        <v>1017</v>
      </c>
      <c r="AI42" t="s">
        <v>1018</v>
      </c>
      <c r="AJ42" t="s">
        <v>1019</v>
      </c>
      <c r="AK42" t="s">
        <v>1020</v>
      </c>
      <c r="AL42" t="s">
        <v>1021</v>
      </c>
      <c r="AM42" t="s">
        <v>1022</v>
      </c>
      <c r="AN42" t="s">
        <v>93</v>
      </c>
      <c r="AO42" t="str">
        <f>HYPERLINK("https://nconnect.nicmar.ac.in/pdf/1379_resume_1788874116.pdf/Y2FyZWVy","View Resume")</f>
        <v>0</v>
      </c>
      <c r="AP42" t="str">
        <f>HYPERLINK("https://nconnect.nicmar.ac.in/pdf/1379_aadhar_1788866974.pdf/Y2FyZWVy","View Aadhar")</f>
        <v>0</v>
      </c>
      <c r="AQ42" t="str">
        <f>HYPERLINK("https://nconnect.nicmar.ac.in/pdf/1379_noc_certificate_1788866897.pdf/Y2FyZWVy","View NOC")</f>
        <v>0</v>
      </c>
      <c r="AR42" t="str">
        <f>HYPERLINK("https://nconnect.nicmar.ac.in/pdf/1379_research_publication_1788873334.pdf/Y2FyZWVy","View Research Publication")</f>
        <v>0</v>
      </c>
      <c r="AS42" t="str">
        <f>HYPERLINK("https://nconnect.nicmar.ac.in/pdf/1379_book_chapters_1788873462.pdf/Y2FyZWVy","View Book Chapters")</f>
        <v>0</v>
      </c>
      <c r="AT42" t="str">
        <f>HYPERLINK("https://nconnect.nicmar.ac.in/pdf/1379_patents_granted_1788874366.pdf/Y2FyZWVy","View Patents Granted")</f>
        <v>0</v>
      </c>
      <c r="AU42" t="str">
        <f>HYPERLINK("https://nconnect.nicmar.ac.in/pdf/1379_vision_statement_1788866872.pdf/Y2FyZWVy","View Vision Statement")</f>
        <v>0</v>
      </c>
      <c r="AV42" t="str">
        <f>HYPERLINK("https://nconnect.nicmar.ac.in/pdf/1379_experience_certificates_1788947776.pdf/Y2FyZWVy","View Experience")</f>
        <v>0</v>
      </c>
      <c r="AW42" t="s">
        <v>93</v>
      </c>
      <c r="AX42" t="s">
        <v>1023</v>
      </c>
    </row>
    <row r="43" spans="1:50">
      <c r="A43" t="s">
        <v>50</v>
      </c>
      <c r="B43" t="s">
        <v>51</v>
      </c>
      <c r="C43" t="s">
        <v>1024</v>
      </c>
      <c r="D43" t="s">
        <v>1025</v>
      </c>
      <c r="E43">
        <v>9502932499</v>
      </c>
      <c r="F43" t="s">
        <v>54</v>
      </c>
      <c r="G43" t="s">
        <v>1026</v>
      </c>
      <c r="H43" t="s">
        <v>56</v>
      </c>
      <c r="I43" t="s">
        <v>1027</v>
      </c>
      <c r="J43" t="s">
        <v>1028</v>
      </c>
      <c r="K43" t="s">
        <v>1029</v>
      </c>
      <c r="L43" t="s">
        <v>1030</v>
      </c>
      <c r="M43" t="s">
        <v>1031</v>
      </c>
      <c r="N43">
        <v>1</v>
      </c>
      <c r="O43" t="s">
        <v>621</v>
      </c>
      <c r="P43" t="s">
        <v>64</v>
      </c>
      <c r="T43" t="s">
        <v>64</v>
      </c>
      <c r="V43" t="s">
        <v>1032</v>
      </c>
      <c r="W43" t="s">
        <v>1033</v>
      </c>
      <c r="X43" t="s">
        <v>1034</v>
      </c>
      <c r="Y43" t="s">
        <v>1035</v>
      </c>
      <c r="Z43" t="s">
        <v>1036</v>
      </c>
      <c r="AA43" t="s">
        <v>1037</v>
      </c>
      <c r="AB43" t="s">
        <v>1038</v>
      </c>
      <c r="AC43" t="s">
        <v>1039</v>
      </c>
      <c r="AD43" t="s">
        <v>1040</v>
      </c>
      <c r="AE43" t="s">
        <v>1041</v>
      </c>
      <c r="AF43" t="s">
        <v>1042</v>
      </c>
      <c r="AG43" t="s">
        <v>1043</v>
      </c>
      <c r="AH43" t="s">
        <v>1044</v>
      </c>
      <c r="AI43" t="s">
        <v>1045</v>
      </c>
      <c r="AJ43" t="s">
        <v>1046</v>
      </c>
      <c r="AK43" t="s">
        <v>1047</v>
      </c>
      <c r="AL43" t="s">
        <v>1048</v>
      </c>
      <c r="AM43" t="s">
        <v>1049</v>
      </c>
      <c r="AN43" t="str">
        <f>HYPERLINK("https://nconnect.nicmar.ac.in/storage/profile/6a9e4e80ba376.png","Download")</f>
        <v>0</v>
      </c>
      <c r="AO43" t="str">
        <f>HYPERLINK("https://nconnect.nicmar.ac.in/pdf/1385_resume_1789024356.pdf/Y2FyZWVy","View Resume")</f>
        <v>0</v>
      </c>
      <c r="AP43" t="str">
        <f>HYPERLINK("https://nconnect.nicmar.ac.in/pdf/1385_aadhar_1789024367.pdf/Y2FyZWVy","View Aadhar")</f>
        <v>0</v>
      </c>
      <c r="AQ43" t="str">
        <f>HYPERLINK("https://nconnect.nicmar.ac.in/pdf/1385_noc_certificate_1789024382.pdf/Y2FyZWVy","View NOC")</f>
        <v>0</v>
      </c>
      <c r="AR43" t="str">
        <f>HYPERLINK("https://nconnect.nicmar.ac.in/pdf/1385_research_publication_1789024459.pdf/Y2FyZWVy","View Research Publication")</f>
        <v>0</v>
      </c>
      <c r="AS43" t="str">
        <f>HYPERLINK("https://nconnect.nicmar.ac.in/pdf/1385_book_chapters_1789024445.pdf/Y2FyZWVy","View Book Chapters")</f>
        <v>0</v>
      </c>
      <c r="AT43" t="str">
        <f>HYPERLINK("https://nconnect.nicmar.ac.in/pdf/1385_patents_granted_1789024414.pdf/Y2FyZWVy","View Patents Granted")</f>
        <v>0</v>
      </c>
      <c r="AU43" t="str">
        <f>HYPERLINK("https://nconnect.nicmar.ac.in/pdf/1385_vision_statement_1789024403.pdf/Y2FyZWVy","View Vision Statement")</f>
        <v>0</v>
      </c>
      <c r="AV43" t="str">
        <f>HYPERLINK("https://nconnect.nicmar.ac.in/pdf/1385_experience_certificates_1789024422.pdf/Y2FyZWVy","View Experience")</f>
        <v>0</v>
      </c>
      <c r="AW43" t="str">
        <f>HYPERLINK("https://nconnect.nicmar.ac.in/pdf/1385_other_1789024474.pdf/Y2FyZWVy","View Other Document")</f>
        <v>0</v>
      </c>
      <c r="AX43" t="s">
        <v>1050</v>
      </c>
    </row>
    <row r="44" spans="1:50">
      <c r="A44" t="s">
        <v>50</v>
      </c>
      <c r="B44" t="s">
        <v>51</v>
      </c>
      <c r="C44" t="s">
        <v>1051</v>
      </c>
      <c r="D44" t="s">
        <v>1052</v>
      </c>
      <c r="E44">
        <v>9430248909</v>
      </c>
      <c r="F44" t="s">
        <v>54</v>
      </c>
      <c r="G44" t="s">
        <v>1053</v>
      </c>
      <c r="H44" t="s">
        <v>56</v>
      </c>
      <c r="I44" t="s">
        <v>1054</v>
      </c>
      <c r="J44" t="s">
        <v>1055</v>
      </c>
      <c r="K44" t="s">
        <v>1056</v>
      </c>
      <c r="L44" t="s">
        <v>228</v>
      </c>
      <c r="M44" t="s">
        <v>1057</v>
      </c>
      <c r="N44">
        <v>14</v>
      </c>
      <c r="O44" t="s">
        <v>1058</v>
      </c>
      <c r="P44" t="s">
        <v>64</v>
      </c>
      <c r="T44" t="s">
        <v>64</v>
      </c>
      <c r="V44" t="s">
        <v>1059</v>
      </c>
      <c r="W44" t="s">
        <v>1060</v>
      </c>
      <c r="X44" t="s">
        <v>1061</v>
      </c>
      <c r="Y44" t="s">
        <v>1062</v>
      </c>
      <c r="Z44" t="s">
        <v>1063</v>
      </c>
      <c r="AA44" t="s">
        <v>1064</v>
      </c>
      <c r="AB44" t="s">
        <v>1065</v>
      </c>
      <c r="AC44" t="s">
        <v>1066</v>
      </c>
      <c r="AD44" t="s">
        <v>1067</v>
      </c>
      <c r="AE44" t="s">
        <v>1068</v>
      </c>
      <c r="AF44" t="s">
        <v>1069</v>
      </c>
      <c r="AG44" t="s">
        <v>1070</v>
      </c>
      <c r="AH44" t="s">
        <v>1071</v>
      </c>
      <c r="AI44" t="s">
        <v>1072</v>
      </c>
      <c r="AJ44" t="s">
        <v>1073</v>
      </c>
      <c r="AK44" t="s">
        <v>1074</v>
      </c>
      <c r="AL44" t="s">
        <v>1075</v>
      </c>
      <c r="AM44" t="s">
        <v>1076</v>
      </c>
      <c r="AN44" t="str">
        <f>HYPERLINK("https://nconnect.nicmar.ac.in/storage/profile/6a951f226d410.png","Download")</f>
        <v>0</v>
      </c>
      <c r="AO44" t="str">
        <f>HYPERLINK("https://nconnect.nicmar.ac.in/pdf/1364_resume_1788932690.pdf/Y2FyZWVy","View Resume")</f>
        <v>0</v>
      </c>
      <c r="AP44" t="str">
        <f>HYPERLINK("https://nconnect.nicmar.ac.in/pdf/1364_aadhar_1788932628.pdf/Y2FyZWVy","View Aadhar")</f>
        <v>0</v>
      </c>
      <c r="AQ44" t="str">
        <f>HYPERLINK("https://nconnect.nicmar.ac.in/pdf/1364_noc_certificate_1789034598.pdf/Y2FyZWVy","View NOC")</f>
        <v>0</v>
      </c>
      <c r="AR44" t="str">
        <f>HYPERLINK("https://nconnect.nicmar.ac.in/pdf/1364_research_publication_1788941229.pdf/Y2FyZWVy","View Research Publication")</f>
        <v>0</v>
      </c>
      <c r="AS44" t="str">
        <f>HYPERLINK("https://nconnect.nicmar.ac.in/pdf/1364_book_chapters_1788344248.pdf/Y2FyZWVy","View Book Chapters")</f>
        <v>0</v>
      </c>
      <c r="AT44" t="str">
        <f>HYPERLINK("https://nconnect.nicmar.ac.in/pdf/1364_patents_granted_1789035037.pdf/Y2FyZWVy","View Patents Granted")</f>
        <v>0</v>
      </c>
      <c r="AU44" t="str">
        <f>HYPERLINK("https://nconnect.nicmar.ac.in/pdf/1364_vision_statement_1788344268.pdf/Y2FyZWVy","View Vision Statement")</f>
        <v>0</v>
      </c>
      <c r="AV44" t="str">
        <f>HYPERLINK("https://nconnect.nicmar.ac.in/pdf/1364_experience_certificates_1788939922.pdf/Y2FyZWVy","View Experience")</f>
        <v>0</v>
      </c>
      <c r="AW44" t="str">
        <f>HYPERLINK("https://nconnect.nicmar.ac.in/pdf/1364_other_1788940819.pdf/Y2FyZWVy","View Other Document")</f>
        <v>0</v>
      </c>
      <c r="AX44" t="s">
        <v>1077</v>
      </c>
    </row>
    <row r="45" spans="1:50">
      <c r="A45" t="s">
        <v>50</v>
      </c>
      <c r="B45" t="s">
        <v>51</v>
      </c>
      <c r="C45" t="s">
        <v>1078</v>
      </c>
      <c r="D45" t="s">
        <v>1079</v>
      </c>
      <c r="E45">
        <v>9849136571</v>
      </c>
      <c r="F45" t="s">
        <v>54</v>
      </c>
      <c r="G45" t="s">
        <v>1080</v>
      </c>
      <c r="H45" t="s">
        <v>56</v>
      </c>
      <c r="I45" t="s">
        <v>1081</v>
      </c>
      <c r="J45" t="s">
        <v>1082</v>
      </c>
      <c r="K45" t="s">
        <v>1083</v>
      </c>
      <c r="L45" t="s">
        <v>228</v>
      </c>
      <c r="M45" t="s">
        <v>1084</v>
      </c>
      <c r="N45" t="s">
        <v>1085</v>
      </c>
      <c r="O45" t="s">
        <v>1086</v>
      </c>
      <c r="P45" t="s">
        <v>64</v>
      </c>
      <c r="T45" t="s">
        <v>64</v>
      </c>
      <c r="V45" t="s">
        <v>1087</v>
      </c>
      <c r="W45" t="s">
        <v>1088</v>
      </c>
      <c r="X45" t="s">
        <v>327</v>
      </c>
      <c r="Y45" t="s">
        <v>1089</v>
      </c>
      <c r="AA45" t="s">
        <v>1090</v>
      </c>
      <c r="AC45" t="s">
        <v>1091</v>
      </c>
      <c r="AD45" t="s">
        <v>1092</v>
      </c>
      <c r="AG45" t="s">
        <v>115</v>
      </c>
      <c r="AK45" t="s">
        <v>1093</v>
      </c>
      <c r="AL45" t="s">
        <v>1094</v>
      </c>
      <c r="AN45" t="str">
        <f>HYPERLINK("https://nconnect.nicmar.ac.in/storage/profile/6a82a95fb1c88.png","Download")</f>
        <v>0</v>
      </c>
      <c r="AO45" t="str">
        <f>HYPERLINK("https://nconnect.nicmar.ac.in/pdf/1338_resume_1789099638.pdf/Y2FyZWVy","View Resume")</f>
        <v>0</v>
      </c>
      <c r="AP45" t="str">
        <f>HYPERLINK("https://nconnect.nicmar.ac.in/pdf/1338_aadhar_1789021332.pdf/Y2FyZWVy","View Aadhar")</f>
        <v>0</v>
      </c>
      <c r="AQ45" t="str">
        <f>HYPERLINK("https://nconnect.nicmar.ac.in/pdf/1338_noc_certificate_1789012761.pdf/Y2FyZWVy","View NOC")</f>
        <v>0</v>
      </c>
      <c r="AR45" t="str">
        <f>HYPERLINK("https://nconnect.nicmar.ac.in/pdf/1338_research_publication_1789021657.pdf/Y2FyZWVy","View Research Publication")</f>
        <v>0</v>
      </c>
      <c r="AS45" t="str">
        <f>HYPERLINK("https://nconnect.nicmar.ac.in/pdf/1338_book_chapters_1789033552.pdf/Y2FyZWVy","View Book Chapters")</f>
        <v>0</v>
      </c>
      <c r="AT45" t="str">
        <f>HYPERLINK("https://nconnect.nicmar.ac.in/pdf/1338_patents_granted_1789099659.pdf/Y2FyZWVy","View Patents Granted")</f>
        <v>0</v>
      </c>
      <c r="AU45" t="str">
        <f>HYPERLINK("https://nconnect.nicmar.ac.in/pdf/1338_vision_statement_1789036405.pdf/Y2FyZWVy","View Vision Statement")</f>
        <v>0</v>
      </c>
      <c r="AV45" t="str">
        <f>HYPERLINK("https://nconnect.nicmar.ac.in/pdf/1338_experience_certificates_1789012729.pdf/Y2FyZWVy","View Experience")</f>
        <v>0</v>
      </c>
      <c r="AW45" t="s">
        <v>93</v>
      </c>
      <c r="AX45" t="s">
        <v>1095</v>
      </c>
    </row>
    <row r="46" spans="1:50">
      <c r="A46" t="s">
        <v>50</v>
      </c>
      <c r="B46" t="s">
        <v>51</v>
      </c>
      <c r="C46" t="s">
        <v>1096</v>
      </c>
      <c r="D46" t="s">
        <v>1097</v>
      </c>
      <c r="E46">
        <v>9849011920</v>
      </c>
      <c r="F46" t="s">
        <v>54</v>
      </c>
      <c r="G46" t="s">
        <v>1098</v>
      </c>
      <c r="H46" t="s">
        <v>56</v>
      </c>
      <c r="I46" t="s">
        <v>1099</v>
      </c>
      <c r="J46" t="s">
        <v>1100</v>
      </c>
      <c r="K46" t="s">
        <v>1101</v>
      </c>
      <c r="L46" t="s">
        <v>1102</v>
      </c>
      <c r="M46" t="s">
        <v>1103</v>
      </c>
      <c r="N46" t="s">
        <v>1104</v>
      </c>
      <c r="O46" t="s">
        <v>1105</v>
      </c>
      <c r="P46" t="s">
        <v>64</v>
      </c>
      <c r="T46" t="s">
        <v>64</v>
      </c>
      <c r="V46" t="s">
        <v>1106</v>
      </c>
      <c r="W46" t="s">
        <v>1107</v>
      </c>
      <c r="X46" t="s">
        <v>1108</v>
      </c>
      <c r="Y46" t="s">
        <v>1109</v>
      </c>
      <c r="AA46" t="s">
        <v>1110</v>
      </c>
      <c r="AC46" t="s">
        <v>1111</v>
      </c>
      <c r="AD46" t="s">
        <v>1112</v>
      </c>
      <c r="AE46" t="s">
        <v>1113</v>
      </c>
      <c r="AF46" t="s">
        <v>1114</v>
      </c>
      <c r="AI46" t="s">
        <v>1115</v>
      </c>
      <c r="AJ46" t="s">
        <v>1116</v>
      </c>
      <c r="AK46" t="s">
        <v>1117</v>
      </c>
      <c r="AL46" t="s">
        <v>1118</v>
      </c>
      <c r="AN46" t="str">
        <f>HYPERLINK("https://nconnect.nicmar.ac.in/storage/profile/6a98fafad402f.png","Download")</f>
        <v>0</v>
      </c>
      <c r="AO46" t="str">
        <f>HYPERLINK("https://nconnect.nicmar.ac.in/pdf/1373_resume_1789109546.pdf/Y2FyZWVy","View Resume")</f>
        <v>0</v>
      </c>
      <c r="AP46" t="str">
        <f>HYPERLINK("https://nconnect.nicmar.ac.in/pdf/1373_aadhar_1789109109.pdf/Y2FyZWVy","View Aadhar")</f>
        <v>0</v>
      </c>
      <c r="AQ46" t="str">
        <f>HYPERLINK("https://nconnect.nicmar.ac.in/pdf/1373_noc_certificate_1789110384.pdf/Y2FyZWVy","View NOC")</f>
        <v>0</v>
      </c>
      <c r="AR46" t="str">
        <f>HYPERLINK("https://nconnect.nicmar.ac.in/pdf/1373_research_publication_1789109186.pdf/Y2FyZWVy","View Research Publication")</f>
        <v>0</v>
      </c>
      <c r="AS46" t="str">
        <f>HYPERLINK("https://nconnect.nicmar.ac.in/pdf/1373_book_chapters_1789110290.pdf/Y2FyZWVy","View Book Chapters")</f>
        <v>0</v>
      </c>
      <c r="AT46" t="str">
        <f>HYPERLINK("https://nconnect.nicmar.ac.in/pdf/1373_patents_granted_1789110707.pdf/Y2FyZWVy","View Patents Granted")</f>
        <v>0</v>
      </c>
      <c r="AU46" t="str">
        <f>HYPERLINK("https://nconnect.nicmar.ac.in/pdf/1373_vision_statement_1789109744.pdf/Y2FyZWVy","View Vision Statement")</f>
        <v>0</v>
      </c>
      <c r="AV46" t="str">
        <f>HYPERLINK("https://nconnect.nicmar.ac.in/pdf/1373_experience_certificates_1789110085.pdf/Y2FyZWVy","View Experience")</f>
        <v>0</v>
      </c>
      <c r="AW46" t="str">
        <f>HYPERLINK("https://nconnect.nicmar.ac.in/pdf/1373_other_1789110101.pdf/Y2FyZWVy","View Other Document")</f>
        <v>0</v>
      </c>
      <c r="AX46" t="s">
        <v>1119</v>
      </c>
    </row>
    <row r="47" spans="1:50">
      <c r="A47" t="s">
        <v>50</v>
      </c>
      <c r="B47" t="s">
        <v>51</v>
      </c>
      <c r="C47" t="s">
        <v>1120</v>
      </c>
      <c r="D47" t="s">
        <v>1121</v>
      </c>
      <c r="E47">
        <v>9820123888</v>
      </c>
      <c r="F47" t="s">
        <v>54</v>
      </c>
      <c r="G47" t="s">
        <v>1122</v>
      </c>
      <c r="H47" t="s">
        <v>56</v>
      </c>
      <c r="I47" t="s">
        <v>1123</v>
      </c>
      <c r="J47" t="s">
        <v>1124</v>
      </c>
      <c r="K47" t="s">
        <v>1125</v>
      </c>
      <c r="L47" t="s">
        <v>1126</v>
      </c>
      <c r="M47" t="s">
        <v>1127</v>
      </c>
      <c r="N47">
        <v>14</v>
      </c>
      <c r="O47" t="s">
        <v>1128</v>
      </c>
      <c r="P47" t="s">
        <v>64</v>
      </c>
      <c r="T47" t="s">
        <v>64</v>
      </c>
      <c r="V47" t="s">
        <v>1129</v>
      </c>
      <c r="W47" t="s">
        <v>1130</v>
      </c>
      <c r="X47" t="s">
        <v>79</v>
      </c>
      <c r="Y47" t="s">
        <v>1131</v>
      </c>
      <c r="Z47" t="s">
        <v>1132</v>
      </c>
      <c r="AA47" t="s">
        <v>1133</v>
      </c>
      <c r="AB47" t="s">
        <v>1134</v>
      </c>
      <c r="AC47" t="s">
        <v>1135</v>
      </c>
      <c r="AD47" t="s">
        <v>1136</v>
      </c>
      <c r="AE47" t="s">
        <v>1137</v>
      </c>
      <c r="AF47" t="s">
        <v>1138</v>
      </c>
      <c r="AG47" t="s">
        <v>1139</v>
      </c>
      <c r="AH47" t="s">
        <v>1140</v>
      </c>
      <c r="AI47" t="s">
        <v>1141</v>
      </c>
      <c r="AJ47" t="s">
        <v>1142</v>
      </c>
      <c r="AK47" t="s">
        <v>1143</v>
      </c>
      <c r="AL47" t="s">
        <v>1144</v>
      </c>
      <c r="AM47" t="s">
        <v>1145</v>
      </c>
      <c r="AN47" t="str">
        <f>HYPERLINK("https://nconnect.nicmar.ac.in/storage/profile/6aa2620299de4.png","Download")</f>
        <v>0</v>
      </c>
      <c r="AO47" t="str">
        <f>HYPERLINK("https://nconnect.nicmar.ac.in/pdf/1386_resume_1789122864.pdf/Y2FyZWVy","View Resume")</f>
        <v>0</v>
      </c>
      <c r="AP47" t="str">
        <f>HYPERLINK("https://nconnect.nicmar.ac.in/pdf/1386_aadhar_1789123079.jpg/Y2FyZWVy","View Aadhar")</f>
        <v>0</v>
      </c>
      <c r="AQ47" t="str">
        <f>HYPERLINK("https://nconnect.nicmar.ac.in/pdf/1386_noc_certificate_1789127221.pdf/Y2FyZWVy","View NOC")</f>
        <v>0</v>
      </c>
      <c r="AR47" t="str">
        <f>HYPERLINK("https://nconnect.nicmar.ac.in/pdf/1386_research_publication_1789207620.pdf/Y2FyZWVy","View Research Publication")</f>
        <v>0</v>
      </c>
      <c r="AS47" t="str">
        <f>HYPERLINK("https://nconnect.nicmar.ac.in/pdf/1386_book_chapters_1789208053.pdf/Y2FyZWVy","View Book Chapters")</f>
        <v>0</v>
      </c>
      <c r="AT47" t="str">
        <f>HYPERLINK("https://nconnect.nicmar.ac.in/pdf/1386_patents_granted_1789208349.pdf/Y2FyZWVy","View Patents Granted")</f>
        <v>0</v>
      </c>
      <c r="AU47" t="str">
        <f>HYPERLINK("https://nconnect.nicmar.ac.in/pdf/1386_vision_statement_1789121825.pdf/Y2FyZWVy","View Vision Statement")</f>
        <v>0</v>
      </c>
      <c r="AV47" t="str">
        <f>HYPERLINK("https://nconnect.nicmar.ac.in/pdf/1386_experience_certificates_1789122255.pdf/Y2FyZWVy","View Experience")</f>
        <v>0</v>
      </c>
      <c r="AW47" t="str">
        <f>HYPERLINK("https://nconnect.nicmar.ac.in/pdf/1386_other_1789207292.pdf/Y2FyZWVy","View Other Document")</f>
        <v>0</v>
      </c>
      <c r="AX47" t="s">
        <v>1146</v>
      </c>
    </row>
    <row r="48" spans="1:50">
      <c r="A48" t="s">
        <v>50</v>
      </c>
      <c r="B48" t="s">
        <v>51</v>
      </c>
      <c r="C48" t="s">
        <v>1147</v>
      </c>
      <c r="D48" t="s">
        <v>1148</v>
      </c>
      <c r="E48">
        <v>9849889890</v>
      </c>
      <c r="F48" t="s">
        <v>54</v>
      </c>
      <c r="G48" t="s">
        <v>1149</v>
      </c>
      <c r="H48" t="s">
        <v>56</v>
      </c>
      <c r="I48" t="s">
        <v>1150</v>
      </c>
      <c r="J48" t="s">
        <v>1151</v>
      </c>
      <c r="K48" t="s">
        <v>1152</v>
      </c>
      <c r="L48" t="s">
        <v>1153</v>
      </c>
      <c r="M48" t="s">
        <v>1154</v>
      </c>
      <c r="N48" t="s">
        <v>1155</v>
      </c>
      <c r="O48" t="s">
        <v>1156</v>
      </c>
      <c r="P48" t="s">
        <v>64</v>
      </c>
      <c r="T48" t="s">
        <v>64</v>
      </c>
      <c r="V48" t="s">
        <v>1157</v>
      </c>
      <c r="W48" t="s">
        <v>1158</v>
      </c>
      <c r="X48" t="s">
        <v>1159</v>
      </c>
      <c r="Z48" t="s">
        <v>1160</v>
      </c>
      <c r="AA48" t="s">
        <v>1161</v>
      </c>
      <c r="AB48" t="s">
        <v>1162</v>
      </c>
      <c r="AC48" t="s">
        <v>1163</v>
      </c>
      <c r="AD48" t="s">
        <v>1164</v>
      </c>
      <c r="AE48" t="s">
        <v>1165</v>
      </c>
      <c r="AF48" t="s">
        <v>1166</v>
      </c>
      <c r="AH48" t="s">
        <v>1167</v>
      </c>
      <c r="AI48" t="s">
        <v>1168</v>
      </c>
      <c r="AJ48" t="s">
        <v>1169</v>
      </c>
      <c r="AN48" t="str">
        <f>HYPERLINK("https://nconnect.nicmar.ac.in/storage/profile/6aa552b72e16e.png","Download")</f>
        <v>0</v>
      </c>
      <c r="AO48" t="str">
        <f>HYPERLINK("https://nconnect.nicmar.ac.in/pdf/1392_resume_1789221372.pdf/Y2FyZWVy","View Resume")</f>
        <v>0</v>
      </c>
      <c r="AP48" t="str">
        <f>HYPERLINK("https://nconnect.nicmar.ac.in/pdf/1392_aadhar_1789221394.pdf/Y2FyZWVy","View Aadhar")</f>
        <v>0</v>
      </c>
      <c r="AQ48" t="str">
        <f>HYPERLINK("https://nconnect.nicmar.ac.in/pdf/1392_noc_certificate_1789221503.pdf/Y2FyZWVy","View NOC")</f>
        <v>0</v>
      </c>
      <c r="AR48" t="str">
        <f>HYPERLINK("https://nconnect.nicmar.ac.in/pdf/1392_research_publication_1789221522.pdf/Y2FyZWVy","View Research Publication")</f>
        <v>0</v>
      </c>
      <c r="AS48" t="str">
        <f>HYPERLINK("https://nconnect.nicmar.ac.in/pdf/1392_book_chapters_1789221530.pdf/Y2FyZWVy","View Book Chapters")</f>
        <v>0</v>
      </c>
      <c r="AT48" t="str">
        <f>HYPERLINK("https://nconnect.nicmar.ac.in/pdf/1392_patents_granted_1789221554.pdf/Y2FyZWVy","View Patents Granted")</f>
        <v>0</v>
      </c>
      <c r="AU48" t="str">
        <f>HYPERLINK("https://nconnect.nicmar.ac.in/pdf/1392_vision_statement_1789221543.pdf/Y2FyZWVy","View Vision Statement")</f>
        <v>0</v>
      </c>
      <c r="AV48" t="str">
        <f>HYPERLINK("https://nconnect.nicmar.ac.in/pdf/1392_experience_certificates_1789221563.pdf/Y2FyZWVy","View Experience")</f>
        <v>0</v>
      </c>
      <c r="AW48" t="str">
        <f>HYPERLINK("https://nconnect.nicmar.ac.in/pdf/1392_other_1789221571.pdf/Y2FyZWVy","View Other Document")</f>
        <v>0</v>
      </c>
      <c r="AX48" t="s">
        <v>1170</v>
      </c>
    </row>
    <row r="49" spans="1:50">
      <c r="A49" t="s">
        <v>50</v>
      </c>
      <c r="B49" t="s">
        <v>51</v>
      </c>
      <c r="C49" t="s">
        <v>1171</v>
      </c>
      <c r="D49" t="s">
        <v>1172</v>
      </c>
      <c r="E49">
        <v>9496007558</v>
      </c>
      <c r="F49" t="s">
        <v>54</v>
      </c>
      <c r="G49" t="s">
        <v>1173</v>
      </c>
      <c r="H49" t="s">
        <v>56</v>
      </c>
      <c r="I49" t="s">
        <v>1174</v>
      </c>
      <c r="J49" t="s">
        <v>1175</v>
      </c>
      <c r="K49" t="s">
        <v>1176</v>
      </c>
      <c r="L49" t="s">
        <v>1177</v>
      </c>
      <c r="M49" t="s">
        <v>1178</v>
      </c>
      <c r="N49" t="s">
        <v>1179</v>
      </c>
      <c r="O49" t="s">
        <v>1180</v>
      </c>
      <c r="P49" t="s">
        <v>64</v>
      </c>
      <c r="T49" t="s">
        <v>64</v>
      </c>
      <c r="V49" t="s">
        <v>1181</v>
      </c>
      <c r="W49" t="s">
        <v>1182</v>
      </c>
      <c r="X49" t="s">
        <v>1183</v>
      </c>
      <c r="Y49" t="s">
        <v>1184</v>
      </c>
      <c r="Z49" t="s">
        <v>1185</v>
      </c>
      <c r="AA49" t="s">
        <v>1186</v>
      </c>
      <c r="AB49" t="s">
        <v>1187</v>
      </c>
      <c r="AC49" t="s">
        <v>1188</v>
      </c>
      <c r="AD49" t="s">
        <v>1189</v>
      </c>
      <c r="AE49" t="s">
        <v>1190</v>
      </c>
      <c r="AF49" t="s">
        <v>1191</v>
      </c>
      <c r="AG49" t="s">
        <v>212</v>
      </c>
      <c r="AH49" t="s">
        <v>1192</v>
      </c>
      <c r="AI49" t="s">
        <v>1193</v>
      </c>
      <c r="AJ49" t="s">
        <v>1194</v>
      </c>
      <c r="AK49" t="s">
        <v>1195</v>
      </c>
      <c r="AN49" t="str">
        <f>HYPERLINK("https://nconnect.nicmar.ac.in/storage/profile/6a9afe5e6bd2f.png","Download")</f>
        <v>0</v>
      </c>
      <c r="AO49" t="str">
        <f>HYPERLINK("https://nconnect.nicmar.ac.in/pdf/1381_resume_1789120873.pdf/Y2FyZWVy","View Resume")</f>
        <v>0</v>
      </c>
      <c r="AP49" t="str">
        <f>HYPERLINK("https://nconnect.nicmar.ac.in/pdf/1381_aadhar_1789122786.pdf/Y2FyZWVy","View Aadhar")</f>
        <v>0</v>
      </c>
      <c r="AQ49" t="str">
        <f>HYPERLINK("https://nconnect.nicmar.ac.in/pdf/1381_noc_certificate_1789123068.pdf/Y2FyZWVy","View NOC")</f>
        <v>0</v>
      </c>
      <c r="AR49" t="str">
        <f>HYPERLINK("https://nconnect.nicmar.ac.in/pdf/1381_research_publication_1789138194.pdf/Y2FyZWVy","View Research Publication")</f>
        <v>0</v>
      </c>
      <c r="AS49" t="str">
        <f>HYPERLINK("https://nconnect.nicmar.ac.in/pdf/1381_book_chapters_1789124277.pdf/Y2FyZWVy","View Book Chapters")</f>
        <v>0</v>
      </c>
      <c r="AT49" t="str">
        <f>HYPERLINK("https://nconnect.nicmar.ac.in/pdf/1381_patents_granted_1789121675.pdf/Y2FyZWVy","View Patents Granted")</f>
        <v>0</v>
      </c>
      <c r="AU49" t="str">
        <f>HYPERLINK("https://nconnect.nicmar.ac.in/pdf/1381_vision_statement_1789125153.pdf/Y2FyZWVy","View Vision Statement")</f>
        <v>0</v>
      </c>
      <c r="AV49" t="str">
        <f>HYPERLINK("https://nconnect.nicmar.ac.in/pdf/1381_experience_certificates_1789000189.pdf/Y2FyZWVy","View Experience")</f>
        <v>0</v>
      </c>
      <c r="AW49" t="s">
        <v>93</v>
      </c>
      <c r="AX49" t="s">
        <v>1196</v>
      </c>
    </row>
    <row r="50" spans="1:50">
      <c r="A50" t="s">
        <v>50</v>
      </c>
      <c r="B50" t="s">
        <v>51</v>
      </c>
      <c r="C50" t="s">
        <v>1197</v>
      </c>
      <c r="D50" t="s">
        <v>1198</v>
      </c>
      <c r="E50">
        <v>9845585878</v>
      </c>
      <c r="F50" t="s">
        <v>250</v>
      </c>
      <c r="G50" t="s">
        <v>1199</v>
      </c>
      <c r="H50" t="s">
        <v>56</v>
      </c>
      <c r="I50" t="s">
        <v>1200</v>
      </c>
      <c r="J50" t="s">
        <v>1201</v>
      </c>
      <c r="K50" t="s">
        <v>1202</v>
      </c>
      <c r="L50" t="s">
        <v>1203</v>
      </c>
      <c r="M50" t="s">
        <v>1204</v>
      </c>
      <c r="N50">
        <v>14</v>
      </c>
      <c r="O50" t="s">
        <v>1205</v>
      </c>
      <c r="P50" t="s">
        <v>64</v>
      </c>
      <c r="T50" t="s">
        <v>64</v>
      </c>
      <c r="V50" t="s">
        <v>1206</v>
      </c>
      <c r="W50" t="s">
        <v>1207</v>
      </c>
      <c r="X50" t="s">
        <v>1208</v>
      </c>
      <c r="Y50" t="s">
        <v>1209</v>
      </c>
      <c r="Z50" t="s">
        <v>1210</v>
      </c>
      <c r="AA50" t="s">
        <v>1211</v>
      </c>
      <c r="AB50" t="s">
        <v>1212</v>
      </c>
      <c r="AC50" t="s">
        <v>1213</v>
      </c>
      <c r="AD50" t="s">
        <v>1214</v>
      </c>
      <c r="AG50" t="s">
        <v>610</v>
      </c>
      <c r="AI50" t="s">
        <v>1215</v>
      </c>
      <c r="AN50" t="str">
        <f>HYPERLINK("https://nconnect.nicmar.ac.in/storage/profile/6aa028cfa91f9.png","Download")</f>
        <v>0</v>
      </c>
      <c r="AO50" t="str">
        <f>HYPERLINK("https://nconnect.nicmar.ac.in/pdf/1389_resume_1789292327.pdf/Y2FyZWVy","View Resume")</f>
        <v>0</v>
      </c>
      <c r="AP50" t="str">
        <f>HYPERLINK("https://nconnect.nicmar.ac.in/pdf/1389_aadhar_1789292449.pdf/Y2FyZWVy","View Aadhar")</f>
        <v>0</v>
      </c>
      <c r="AQ50" t="str">
        <f>HYPERLINK("https://nconnect.nicmar.ac.in/pdf/1389_noc_certificate_1789294468.pdf/Y2FyZWVy","View NOC")</f>
        <v>0</v>
      </c>
      <c r="AR50" t="str">
        <f>HYPERLINK("https://nconnect.nicmar.ac.in/pdf/1389_research_publication_1789293186.pdf/Y2FyZWVy","View Research Publication")</f>
        <v>0</v>
      </c>
      <c r="AS50" t="str">
        <f>HYPERLINK("https://nconnect.nicmar.ac.in/pdf/1389_book_chapters_1789294491.pdf/Y2FyZWVy","View Book Chapters")</f>
        <v>0</v>
      </c>
      <c r="AT50" t="s">
        <v>93</v>
      </c>
      <c r="AU50" t="str">
        <f>HYPERLINK("https://nconnect.nicmar.ac.in/pdf/1389_vision_statement_1789296148.pdf/Y2FyZWVy","View Vision Statement")</f>
        <v>0</v>
      </c>
      <c r="AV50" t="s">
        <v>93</v>
      </c>
      <c r="AW50" t="s">
        <v>93</v>
      </c>
      <c r="AX50" t="s">
        <v>1216</v>
      </c>
    </row>
    <row r="51" spans="1:50">
      <c r="A51" t="s">
        <v>50</v>
      </c>
      <c r="B51" t="s">
        <v>51</v>
      </c>
      <c r="C51" t="s">
        <v>1217</v>
      </c>
      <c r="D51" t="s">
        <v>1218</v>
      </c>
      <c r="E51">
        <v>8384019477</v>
      </c>
      <c r="F51" t="s">
        <v>54</v>
      </c>
      <c r="G51" t="s">
        <v>1219</v>
      </c>
      <c r="H51" t="s">
        <v>56</v>
      </c>
      <c r="I51" t="s">
        <v>369</v>
      </c>
      <c r="J51" t="s">
        <v>1220</v>
      </c>
      <c r="K51" t="s">
        <v>1221</v>
      </c>
      <c r="L51" t="s">
        <v>228</v>
      </c>
      <c r="M51" t="s">
        <v>1222</v>
      </c>
      <c r="N51" t="s">
        <v>1223</v>
      </c>
      <c r="O51" t="s">
        <v>1224</v>
      </c>
      <c r="P51" t="s">
        <v>64</v>
      </c>
      <c r="T51" t="s">
        <v>64</v>
      </c>
      <c r="V51" t="s">
        <v>1225</v>
      </c>
      <c r="X51" t="s">
        <v>66</v>
      </c>
      <c r="Y51" t="s">
        <v>1226</v>
      </c>
      <c r="Z51" t="s">
        <v>1227</v>
      </c>
      <c r="AA51" t="s">
        <v>1228</v>
      </c>
      <c r="AB51" t="s">
        <v>1229</v>
      </c>
      <c r="AC51" t="s">
        <v>1230</v>
      </c>
      <c r="AF51" t="s">
        <v>1231</v>
      </c>
      <c r="AH51" t="s">
        <v>1232</v>
      </c>
      <c r="AI51" t="s">
        <v>1233</v>
      </c>
      <c r="AJ51" t="s">
        <v>1234</v>
      </c>
      <c r="AN51" t="s">
        <v>93</v>
      </c>
      <c r="AO51" t="str">
        <f>HYPERLINK("https://nconnect.nicmar.ac.in/pdf/1393_resume_1789292056.pdf/Y2FyZWVy","View Resume")</f>
        <v>0</v>
      </c>
      <c r="AP51" t="str">
        <f>HYPERLINK("https://nconnect.nicmar.ac.in/pdf/1393_aadhar_1789296417.pdf/Y2FyZWVy","View Aadhar")</f>
        <v>0</v>
      </c>
      <c r="AQ51" t="str">
        <f>HYPERLINK("https://nconnect.nicmar.ac.in/pdf/1393_noc_certificate_1789296998.pdf/Y2FyZWVy","View NOC")</f>
        <v>0</v>
      </c>
      <c r="AR51" t="str">
        <f>HYPERLINK("https://nconnect.nicmar.ac.in/pdf/1393_research_publication_1789291887.pdf/Y2FyZWVy","View Research Publication")</f>
        <v>0</v>
      </c>
      <c r="AS51" t="str">
        <f>HYPERLINK("https://nconnect.nicmar.ac.in/pdf/1393_book_chapters_1789291766.pdf/Y2FyZWVy","View Book Chapters")</f>
        <v>0</v>
      </c>
      <c r="AT51" t="str">
        <f>HYPERLINK("https://nconnect.nicmar.ac.in/pdf/1393_patents_granted_1789297013.pdf/Y2FyZWVy","View Patents Granted")</f>
        <v>0</v>
      </c>
      <c r="AU51" t="str">
        <f>HYPERLINK("https://nconnect.nicmar.ac.in/pdf/1393_vision_statement_1789294910.pdf/Y2FyZWVy","View Vision Statement")</f>
        <v>0</v>
      </c>
      <c r="AV51" t="str">
        <f>HYPERLINK("https://nconnect.nicmar.ac.in/pdf/1393_experience_certificates_1789297030.pdf/Y2FyZWVy","View Experience")</f>
        <v>0</v>
      </c>
      <c r="AW51" t="str">
        <f>HYPERLINK("https://nconnect.nicmar.ac.in/pdf/1393_other_1789294295.pdf/Y2FyZWVy","View Other Document")</f>
        <v>0</v>
      </c>
      <c r="AX51" t="s">
        <v>1235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2026-09-14T09:46:07+05:30</dcterms:created>
  <dcterms:modified xsi:type="dcterms:W3CDTF">2026-09-14T09:46:07+05:30</dcterms:modified>
  <dc:title>Untitled Spreadsheet</dc:title>
  <dc:description/>
  <dc:subject/>
  <cp:keywords/>
  <cp:category/>
</cp:coreProperties>
</file>