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<sst xmlns="http://schemas.openxmlformats.org/spreadsheetml/2006/main" uniqueCount="686">
  <si>
    <t>Vacancy ID</t>
  </si>
  <si>
    <t>Position</t>
  </si>
  <si>
    <t>Applicant Name</t>
  </si>
  <si>
    <t>Email</t>
  </si>
  <si>
    <t>Mobile</t>
  </si>
  <si>
    <t>Gender</t>
  </si>
  <si>
    <t>DOB</t>
  </si>
  <si>
    <t>Marital Status</t>
  </si>
  <si>
    <t>Language</t>
  </si>
  <si>
    <t>Father</t>
  </si>
  <si>
    <t>Address</t>
  </si>
  <si>
    <t>Current Employeement- Designation</t>
  </si>
  <si>
    <t>Current Employeement- Organisation</t>
  </si>
  <si>
    <t>Current Employeement- Level</t>
  </si>
  <si>
    <t>Date from which position held</t>
  </si>
  <si>
    <t>Any Medical?</t>
  </si>
  <si>
    <t>Chronic Disease</t>
  </si>
  <si>
    <t>Surgeries</t>
  </si>
  <si>
    <t>Medical Details</t>
  </si>
  <si>
    <t>Any Court Case?</t>
  </si>
  <si>
    <t>Case Details</t>
  </si>
  <si>
    <t>Education Summary</t>
  </si>
  <si>
    <t>Work Experience</t>
  </si>
  <si>
    <t>Total Experience</t>
  </si>
  <si>
    <t>Research publications in peer-reviewed / referred international research journals / UGC Care listed (10 best publications to be entered)</t>
  </si>
  <si>
    <t>Details of published quality books (5 best publications to be entered)</t>
  </si>
  <si>
    <t>Details of Administrative Experience (At Least 5 years administrative experience)</t>
  </si>
  <si>
    <t>Details of major Research Project executed by the candidate (At least One)</t>
  </si>
  <si>
    <t>Experience of working with International Bodies (Top 5 to be listed)</t>
  </si>
  <si>
    <t>Demonstrated Experience in Leadership (Maximum 5 to be listed)</t>
  </si>
  <si>
    <t>Experience of working with the Statutory Authorities (Maximum 10 roles to be listed)</t>
  </si>
  <si>
    <t>Demonstrable experience of handling Quality issues, assessment and accreditation procedures etc</t>
  </si>
  <si>
    <t>Experience of guiding Ph.D. students (Up to 10 students guided most recently)</t>
  </si>
  <si>
    <t>Experience at the State or National or International level in handling youth development work</t>
  </si>
  <si>
    <t>Experience of organizing events such as workshops, seminars, conference at an international level within the country in the field of higher education</t>
  </si>
  <si>
    <t>Skills</t>
  </si>
  <si>
    <t>Reference 1</t>
  </si>
  <si>
    <t>Reference 2</t>
  </si>
  <si>
    <t>Reference 3</t>
  </si>
  <si>
    <t>Profile Photo</t>
  </si>
  <si>
    <t>Resume</t>
  </si>
  <si>
    <t>Aadhaar Card</t>
  </si>
  <si>
    <t>NOC Certificate</t>
  </si>
  <si>
    <t>Research Publication</t>
  </si>
  <si>
    <t>Published Books</t>
  </si>
  <si>
    <t>Patents Granted</t>
  </si>
  <si>
    <t>Vision Statement</t>
  </si>
  <si>
    <t>Experience Certificates</t>
  </si>
  <si>
    <t>Other Certificate</t>
  </si>
  <si>
    <t>Applied Date</t>
  </si>
  <si>
    <t>NHYD-vacancy-001</t>
  </si>
  <si>
    <t>Vice-Chancellor</t>
  </si>
  <si>
    <t>Suresh Chandra Mohanty</t>
  </si>
  <si>
    <t>smatdelhi@gmail.com</t>
  </si>
  <si>
    <t>Male</t>
  </si>
  <si>
    <t>18-Apr-1963</t>
  </si>
  <si>
    <t>Married</t>
  </si>
  <si>
    <t>Hindi,English,Nepali</t>
  </si>
  <si>
    <t>RAJEEB CHARAN MOHANTY</t>
  </si>
  <si>
    <t>FLAT NO 401, BLOCK F, OMSREE HIGHTS, SECUNDERABAD, TELENGANA 500010</t>
  </si>
  <si>
    <t>Major General</t>
  </si>
  <si>
    <t>Retired</t>
  </si>
  <si>
    <t>31-May-2023</t>
  </si>
  <si>
    <t>No</t>
  </si>
  <si>
    <t>Other | M Phil, University of Madras | National Defence College | 76.40 | 0.00 | 2013
Other | M Phil, Devi Ahilya Vishwavidyalaya, Indore | Army War College, Mhow, indore | 71.60 | 0.00 | 2008
PhD | University of Madras, Chennai | Regular Student | 0.00 | 0.00 | 2026
Post Graduation | University of Madras | Defence Services Staff College, Wellington, Nilgiris, Tamil Nadu | 76.40 | 0.00 | 1997</t>
  </si>
  <si>
    <t>Government of Arunachal Pradesh | Security Advisor | Jul 2020 | May 2023 | 2Y 10M</t>
  </si>
  <si>
    <t>2Y 10M</t>
  </si>
  <si>
    <t>Strategic Pressure or Partnership? Reading Washington's Messaging to India Under Trump 2.0 | Destination India Conversations, ISSN/ISBN 28908/1976 | Mar-2026
From Opportunism to Ownership: Redefining the Indian Civic Character | Destination India Conversations, ISSB/ISBN 28908/1976 | Apr-2026
Who is Winning the West Asia War | Destination India Conversations, ISSN/ISBN 28908/1976 | Aug-2026
The Emerging World Order: Is India in a Geo-economic and Geo-political Sweet Spot? | Destination India Conversations | Apr-2025
Time to Resolve the Naga Political Issue For Good | Destination India Conversations | Dec-2025
Navigating Through The Geo-political and Geo-economic Quagmire | Destination India Conversations | Nov-2025
Nepal's Political Upheaval: Reshaping Himalayan Geopolitical Stakes and How India Must Respond | Destination India Conversations, ISSN/ISBN 28908/1976 | Mar-2026
Use of Dalai Lama as a Strategic Tool | Destination India Conversations, ISSN/ISBN 28908/1976 | Feb-2025
Taming the Dragon: India's Way Forward | Centre For Land Warfare Studies, Issue Brief, ISSN/ISBN 2319-5177 | Mar-2022
India Must Display resilience in the Bangladesh Quagmire | Destination India Conversations | May-2024</t>
  </si>
  <si>
    <t>India's Defence and Security Challenges | Cross Section Media Private Limited | Security related</t>
  </si>
  <si>
    <t>Security Advisor, Various appointments in Indian Army | Government of Arunachal and Indian Army | Jun 1983 | May 2023 | 39Y 11M</t>
  </si>
  <si>
    <t>India-China Boundary Dispute in the Changed Geo-strategic environment | doctorate, 15 | University of Madras | Nov 2021 | Nov 2026 | 5Y 0M</t>
  </si>
  <si>
    <t>Ministry of Defence, Austria, Vienna | delegation head, national defence college
Chatham house, London | Head of delegation, national defence college
National Defence College, South Korea | Participant in security discussions</t>
  </si>
  <si>
    <t>Led organisations with 3500, 20000 and over 50000 personnel progressively in Indian Army | Organisational experience</t>
  </si>
  <si>
    <t>Government of Arunachal Pradesh | Security Advisor | Jul 2020 | May 2023</t>
  </si>
  <si>
    <t>Research | National Defence College, New Delhi | Feb 2018 | Sep 2019 | Guide for research scholars for M Phil</t>
  </si>
  <si>
    <t>As part of Army | Indian Army | At many levels | Jun 1983 | Jul 2021 | 38Y 0M</t>
  </si>
  <si>
    <t>Scenario building | National Defence College, New Delhi | Mentor | Oct-2019</t>
  </si>
  <si>
    <t>Technical: Have skills and constantly inculcating including AI. Adoption of emerging and contemporary technology is imperative, Very comfortable and excited
Managerial: very confident and capable. Learnt as part of the job in Army, Hugely able as resources optimisation was inherent in Army, Extensive experience under multiple circumstances. Battle conditions experience, Yes as part of the job
Corporate: Capable and experienced, I am a constant follower of major national events and transformation. This includes the NEP, Handled this during posting at National Defence College
Leadership: Immense experience, Committed and mission oriented, Highly capable, Followed this basic ethos of leading by personal example
Interpersonal: Capable, Highly capable as experienced at National Defence College, Informal groups
Description: I have great experience both in the Army, in the National Defence College that trains senior civil servants and armed forces offices including from foreign countries on national security issues at strategic level and as Advisor to Government of Arunachal Pradesh. Awarded Ati Vishisht Seva Medal by President of India</t>
  </si>
  <si>
    <t>Lt Gen KT Parnaik | Honourable Governor of Arunachal | governor.secy@yahoo.com | 7906776832</t>
  </si>
  <si>
    <t>Brig BD Mishra | Erstwhile Governor of Arunachal Pradesh | governor.secy@yahoo.com | 9810210074</t>
  </si>
  <si>
    <t>No Uploaded</t>
  </si>
  <si>
    <t>11-Aug-26 09:24 PM</t>
  </si>
  <si>
    <t>Indrasen Singh</t>
  </si>
  <si>
    <t>indrasensingh022@gmail.com</t>
  </si>
  <si>
    <t>15-Jan-1963</t>
  </si>
  <si>
    <t>Hindi</t>
  </si>
  <si>
    <t>Chhotoo Singh</t>
  </si>
  <si>
    <t>Villa No.30, Stepping Meadows, Integrated Homes, Thumkunta, 500078</t>
  </si>
  <si>
    <t>Senior Professor</t>
  </si>
  <si>
    <t>NICMAR  University of Construction Studies, Hyderabad</t>
  </si>
  <si>
    <t>18-Oct-2024</t>
  </si>
  <si>
    <t>Secondary | Uttar-Pradesh Board, Allahabad | B R K Inter College | 65.60 | 0.00 | 1977
Higher Secondary | Uttar-Pradesh Board, Allahabad | B R K Inter College | 63.20 | 0.00 | 1979
Graduation | The Institution of Engineers (India) Kolkata | The Institution of Engineers (India) Kolkata | 59.70 | 0.00 | 1987
Post Graduation | Anna University, Chennai | College of Engineering, Guindi | 78.85 | 0.00 | 1992
PhD | Indian Institute of Technology  Roorkee | Indian Institute of Technology  Roorkee | 0.00 | 0.00 | 1997</t>
  </si>
  <si>
    <t>Hindustan Institute of Engineering Technology Chennai | Lecturer | Jul 1987 | Jun 1990 | 2Y 11M
Hindustan Institute of Engineering Technology Chennai | Lecturer | Jul 1992 | Dec 1993 | 1Y 5M
University Grants Commission, New Delhi | UGC Senior Research Fellow (Engineering and Technology at University of Roorkee. (Direct Awardee of UGC) | Jan 1993 | Nov 1997 | 4Y 10M
Consulting Engineering Services (India) Limited New Delhi | Senior Engineer | Dec 1997 | Apr 1998 | 0Y 4M
Dalal Consultants and Engineers Limited, New Delhi | Consultant | Apr 1998 | Dec 1998 | 0Y 8M
Intercontinental Consultants and Technocrats (P) Limited, New Delhi | Deputy General Manager/ General manager/ Associate Director and Head Traffic and Transportation Dept. | Jan 1999 | Jul 2004 | 5Y 6M
National Institute of Construction Management and Research (At Delhi and Goa Campus) | Professor/ Professor In charge/Dean/ Sr. Professor | Jul 2004 | Jun 2012 | 7Y 11M
Lovely Professional University. Punjab. | Professor and Head of School/ /Dean | Jul 2012 | Apr 2014 | 1Y 9M
National Institute of Construction Management and Research (NICMAR) Goa Campus | Senior Professor  and Dean | May 2014 | Apr 2022 | 7Y 11M
NICMAR, Hyderabad, Campus | Senior Professor and Dean Academic Affairs | May 2022 | Jun 2024 | 2Y 1M
Appointed as Director (I/c) of NICMAR Institute of Construction Management and Research, Hyderabad | Senior Professor and Director (I/c) | Jun 2024 | Sep 2024 | 0Y 2M
NICMAR University of Construction Studies, Hyderabad | Senior Professor | Oct 2025 | Present | 0Y 10M
NICMAR University of Construction Studies, Hydedrabad | Interim Vice Chancellor | Sep 2024 | Oct 2025 | 1Y 1M</t>
  </si>
  <si>
    <t>38Y 0M</t>
  </si>
  <si>
    <t>Planning and Management of National Highway Construction Work by Computer Simulation Approach | Journal of Indian Roads Congress | Sep-2003
Application of Behavioural Simulation Approach in Formulation of Transport Policy | Journal of Highway Research | Dec-2003
Measurement of Quality and Efficiency of Public Transport Services by using a Leontief Production Function | Journal of the Indian Roads Congress | May-2005
Financial Analysis of Construction Companies by using Ratio Analysis | The Journal of the Indian Roads Congress | Mar-2010
Productivity Analysis for Highway project – A Case study | Highway Research journal | Jun-2010
Planning and Controlling of a National Highway Project-A Case study | Journal of the Indian Roads Congress | Jun-2014
Behavioral Simulation Approach in Mode Choice Analysis for Work Trips in Delhi | Highway Research Bulletin | Dec-1997
Economics of proposed Shahdara-Nangloi MRTS Corridor of Delhi | The journal of the Institution of Engineers (India) | Dec-1998
Techno-Economic Analysis of Proposed Subzimandi - Holambi Kalan MRTS Corridor of Delhi | The Highway Research Bulletin | Nov-2000
Traffic Forecasting and the evaluation of Highway Schemes under congested conditions | Journal of the Highway Research Bulletin | Dec-2002</t>
  </si>
  <si>
    <t>Artificial Intelligence in Civil Engineering | Aqua Publications | NA
Artificial Intelligence in Civil Engineering | Aqua Publications | NA
AI in Building Construction | Aqua Publications | NA
AI in Construction Engineering and Management | Aqua Publications | NA
Estimation and Costing | Aqua Publications | NA
AI for concrete Technology | Aqua Publications | NA
AI in Transportation Engineering | Aqua Publications | NA</t>
  </si>
  <si>
    <t>Deputy General Manager/ General manager/ Associate Director and Head Traffic and Transportation Dept. | Intercontinental Consultants and Technocrats (P) Limited, New Delhi | Jan 1999 | Jul 2004 | 5Y 6M
Professor Incharge/Senior Professor &amp;Dean | National Institute of Construction Management and Researach | Jul 2004 | Jun 2012 | 7Y 11M
Head / Dean | Lovely Professional University, Punjab. | Jul 2012 | Apr 2014 | 1Y 9M
Senior Professor &amp; Dean | National Institute of Construction Management and Research, Goa &amp; Hyderabad campuses | May 2014 | Sep 2024 | 10Y 3M
Senior Professor and Interim Vice Chancellor | NICMAR University of Construction Studies, Hyderabad | Sep 2024 | Oct 2025 | 1Y 1M</t>
  </si>
  <si>
    <t>Analysis of Mass Rapid Transit System in Metropolitan Cities | 1.68 lakh | University Grants Commission, New Delhi | Jan 1994 | Nov 1997 | 3Y 10M
Design of Parking and Drainage Facilities at Green Park, New Delhi | 5.00 lakhs | ICT, New Delhi | Jul 2001 | Jul 2003 | 2Y 0M</t>
  </si>
  <si>
    <t>Asian Development Bank Funded Project | Advisor
Asian Development Bank Funded Project | Senior Traffic Engineer
World Bank  Funded Project | Senior Traffic Engineer</t>
  </si>
  <si>
    <t>Senior Professor &amp; Dean (Academic Affairs / Campus Head) :  Spearheaded academic administration, campus operations, curriculum design, and faculty management across NICMAR Hyderabad and Goa campuses for over 18 years.  Directed multidisciplinary departmen | Appointment Letter &amp; Experience Certificate
Interim Vice Chancellor :  Served as Executive Head providing strategic, academic, and administrative leadership across university operations, policy implementation, and campus governance at NICMAR University Hyderabad.  Presided over Board of Management  | Appointment Letter
Head of School &amp; Dean :  Headed school administration and academic governance at Lovely Professional University, leading multidisciplinary teaching and research initiatives.  Evaluated and revised outcome-based engineering curricula, directed faculty grow | Relieving &amp; Experience Certificate -  LPU
Associate Director &amp; Head of Department: Headed the Traffic &amp; Transportation Department at ICT (P) Ltd., leading cross-functional teams of engineers, planners, and project managers.  Managed large-scale national infrastructure projects, key client relatio | Experience Certificate</t>
  </si>
  <si>
    <t>National Institute of Construction Management and Research | Dean of Faculty | May 2014 | Apr 2022
NICMAR University of Construction Studies | Member of Governing Body | Sep 2024 | Oct 2025
NICMAR University of Construction Studies, Hyderabad | Chairman  Board of Management | Sep 2024 | Oct 2025
NICMAR University of Construction Studies, Hyderabad | Chairman Academic Council | Sep 2024 | Oct 2025
NICMAR University of Construction Studies, Hyderabad | Chairman  Finance Committee | Sep 2024 | Oct 2025
National Institute of Construction Management and Researach | Member of Academic Council | Jul 2004 | Jun 2012
Lovely Professional University, Punjab. | Head of the School | Jul 2004 | Apr 2014
Lovely Professional University, Punjab | Chairman, board of Studies | Jul 2004 | Apr 2014
Lovely Professional University, Punjab | Member, Board of Studies | Jul 2004 | Apr 2014
Lovely Professional University, Punjab. | Member of Executive Council | Jul 2004 | Apr 2014
National Institute of Construction Management and Research | Member of Academic Council | May 2014 | Sep 2024</t>
  </si>
  <si>
    <t>IQAC | Lovely Professional University, Punjab | Jul 2012 | Apr 2014 | Prepared  Institutional Information for Quality assessment and Self Study Report
IQAC | NICMAR University of Construction Studies | Sep 2024 | Oct 2025 | Prepared Quality Assurance Plan</t>
  </si>
  <si>
    <t>Co-Guide (1)</t>
  </si>
  <si>
    <t>International Student Exchange &amp; Colombo Plan Youth Mobility Program | NICMAR University of Construction Studies / Victoria University of Melbourne | Organized and led an international youth exchange program hosting 15 Australian students and faculty under the Colombo Plan Mobility Grant (~₹40 Lakhs). Mapped student "buddies" to promote cultural exchange, global exposure, and cross-cultural learning fo | Nov 2025 | Dec 2025 | 0Y 0M
Annual Sports Fest &amp; National Student Technical Symposia | NICMAR University of Construction Studies, Hyderabad | Inaugurated and mentored student committees for the Intra-Poly Sports Fest and national technical symposia involving 500+ student participants. Supported student excellence in academics, sports, and cultural categories through annual merit awards. | Sep 2024 | Oct 2025 | 1Y 1M
Student Well-being, POSH Awareness &amp; Mental Health Campaigns | NICMAR University of Construction Studies, Hyderabad | Spearheaded student well-being initiatives including the appointment of a dedicated campus psychologist, conducting UGC-mandated POSH workshops, organizing health camps, and establishing anti-ragging support structures for rich campus life. | Sep 2024 | Oct 2025 | 1Y 1M
Dean of Academic Affairs &amp; Student-Centric Development | NICMAR (Delhi,Goa &amp; Hyderabad Campuses) | Oversaw comprehensive student development across 18+ years as Dean and Campus Head. Established student chapters, technical clubs, industrial visits, placement drives, and student council activities to ensure holistic personality development. | Jul 2004 | Sep 2024 | 20Y 1M</t>
  </si>
  <si>
    <t>International Lean Construction Conference | Hyderabad | Editor | Dec-2022
International conference on Construction, Real estate, Infrastructure and Project (CRIP) Management | Pune | Member of the International Advisory | Oct-2016
International conference on Construction, Real estate, Infrastructure and Project (CRIP) Management | Pune | Member of the International Advisory Board | Nov-2017
International conference on Construction, Real estate, Infrastructure and Project Management | Pune | Member of the International Advisory Board | Nov-2018
International conference on Construction, Real estate, Infrastructure and Project Management | Pune | Member of the International Advisory Board | Dec-2019</t>
  </si>
  <si>
    <t xml:space="preserve">Technical: Strong advocate for integrating advanced tech stack solutions in academic governance, learning management systems (LMS), and digital research tools. Championed the adoption of enterprise management software, software licensing upgrades, and AI-assisted ed, ighly proficient in leveraging digital tools for administrative governance, virtual/hybrid board management, data-driven academic analytics, IT infrastructure expansion, and ERP platforms. Experienced in approving and overseeing major campus IT software l
Managerial: Proven track record of strategic foresight as Interim VC and Dean, leading multi-year institutional master planning, forecasting intake trends, expanding academic offerings (e.g., MBA in Advanced Energy Management and M.Tech in CTM), and proactively manag, Extensive experience in capital allocation, budgeting, and revenue enhancement. Spearheaded capital expenditure plans exceeding ₹20+ Crore for campus developments, infrastructure refurbishments, and high-value research/consultancy grants (including intern, Demonstrated leadership during critical operational transitions, statutory compliance submissions (UGC 12B, AIU, AISHE), Board of Management agendas, and time-sensitive academic calendar schedules while maintaining high standards of governance, quality co, Deep understanding of university financial management, fee structure rationalization, scholarship policy formulation, tuition fee indexing, and fiscal control. Successfully directed budget approvals, capital expenditure proposals, and financial compliance
Corporate: Over two decades of specialized focus on the built environment sector, aligning curriculum, specialized executive programs, and industry research with the evolving demands of smart infrastructure, sustainable construction, energy management, and urban dev, Keen understanding of national infrastructure goals, PM Gati Shakti, sustainable urbanization, and the skilled manpower deficit in large-scale infrastructure. Driven initiatives to align academic curricula with industry-ready skills, interdisciplinary res, Championed outcome-based curriculum revisions and inclusive admission/scholarship policies. Led the introduction of merit-cum-means, defense/paramilitary scholarships, and gender diversity initiatives (such as Rising Talent Scholarships for female enginee
Leadership: Skilled in collaborative leadership across multidisciplinary faculty, administrative staff, industry partners, governing bodies, and students. Cultivates an inclusive workplace through transparent performance appraisal systems, professional development wo, Fully committed to elevating the stature of  NICMAR University of Construction to a top-tier global benchmark in construction education, driving academic excellence, Scopus/Web of Science indexed research output, international mobility, and industry integ, Maintains a holistic global vision for higher education, balancing academic rigor with industry relevance, international exchange partnerships (e.g., Victoria University, Melbourne), and forward-looking research in energy and project management., Leads with integrity, transparency, and a consultative management style. Regularly engages statutory bodies, faculty forums, and student committees to foster shared governance, mental health awareness (campus psychology initiatives), and continuous instit
Interpersonal: Successfully facilitated international mobility programs (such as the Australian Government Colombo Plan Mobility Grant with Victoria University of Melbourne), joint industry consultancy assignments (e.g., Aparna Constructions), and professional network t, Decisive communicator with extensive experience chairing and presenting at Board of Management, Governing Body, IQAC, and high-level regulatory meetings. Persuasively bridges academic priorities with executive board objectives and industry requirements., Active participant and leader in prominent engineering, construction management, and academic councils, maintaining continuous engagement with statutory regulators, professional associations, and peer academic institutions nationwide.
Description: Received 60 national and international awards and honors from various professional bodies, academic societies, and international organizations for outstanding contributions to higher education, civil engineering, real estate, and infrastructure.
Key International Awards &amp;amp; Honors:
Nelson Mandela Peace Award &amp;amp; Lifetime Achievement Award &amp;ndash; Conferred by the International American Council for Research and Development for outstanding contributions and achievements in "Education and Construction Management."
International Education Excellence Award (2020, Almaty, Kazakhstan) &amp;ndash; Conferred by the Iconic Achievers Council at the International Summit on Globalization of Economic &amp;amp; Social Development.
Gold Star Asia International Award (2019, Saigon, Vietnam) &amp;ndash; Conferred by The Iconic Achievers Council in association with National &amp;amp; International Compendium for outstanding contributions in higher education.
Hind Rattan Award (2019, London, UK) &amp;ndash; Conferred by the NRI Welfare Society of India in association with the Indian Solidarity Council at the House of Commons, London, UK.
Mahatma Gandhi Samman (2018, London, UK) &amp;ndash; Awarded at the House of Commons, London, UK, by the NRI Welfare Society of India for exemplary research and academic achievements.
Global Achievers Award for Educational Excellence (2018, Tashkent, Uzbekistan) &amp;ndash; Awarded on the occasion of the Asia Pacific Achievers Summit on Globalization of Economic Growth and Social Development.
Key National Medals &amp;amp; Professional Recognitions:
Pandit Jawaharlal Nehru Centenary Award &amp;amp; Medal (2002) &amp;ndash; Awarded by the Indian Roads Congress (IRC), New Delhi, for outstanding contributions in the field of Highway Engineering.
Brij Mohanlal Memorial Award &amp;amp; Medal (1998&amp;ndash;99) &amp;ndash; Conferred by the Institution of Engineers (India), Kolkata.
Bihar PWD Medal &amp;ndash; Awarded by the Indian Roads Congress (IRC), New Delhi, for the best Research Papers published in the Highway Research Journal in the Roads and Highways sector.
Indian Buildings Congress (IBC) Gold Medal &amp;amp; Medals (2015) &amp;ndash; Awarded for the best technical paper at the 20th Annual Convention of the Indian Buildings Congress, New Delhi.
NICMAR Best Teacher Awards (2009, 2015 &amp;amp; 2018) &amp;ndash; Conferred for teaching excellence, student mentorship, and academic leadership.
Lifetime Education Achievement Award (2016, New Delhi) &amp;ndash; Conferred by the International Institute of Education &amp;amp; Management.
Glory of India Gold Medal (2010) &amp;amp; Indian Achievers Award for Real Estate &amp;amp; Infrastructure (2010).
Multiple Best Technical Paper Medals &amp;amp; Commendation Certificates (1994, 1995, 1996&amp;ndash;97, 2008, 2011) &amp;ndash; Institution of Engineers (India) and Indian Buildings Congress (IBC).
International Collaborations &amp;amp; Institutional Impact:
International Mobility: Spearheaded the Australian Government Colombo Plan Mobility Grant (~₹40 Lakhs) exchange program with Victoria University of Melbourne.
Fellowships &amp;amp; Memberships: Fellow of the Institution of Engineers (India) [FIE], Life Member of the Indian Roads Congress (IRC), Indian Buildings Congress (IBC), and Institute of Urban Transport (IUT).
Research Output &amp;amp; Capital Development: Published over 100 research papers (with strong emphasis on Scopus/Web of Science indexed quality/UGC care ), filed 4 patents, guided doctoral (Ph.D.) and M.Tech scholars, and executed high-value industry consultancy projects and institutional capital development projects exceeding ₹20+ Crore.
</t>
  </si>
  <si>
    <t>Mr. H.L. Chawla | Formerly Director Somdatt Builders Ltd., New Delhi, World Bank Consultant | hlchawla40@gmail.com | 9810703101</t>
  </si>
  <si>
    <t>Mr. M.P.Monga | Formerly Executive Director at IRCON International Limited, New Delhi) | mpmonga@yaoo.com | 995897704</t>
  </si>
  <si>
    <t>12-Aug-26 12:16 PM</t>
  </si>
  <si>
    <t>Shashidhar Kashinath Kudari</t>
  </si>
  <si>
    <t>shashidharkudari@gmail.com</t>
  </si>
  <si>
    <t>09-Jul-1966</t>
  </si>
  <si>
    <t>Kannada, Hindi, English</t>
  </si>
  <si>
    <t>Kashinath</t>
  </si>
  <si>
    <t>H. No. 103, Basaveshwar Nagar, Gokul Road, HUBLI -580030, Dharwad Distt., Karnataka State</t>
  </si>
  <si>
    <t>Registrar</t>
  </si>
  <si>
    <t>NIT Goa</t>
  </si>
  <si>
    <t>25-Feb-2021</t>
  </si>
  <si>
    <t>Secondary | Secondary Edu. Board Karnataka | Lamington High School, Hubballi | 57.00 | 0.00 | 1982
Higher Secondary | Pre-University Board Karnataka | P C Jabin Sc. College, Hubballi | 69.00 | 0.00 | 1984
Graduation | Karnataka University, Dharwad | B. V. B. College of Engineering and Technology, Hubballi. | 66.00 | 0.00 | 1988
Post Graduation | IIT Kharagpur  | IIT Kharagpur  | 0.00 | 8.76 | 1995
PhD | IIT Kharagpur  | IIT Kharagpur  | 0.00 | 0.00 | 2004</t>
  </si>
  <si>
    <t>B. V. B. College of Engineering and Technology, Hubballi, Karnataka (Autonomous) | Lecturer to Professor | Sep 1988 | Jan 2010 | 21Y 3M
APS College of Engineering, Somanhalli, Bangalore, Karnataka | Professor and Principal | Feb 2010 | Jun 2012 | 2Y 4M
KVM College of Engg &amp; Information Tech., Cherthala, Kerala | Professor and Principal | Jul 2012 | Jan 2014 | 1Y 6M
Bapatla Engineering College, Bapatla, Guntur Dist. Andra Pradesh (Autonomous) | Professor and Principal | Jul 2014 | Jul 2015 | 1Y 0M
Sphoorthy Engineering College, Nadargul, Hyderabad | Professor and Principal | Jan 2016 | Aug 2016 | 0Y 7M
CVR College of Engineering, Hyderabad (Autonomous) | Professor and Associate Dean faculty | Sep 2016 | Jul 2020 | 3Y 9M
Jawaharlal Nehru New College of Engineering (JNNCE) Shivamogga | Professor and Principal | Dec 2020 | Feb 2021 | 0Y 1M
National Institute of Technology Goa. (An Institute of National Importance under MoE) | Registrar | Feb 2021 | Feb 2026 | 4Y 11M</t>
  </si>
  <si>
    <t>35Y 10M</t>
  </si>
  <si>
    <t>Crack-tip plastic deformation in 316 stainless steel: some finite element and experimental analyses | Transactions of Indian Institute of Metals | Jan-2003
The effect of specimen geometry on plastic zone size: a study using J-integral | Journal of Strain Analysis for Engineering Design, Vol.42, No. 3, pp 126-137  | Jun-2007
On the Relationship between J-integral and CTOD for CT and SENB specimens: A FE study | Fracture and Structural Integrity, Vol. 6, pp 3-10 | Jul-2008
Experimental investigation on possible dependence of plastic zone size on specimen geometry | Fracture and Structural Integrity, Vol 3, pp 57-64 | Mar-2009
Variation of stress intensity factor and elastic T-stress along the crack-front in finite thickness plates | Fracture and Structural Integrity, Vol. 3, pp 45-51 | May-2009
Finite Element Analysis of MPZR criterion for crack initiation direction under mixed mode loading | American Institute of Physics, USA Editor: Professor Alexander M. Korsunsky, Oxford, England, Vol.1 ,13-22  | Jun-2009
Analysis of crack-tip plastic zone in a Compact Tensile Shear (CTS) Specimen | Fracture and Structural Integrity, Vol 6, pp 3-14  | Feb-2010
Fracture Toughness of Glass-Carbon (0/90)S Fiber Reinforced Polymer Composite – An Experimental and Numerical Study | Journal of Minerals &amp; Materials Characterization &amp; Engineering, Vol. 10, No.8, pp 671-682  | Jun-2011
A New formulation for estimating maximum stress intensity factor at the mid plane of SENB specimen: A study based on 3D FEA | Fracture and Structural Integrity, Vol 29, pp 419-425 | Mar-2014
3D Stress intensity factor and T-Stresses (T11 and T33) formulations for a Compact Tensile specimen | Fracture and Structural Integrity, Vol.39, pp. 216-225 | Jun-2017
The Effect of Anodizing Process Parameters on the Fatigue Life of 2024-T-351-Aluminium Alloy | Fatigue of Aircraft Structures, Vol. 12, Issue 9, pp. 109-115 | Jul-2017
Glass/epoxy fiber orientation effects on translaminar fracture toughness under Mixed mode(I/II) load using FPB specimen | Fracture and Structural Integrity,Vol. 53, pp 426-433  | Jun-2020
Experimental Investigation to evaluate total energy release rate for unidirectional glass/epoxy composite under Mixed mode I/II load | Sadhana, Vol. 45: 251,1-8  | Jul-2020
On the relationship between crack initiation angle and loading equivalent angle for asymmetric Three-Point Bend Specimens under mixed-mode I/II loading based on GMPZR criterion.  | Fracture and Structural Integrity, 20 (77), 45–55 | Mar-2026</t>
  </si>
  <si>
    <t>Mechanical Vibrations | Shamus Outline series, Tata McGraw Hill Publishing Co, India  | International</t>
  </si>
  <si>
    <t>principal | Bapatla Engineering College, Bapatla, Guntur Dist. Andra Pradesh (Autonomous) | Jul 2014 | Jul 2015 | 1Y 0M
Registrar | National Institute of Technology Goa | Feb 2021 | Aug 2026 | 5Y 5M</t>
  </si>
  <si>
    <t>University of KwaZulu-Natal, Durban, South africa | Teaching UG and PG students, supervising projects</t>
  </si>
  <si>
    <t>APS Engineering College, Bangalore | Secretary, Governing Council | Feb 2010 | Jun 2012
KVM Engineering College, Cherthala, Kerala | Secretary, Governing Council | Jul 2012 | Jan 2014
National Institute of Technology Goa | Member Staff selection Committee | Feb 2021 | Feb 2026
Bapatla Engineering College (Autonomous), AP | Secretary, Governing Council | Jul 2014 | Jul 2015
National Institute of Technology Goa | Member Secretary Building and Works Committee (BWC) | Feb 2021 | Feb 2026
National Institute of Technology Goa | Member Secretary Senate | Feb 2021 | Feb 2026
National Institute of Technology Goa | Member Secretary Finance Committee | Feb 2021 | Feb 2026
National Institute of Technology Goa | Member Secretary Board of Governors | Feb 2021 | Feb 2026</t>
  </si>
  <si>
    <t>NBA and NAAC | Bapatla Engineering College (Autonomous), AP | Jul 2014 | Jul 2015 | Institute achieved accreditation in my period
NIRF | National Institute of Technology Goa | Feb 2021 | Jan 2023 | Worked as member of the team
NBA and NAAC | CVR College of Engineering, Hyderabad | Sep 2016 | Jul 2020 | worked as department coordinator  and made programmes successful</t>
  </si>
  <si>
    <t>Guide (2) | Co-Guide (3)</t>
  </si>
  <si>
    <t>CIENCIA-2K19 State Level Students Fest | CVR College of Engineering, Hyderabad | worked as Convener and made programmes successful | Jan 2019 | Jan 2019 | 0Y 0M
CIENCIA-2K20 State Level Students Fest | CVR College of Engineering, Hyderabad | worked as Convener and made programmes successful | Jan 2020 | Jan 2020 | 0Y 0M
Yuva Sangam | National Institute of Technology Goa | Administrator | Nov 2023 | Nov 2023 | 0Y 0M</t>
  </si>
  <si>
    <t>Third International Seminar on “Sustainable Utilization of Tropical Plant Biomass Through Biotechnology | KVM College of Engg &amp; IT, Cherthala, Kerala, India in association with Lund University, Sweden. | Conference President | Dec-2012
National Conference on RF Wireless Communication | Bapatla Engineering College, AP | Conference Chair | Nov-2014
International Conference on Innovative trends in Mechanical, Material, Manufacturing, Automobile and Aerospace Engineering. | Bapatla Engineering College, AP | Conference Chair | Apr-2015
LabView and PLC - Mechanical Engineering Perspective.  | CVR College of Engineering, Hyderabad | Chief Coordinator | Nov-2019</t>
  </si>
  <si>
    <t>Technical: Yes, Very Good
Managerial: Yes, Yes, Yes, Yes
Corporate: Yes, Yes, Yes
Leadership: Yes, Yes, Yes, Yes
Interpersonal: Yes, Yes, Yes</t>
  </si>
  <si>
    <t xml:space="preserve">Dr. T. Veerakumar | HoD, ECE Deptt. &amp; Ex Dean (Academics), NIT Goa | tveerakumar@nitgoa.ac.in | 9976534050 </t>
  </si>
  <si>
    <t>Dr. Velavan Kathirvelu | Dean (P&amp;D), NIT goa | velavan@nitgoa.ac.in | 9823763163</t>
  </si>
  <si>
    <t>12-Aug-26 04:00 PM</t>
  </si>
  <si>
    <t>Sandeep  Singh Chib</t>
  </si>
  <si>
    <t>registrar.164@aktu.ac.in</t>
  </si>
  <si>
    <t>30-Sep-1982</t>
  </si>
  <si>
    <t xml:space="preserve">Hindi, English </t>
  </si>
  <si>
    <t>Mr. Bhagwan Singh</t>
  </si>
  <si>
    <t>Flat No-FHA-22, PSIT Campus, Kanpur Bypass road, Kanpur (U.P.)</t>
  </si>
  <si>
    <t xml:space="preserve">Professor </t>
  </si>
  <si>
    <t>PSIT KANPUR</t>
  </si>
  <si>
    <t>19-Jan-2026</t>
  </si>
  <si>
    <t>Secondary | CBSE | CENTRAL SCHOOL -2, SAMBHA, JAMMU &amp; KASMIR | 64.00 | 0.00 | 1997
Higher Secondary | CBSE | CENTRAL SCHOOL-2, WEST BEGAL | 62.00 | 0.00 | 2000
Graduation | RDVV UNIVERSITY | ST. ALLOYUSIS COLLEGE | 62.00 | 0.00 | 2004
Post Graduation | RDVV UNIVERSITY | UNIVERSITY INSTITUTE OF MANAGEMENT | 65.00 | 0.00 | 2007
PhD | UNIVERSITY OF JAMMU | UNIVERSITY INSTITUTE OF MANAGEMENT | 0.00 | 0.00 | 2012</t>
  </si>
  <si>
    <t>PRANVEER SINGH INSTITUTE OF TECHNOLOGY -PSIT | PROFESSOR &amp; REGISTRAR | Jan 2026 | Present | 0Y 7M
JAIPUR NATIONAL UNIVERSITY | PROFESSOR AND DEAN  | Sep 2022 | Jan 2026 | 3Y 4M
LINGAYAS UNIVERSITY | Dean Management | Nov 2020 | Aug 2022 | 1Y 9M
DILLA UNIVERSITY | DIRECTOR (PI) | Jul 2017 | Oct 2020 | 3Y 3M</t>
  </si>
  <si>
    <t>9Y 1M</t>
  </si>
  <si>
    <t>Management Information System | Lambert publications, Germany | YES
Retail Management (Understanding Concepts) | Lambert publications, Germany | YES</t>
  </si>
  <si>
    <t>REGISTRAR | NETAJI SUBHASH CHANDRA BOSE MEDICAL COLLEGE (M.P.) | Jun 2014 | Jun 2017 | 3Y 0M
WING COMMANDER | INDIAN AIRFORCE | Jun 2004 | May 2014 | 9Y 11M</t>
  </si>
  <si>
    <t>Ethiopia on the topic “A Case Study Analyzing the Impact of Life Insurance on Living Standard of People in Ethiopia: A Case of Problems and Prospects Pertaining to General Public | 20000000 | UNDP | Jul 2017 | Oct 2020 | 3Y 3M</t>
  </si>
  <si>
    <t>DILLA UNIVERSITY, ETHIOPIA | RESEARCH</t>
  </si>
  <si>
    <t>Guide (4) | Co-Guide (4)</t>
  </si>
  <si>
    <t>Dr. Vijay Kumar Upadhyay | Director | registrar.1210@aktu.ac.in | 9415134592</t>
  </si>
  <si>
    <t>12-Aug-26 04:30 PM</t>
  </si>
  <si>
    <t>Chandrakant Shriram Gokhale</t>
  </si>
  <si>
    <t>csg.goa@gmail.com</t>
  </si>
  <si>
    <t>12-Nov-1961</t>
  </si>
  <si>
    <t>Marathi</t>
  </si>
  <si>
    <t>SHRIRAM GOVIND GOKHALE</t>
  </si>
  <si>
    <t>E-402, THORVE VISHVA SOCIETY, NEAR COMFORT ZONE BALEWADI, PUNE-411045</t>
  </si>
  <si>
    <t>PROFESSOR</t>
  </si>
  <si>
    <t>NICMAR UNIVERSITY, PUNE</t>
  </si>
  <si>
    <t>01-Dec-2023</t>
  </si>
  <si>
    <t>Higher Secondary | Board of Secondary Education, Bhopal, MP | Govt. Higher Secondary School,Gohad, MP | 70.90 | 0.00 | 1978
Graduation | Jiwaji University Gwalior, MP | MITS, Gwalior, MP | 68.90 | 0.00 | 1984
Post Graduation | Goa University Taleigao Plateau, Goa | Govt. Engg. College, Farmagudi, Goa | 74.50 | 0.00 | 1989
PhD | Indian Institute of Technology New Delhi | IIT, Delhi | 0.00 | 0.00 | 2000</t>
  </si>
  <si>
    <t>NICMAR University, Pune  | PROFESSOR | Dec 2023 | Apr 2026 | 2Y 4M
National Institute of Construction Management &amp; Research Pune, Maharashtra | Professor  | Feb 2023 | Nov 2023 | 0Y 9M
NICMAR University, Pune  and National Institute of Construction Management &amp; Research Pune, Maharashtra | Registrar (I/C) NICMAR University, Pune &amp; Professor in NICMAR | Jul 2022 | Jan 2023 | 0Y 6M
National Institute of Construction Management &amp; Research Pune, Maharashtra | PROFESSOR &amp; DEAN-SOCM | Apr 2015 | Jun 2022 | 7Y 2M
Shri Rayeshwar Institute of Engineering &amp; Information Tech. Goa | Professor &amp; Dean-Academics | Nov 2014 | Mar 2015 | 0Y 4M
Don Bosco College of Engg. Fatorda, Madgaon, Goa | Principal (HAG Scale) | Aug 2012 | Sep 2014 | 2Y 1M
Govt. Engg. College, Goa Farmagudi, Ponda, Goa | Professor and Head Civil Engg. Department | Jul 2009 | Jul 2012 | 3Y 0M
Govt. Engg. College, Goa Farmagudi, Ponda, Goa | Professor in Civil Engineering | Jan 2002 | Jul 2009 | 7Y 5M
Govt. Engg. College, Goa Farmagudi, Ponda, Goa | Asst. Professor in Civil Engineering | Aug 1993 | Jan 2002 | 8Y 5M
Govt. Engg. College, Goa Farmagudi, Ponda, Goa | Lecturer in Civil Engineering | Jan 1987 | Aug 1993 | 6Y 6M
Govt. Poly. Valsad, Gujarat | Assistant Lecturer in Civil Engineering | Jun 1985 | Jan 1987 | 1Y 7M
MCC, Ltd,  Surat, Gujarat | Site Engineer | Dec 1984 | Jun 1985 | 0Y 6M
RNS, Govt. Contractor,  Gwalior, MP | Site Engineer | Jun 1984 | Nov 1984 | 0Y 5M</t>
  </si>
  <si>
    <t>41Y 7M</t>
  </si>
  <si>
    <t>An Over View of Conservation, Restoration and Development of Mangrove Forests in Goa (Gokhale C. S.)  | Ecology Environment &amp; Conservation Vol 30, No. 2, pp s411-s420  | Oct-2024
Ship Building Infrastructure Application of Steel Sheet Pile for Closing the face of Ship Side Launching Wharf (Gokhale C. S.)  | NICMAR Journal of Construction Management, Vol. XXXVIII, No. III, pp. 1-15  | Jun-2023
Environmentally Sustainable, Ecologically Conservable and Economical Viable Design and Construction Solution of Ship Side Launching Wharf (Gokhale C. S.) | Ecology Environment &amp; Conservation Vol 29, No. 1; Apr. Suppl. Issue, pp S393-S398 | Apr-2023
Critical analysis of River Linking Projects-Benefits to Gujarat State (Jain R. K., Gokhale C. S., Goldar D. and Goyal R.) | Ecology Environment &amp; Conservation Vol 29, No. 1; Apr. Suppl. Issue, pp S70-S74 | Apr-2023
Water Vapour Adsorption Isotherms and Mercury Intrusion Porosymetry for Determination of Pore Characteristics of Shales (Gokhale C. S.) | European Chemical Bulletin  Vol. 12, No. 3, pp. 1110-1115 | Mar-2023
Combined Precast Concrete Caisson and Cast-in-Situ Pile Structure for Slipway Tip Protection and Extension  (Gokhale C. S.) | NICMAR Journal of Construction Management, Vol. XXXVII, No. III, pp. 238-242 | Jul-2022
Application of Gabion Wall for closing the Face of Ship Side Launching Jetty (Gokhale C. S.) | NICMAR Journal of Construction Management, Vol. XXXII, No. IV, pp. 19-29 | Oct-2016
Innovative Design Options for Construction of Tourist Transfer Marina for an Offshore Casino (Gokhale C. S.) | NICMAR Journal of Construction Management, Vol. XXXII, No. III, pp. 19-28 | Jul-2016
A simple Method to Estimate Complete Pore Size Distribution of Rocks  (Kate J. M. and Gokhale C. S.) | Engineering Geology, Vol. 84, Issues 1-2, pp 48-69. | Jan-2006
Influence of Varying Moisture on Uniaxial Compressive Strength of a Sandstone (Gokhale C. S.) | Indian Geotech. Journal. Vol. 24, No. 4, pp. 368-377.  | Oct-1994</t>
  </si>
  <si>
    <t>Environmental Engineering (1992) | Vrinda Publications, Janlagon, Maharashtra | Polytechnic Intuitions of Maharashtra, Goa and MP
Irrigation Engineering (1993) | Vrinda Publications, Janlagon, Maharashtra | Polytechnic Intuitions of Maharashtra, Goa and MP</t>
  </si>
  <si>
    <t>Professor &amp; Head of Civil Engineering Department | Govt. Engg. College, Goa | Jul 2009 | Jul 2012 | 3Y 0M
Principal (HAG Scale) | Don Bosco College of Engg. Fatorda, Madgaon, Goa | Aug 2012 | Sep 2014 | 2Y 1M
Professor &amp; Dean-Academics | Shri Rayeshwar Institute of Engineering &amp; Information Tech. Shiroda, Goa | Nov 2014 | Mar 2015 | 0Y 4M
PROFESSOR &amp; DEAN-SOCM | National Institute of Construction Management &amp; Research Pune, Maharashtra | Apr 2015 | Jun 2022 | 7Y 2M
Registrar (I/C) | NICMAR UNIVERSITY PUNE | Jul 2022 | Jan 2023 | 0Y 6M</t>
  </si>
  <si>
    <t>Ease of Doing Business-Dealing with Construction Permits | 272800 |  Ministry of Commerce and  Industry, DIPP, New Delhi | Oct 2017 | Jun 2018 | 0Y 8M</t>
  </si>
  <si>
    <t>Canadian International Development Authority (CIDA) | As Process Champion and Industry Linkage Officer for 3 year CIDA project of Canada India Institute Industry Linkage Project (CIIILP) executed in 4 States of Western India</t>
  </si>
  <si>
    <t>Reigstrar (I/C) NICMAR University Pune | NICMAR EXP CERTIFICATE
PROFESSOR AND DEAN-SOCM, NICMAR PUNE | NICMAR EXP CERTIFICATE
PROFESSOR &amp; DEAN (ACADEMICS), SHREE RAYESHWAR INSTITUTE OF ENGINEERING &amp; INFORMATION TECHNOLOGY | RIT-EXP CERT
PRINCIPAL, (IN HAG SCALE) DON BOSCO COLLEGE OF ENGINEERING COLLEGE GOA | DBCE-EXP-CERT
PROFESSOR AND HEAD OF CIVIL ENGINEERING DEPARTMENT, GEC FARMAGUDI, GOA | GEC EXP CERT</t>
  </si>
  <si>
    <t>GOA UNIVERSITY | ELECTED MEMBER COURT OF GOA UNIVERSITY | Sep 1992 | Jun 1994
GOA UNIVERSITY | MEMBER BOARD OF STUDIES IN MINING ENGINEERING | Dec 2011 | Jul 2012
GOA UNIVERSITY | MEMBER BOARD OF STUDIES IN INDUSTRIAL AND FOUNDATION ENGINEERING | May 2002 | Jul 2003
GOA UNIVERSITY | CHAIRMAN BOARD OF STUDIES IN CIVIL ENGINEERING | Dec 2010 | Jul 2012</t>
  </si>
  <si>
    <t>CHAIRMAN IQAC | DON BOSCO COLLEGE OF ENGINERING, GOA | Oct 2012 | Sep 2014 | IQAC SYSTEM ESTABLISHED
NBA ACCREDIATION | GEC FARMAGUDI | Jul 2011 | Jun 2012 | INITIATED AND SUBMITTED THE PROPOSAL FOR NBA ACCREDIATION</t>
  </si>
  <si>
    <t>SEMINARS AND WORKSHOPS  | GEC FARMAGUDI, GOA | ORGANISED VARIOUS SEMINAR AND WORKSHOPS | Jan 2002 | Jul 2012 | 10Y 6M</t>
  </si>
  <si>
    <t>Indian Lean Construction Conference | NICMAR, PUNE | Mentor | Apr-2019
“One Day Workshop on Accreditation Process” | MADGAON GOA | COORDINATOR | Mar-2014
One Day Conference on Environmental Management Towards Sustainability | GEC GOA | CHAIRMAN | Dec-2011
Two Day All India Seminar on “Innovative World of Civil Engineering | Madgaon, IE(I) Goa State Centre | Member National Advisory Committee | Sep-2010
Two days refresher course on IS:800-2007 | GEC GOA | CHAIRMAN | Oct-2009</t>
  </si>
  <si>
    <t>Technical: I AM OPEN TOWARDS NEW TECHNOLOGIES, COMFORTABLE
Managerial: PROACTIVE, HAVE GOOD ABILITY AND EXPERIENCE, HAVE EXCELLENT CAPACITY AND EXPERIENCE, SOUND KNOWLEDGE
Corporate: YES WELL AWARE, ALIGNED WITH, CONSIDERABLE EXPERIENCE
Leadership: HAVE CAPACITY AND EXPERIENCE, ALSO DOING, YES, ALWAYS
Interpersonal: HAVE EXPERIENCE, YES GOOD ABILITY, MEMBER OF MORE THAN 10 PROFESSIONAL BODIES AND ACTIVE WITH 2-3 BODIES
Description: Best paper award for ICCRIP-25, ICCRIP-16 and INDOROCK-2016
Worked Coordinator Pradhan Mantri Gram Sadak Yojana Goa State&amp;nbsp;
Panelist: Pradhan Mantri Awas Yojana (PMAY) Empowering India-2025
Jury Member: Pradhan Mantri Awas Yojana (PMAY) Empowering India Awards-2025, 2023, 2021, 2019
ADVISOR-UPSC, New Delhi</t>
  </si>
  <si>
    <t>M. G. Koargaonker | EX DG-NICMAR | mangesh@nicmar.ac.in | 9833047446</t>
  </si>
  <si>
    <t>12-Aug-26 04:55 PM</t>
  </si>
  <si>
    <t>Sanjay Govind Patil</t>
  </si>
  <si>
    <t>sanjaygovindpatil@gmail.com</t>
  </si>
  <si>
    <t>31-Aug-1973</t>
  </si>
  <si>
    <t>English,Marathi,Hindi,Konkani</t>
  </si>
  <si>
    <t>Govind Krishna Patil</t>
  </si>
  <si>
    <t>Sai World City, Manhattan, 2206, Palaspe Phata, JNPT Road, Panvel, 410221.</t>
  </si>
  <si>
    <t>Director &amp; Head of Institution</t>
  </si>
  <si>
    <t>RICS School of Built Environment, Amity University Maharashtra.</t>
  </si>
  <si>
    <t>Director</t>
  </si>
  <si>
    <t>03-Apr-2017</t>
  </si>
  <si>
    <t>PhD | National Institute of Technology, Karnataka (NITK), INDIA | Department of Applied Mechanics and Hydraulics | 0.00 | 0.00 | 2012
Post Graduation | Visveswaraiah Technological University, Belgaum, Karnataka, INDIA | KLS Gogte Institute of Technology, Belgaum, Karnataka, INDIA | 0.00 | 0.00 | 2001
Graduation | Goa University, Goa, INDIA  | Goa College of Engineering Farmagudi, Goa, INDIA | 0.00 | 0.00 | 1999
Diploma | Board of Technical Education, Goa, INDIA  | Fr. Agnel Polytechnic, Verna, Goa, INDIA | 0.00 | 0.00 | 1995
Higher Secondary | Goa Board of Secondary and Higher Secondary Education, Goa INDIA | Dhempe College of Arts and Science, Panjim, Goa, INDIA | 0.00 | 0.00 | 1991
Secondary | Goa Board of Secondary and Higher Secondary Education, Goa INDIA | Ideal High School, Talegaon, Goa, INDIA | 0.00 | 0.00 | 1989
Other | The University of Texas at Austin | McCombs School of Business | 0.00 | 0.00 | 2021</t>
  </si>
  <si>
    <t>RICS School of Built Environment, Amity University, Maharashtra | Director &amp; Head of Institute | Apr 2017 | Present | 9Y 4M
Caledonian College of Engineering, Oman | Acting Head of Department/Deputy Head of Department | Oct 2008 | Mar 2017 | 8Y 5M
Shree Rayeshwar Institute of Engineering &amp; Information Technology, Goa, INDIA | Lecturer/Senior Lecturer/Assistant Professor/Head of Department/In-charge Principal | Sep 2001 | Oct 2008 | 7Y 1M</t>
  </si>
  <si>
    <t>24Y 11M</t>
  </si>
  <si>
    <t>Neuro-Fuzzy based Approach for Wave Transmission Prediction of Horizontally Interlaced Multilayer Moored Floating Pipe Breakwater | International Journal of Ocean Engineering | Jan-2011
Genetic algorithm-based support vector machine regression in predicting wave transmission of horizontally interlaced multi-layer moored floating pipe breakwater | Advances in Engineering Software | Mar-2012
Effect of water depth on the performance of intelligent computing models in predicting wave transmission of floating pipe breakwater | The International Journal of Ocean and Climate Systems | Jun-2014
Parameter Optimization using GA in SVM to Predict Damage Level of Non-Reshaped Berm Breakwater | The International Journal of Ocean and Climate Systems | Jun-2014
Particle Swarm Optimization based Support Vector Machine for Damage Level Prediction of Non-Reshaped Berm Breakwate | Applied Soft Computing | Feb-2015
Identifying the Contractor’s Core Competencies in Post COVID Scenario: Developing a Survey Instrument | Engineering Construction and Architecture Management | Jun-2022
Influence of Subcontractors’ ‘Strategic Capabilities’ on ‘Power’, ‘Dependence’ and ‘Collaboration’: An empirical analysis in the context of procurement decisions | Engineering Construction and Architecture Management | Oct-2022
Urban resilience and smart cities in India: A bibliometric analysis of strategies and trends | Advances in Nonlinear Variational Inequalities | Jan-2025
 Leveraging technology for resilient urban futures: a framework for smart environmental management | International Journal for Research in Applied Science and Engineering Technology | May-2025
Urban Resilience Frameworks - Evolution, Applications, and Research Gaps in the Indian Context | SSRG International Journal of Humanities and Social Science | May-2025</t>
  </si>
  <si>
    <t>Overview of Sustainable Development Initiatives in India | Springer Nature Singapore | RICS School of Built Environment, Amity University Maharashtra
Overview of Urban Vulnerability and Resilience Frameworks | Springer Nature Singapore | RICS School of Built Environment, Amity University Maharashtra
Critical Evaluation of Algal Biofuel Production Processes Using Wastewater | Springer International Publishing | Caledonian College of Engineering, Oman
Lecture Notes in Civil Engineering, Sustainable Built Environment, Select Proceedings of ICSBE 2023 | Springer Nature Singapore  | RICS School of Built Environment, Amity University Maharashtra
Data Management in Construction | Springer, Singapore | RICS School of Built Environment, Amity University Maharashtra
Construction and Demolition Waste Management | Springer Singapore | RICS School of Built Environment, Amity University Maharashtra</t>
  </si>
  <si>
    <t>Associate Dean &amp; Director | RICS School of Built Environment, Amity University Maharashtra | Apr 2017 | Aug 2022 | 5Y 4M
In-Charge Principal | Shree Rayeshwar Institute of Engineering &amp; Information Technology, Goa | Jun 2004 | Jun 2005 | 1Y 0M
Deputy Head of Department | Department of Built and Natural Environment | Feb 2016 | Mar 2017 | 1Y 1M
Acting Head of Department | Department of Built Environment, Caledonian College of Engineering, Oman | Jan 2013 | Feb 2016 | 3Y 0M
Deputy Head of Department | Department of Built Environment, Caledonian College of Engineering, Oman | Jan 2013 | Feb 2013 | 0Y 0M
Director &amp; Head of Institute | RICS School of Built Environment, Amity University Maharashtra | Sep 2022 | Apr 2026 | 3Y 7M</t>
  </si>
  <si>
    <t>Development of Self Compacting Concrete with Locally available Spent Catalyst and Quarry Dust | INR 5.0 Lakhs | The Research Council, Oman | Jun 2013 | Jun 2014 | 1Y 0M
Study on masonry blocks made with wastepaper and industrial waste spent catalyst | INR 5.0 Lakhs | The Research Council, Oman | Jul 2014 | Jun 2015 | 0Y 11M
Fostering an Australia- India Zero Carbon Building Construction Network | INR 98.0 Lakhs | Department of Foreign Affairs and Trade, Australia | Aug 2022 | Aug 2023 | 1Y 0M
Development of Functional Competency Framework for Project Management Role | INR 30.0 Lakhs | Tata Realty, India | Aug 2022 | Feb 2023 | 0Y 6M
Development of Quality Policy and QMS Manual | INR 17.10 Lakhs | Birla Estate Pvt. Ltd., India | Dec 2022 | Feb 2024 | 1Y 2M</t>
  </si>
  <si>
    <t>Nanyang Polytechnic (Singapore) | Gained exposure to the “Teaching Factory” concept and successfully adapted and implemented industry-integrated pedagogical approaches, promoting experiential learning through real-life industry projects and strengthening academia–industry collaboration.
Department of Foreign Affairs and Trade (DFAT, Australia) in collaboration with University of Newcastle Australia | Participated in and contributed to internationally funded research project under the Australia–India Zero Carbon Building Construction Network, focusing on development of action roadmaps for zero-carbon construction through multi-stakeholder collaboration
Chartered Institute of Building (CIOB, UK) &amp; Glasgow Caledonian University (UK Academic System via Caledonian College of Engineering, Oman) | Contributed to curriculum development and accreditation processes aligned with CIOB standards within a UK-affiliated academic framework; gained extensive experience in academic governance, curriculum delivery, quality assurance and leadership roles.
University of Sri Jayewardenepura (Sri Lanka) | Invited as plenary speaker at international conferences and actively engaged in academic collaboration facilitated institutional partnership through MoU, enabling student mobility and global exposure. A cohort of 25 students is scheduled to visit in April
Royal Institution of Chartered Surveyors (RICS, UK) &amp; Project Management Institute (PMI, USA) | Led academic programs aligned with global competency frameworks and successfully secured international accreditation; spearheaded PMI-GAC accreditation and integrated global project management standards into curriculum design and delivery.</t>
  </si>
  <si>
    <t>Provided strategic leadership across governance, finance, and global partnerships. Advanced international collaborations, research, consultancy, and executive education exceeding ₹1.93 crore. Achieved global accreditations and consistent 100% placements. | Appointment Order - Director and HOI
Led academic planning, curriculum innovation with NEP 2020 and global frameworks and accrediations. Strengthened international linkages, research, industry integration and program expansion.  | RICS Employment Letter - Associate Dean and Director
Led academic administration, curriculum delivery, and faculty coordination within a UK-affiliated higher education system. Contributed to accreditation processes, program transformation, and industry-linked training for government and corporate. | CCE HoD Responsibility Handing Over
Provided institutional leadership overseeing academic operations, faculty management, and student development. Strengthened administrative systems, ensured academic quality, and initiated industry collaborations. Built strong foundations in governance. | RIT Incharge Principal
Spearheaded accreditations (RICS, PMI, CIOB, NBA), establishing global academic benchmarks. Institutionalised OBE and quality systems linked to research and industry. Enhanced international positioning and academic credibility. | Accrediation Certificates - NBA</t>
  </si>
  <si>
    <t>Caledonian College of Engineering, Oman | Department Board/Chairperson | Sep 2012 | Dec 2015
Caledonian College of Engineering, Oman | Academic Council/Member | Sep 2012 | Dec 2015
Amity University Maharashtra | Doctoral Research Committee/Member | Sep 2022 | Apr 2026
Amity University Maharashtra | Academic Council/Member | Sep 2022 | Apr 2026
Amity University Maharashtra | Internal Quality Assurance Cell/Member | Sep 2022 | Apr 2026
RICS School of Built Environment, Amity University Maharashtra | Board of Studies/Chairperson | Jul 2017 | Apr 2026
RICS School of Built Environment, Amity University Maharashtra | Area Advisory Board/ Chairperson | Apr 2017 | Apr 2026
Gogte Institute of Technology, Belgavi, Karnataka | Board of Studies/Member | Sep 2021 | Aug 2024
Pimpri Chinchwad College of Engineering, Pune | IQAC/Academic Auditor | Sep 2022 | Jun 2025
Pimpri Chinchwad College of Engineering, Pune | Board of Studies/External Expert Member | Sep 2022 | Jun 2025</t>
  </si>
  <si>
    <t>RICS Accreditation (UK) | RICS School of Built Environment, Amity University Maharashtra | Apr 2017 | Apr 2026 | Led and secured accreditation for three flagship programs—MBA (Construction Project Management), MBA (Real Estate and Urban Infrastructure), and BBA (Real Estate and Urban Infrastructure)—across two consecutive cycles (2017–2023 and 2023–2028), reflecting
GAC PMI Accreditation (USA) | RICS School of Built Environment, Amity University Maharashtra | Apr 2017 | Apr 2026 | Successfully led the achievement of PMI-GAC accreditation for the MBA (Construction Project Management) program for two consecutive cycles (2019–2024 and 2024–2030), demonstrating sustained alignment with global project management standards
National Board of Accreditation (NBA), India | RICS School of Built Environment, Amity University Maharashtra | Apr 2017 | Apr 2026 | Led the successful accreditation of the MBA (Construction Project Management) program by the National Board of Accreditation (NBA) for the period January 2026 to December 2028, providing strategic leadership as Director of the School.
Oman Academic Accreditation Authority (OAAA) | Caledonian College of Engineering, Oman | Oct 2008 | Mar 2017 | Played a key role in the preparation and submission of the Institutional Standards Assessment documentation, leading to full institutional accreditation by the Oman Academic Accreditation Authority (OAAA) on 5th April 2018.
Chartered Institute of Building (CIOB), UK | Caledonian College of Engineering, Oman | Oct 2008 | Mar 2017 | Played a key role in securing accreditation from the Chartered Institute of Building (CIOB, UK) for BSc Civil Engineering and Construction Engineering programmes (2012–2016, granted in October 2018) and for the BSc Measurement and Cost Engineering program
Chair - School Quality Assurnace Cell | RICS School of Built Environment, Amity University Maharashtra | Apr 2017 | Apr 2026 | Chair, School Quality Assurance Cell – led academic quality initiatives including teaching-learning strategies, assessment frameworks, OBE implementation, academic audits, and continuous improvement aligned with accreditation standards.</t>
  </si>
  <si>
    <t>Guide (1)</t>
  </si>
  <si>
    <t>Industry-integrated learning initiatives (internships, live projects, site exposure)(This activity is carried out periodically every semester) | RICS School of Built Environment, Amity University Maharashtra | Enhanced student employability; achieved strong placement outcomes and industry readiness | Apr 2017 | Apr 2026 | 9Y 0M
Implementation of innovative pedagogies (Project-Based Learning, Teaching Factory concept)(This activity is carried out periodically every semester) | RICS School of Built Environment, Amity University Maharashtra | Improved experiential learning and student engagement through real-world problem-solving | Apr 2017 | Apr 2026 | 9Y 0M
Workshop on “Lean Practices in Construction Project Management” | RICS School of Built Environment, Amity University Maharashtra | Enhanced efficiency, waste reduction mindset, and process optimization skills | Feb 2025 | Feb 2025 | 0Y 0M
Workshop on “How to Write a Good Research Paper” (This activity is carried out periodically every semester) | RICS School of Built Environment, Amity University Maharashtra | Enhanced research skills, academic writing quality, and publication readiness among students | Apr 2017 | Apr 2026 | 9Y 0M
Academic and co-curricular development initiatives (competitions, conferences, student participation) | Caledonian College of Engineering (Affiliated to Glasgow Caledonian University, UK), Oman | Promoted student engagement, international exposure, and holistic development | Oct 2008 | Mar 2017 | 8Y 5M
Student mentoring and academic development activities | Shree Rayeshwar Institute of Engineering &amp; IT, Goa | Strengthened academic foundation and leadership skills among students | Sep 2001 | Sep 2008 | 7Y 0M
Workshop on “Sustainable Practices in Construction” | RICS School of Built Environment, Amity University Maharashtra | Promoted sustainability awareness, ESG principles, and environmentally responsible practices | Sep 2024 | Sep 2024 | 0Y 0M
Workshop on “Effective Use of BIM in Construction Management” | RICS School of Built Environment, Amity University Maharashtra | Strengthened digital construction capabilities and industry readiness | Apr 2025 | Apr 2025 | 0Y 0M
Workshop on “Pre-Fabricated and Off-Site Construction” | RICS School of Built Environment, Amity University Maharashtra | Improved understanding of modern construction techniques and industry practices | Mar 2025 | Mar 2025 | 0Y 0M
Workshop on “What is Plagiarism and How to Avoid It” (This Activity is carried out periodically every semester) | RICS School of Built Environment, Amity University Maharashtra | Promoted academic integrity, ethical research practices, and awareness of plagiarism detection tools; improved quality of scholarly work | Apr 2017 | Apr 2026 | 9Y 0M</t>
  </si>
  <si>
    <t>1st International Conference on Sustainable Built Environment, February 23rd &amp; 24th 2023 | Noida, RICS School of Built Environment | Organising Committee Member | Feb-2023
International Workshop on Valuation of Tourism Assets | Art Guild House – Phoenix Mall Kurla West Mumbai  | Convenor | Oct-2024
2nd International Conference on Sustainable Built Environment, March 16th 2024 | Noida, RICS School of Built Environment | Organising Committee Member | Mar-2024
International Workshop of Valuation of Plant and Machinery | Mumbai - RICS School of Built Environment, Amity University Maharashtra | Convenor | Sep-2025
4th International Conference on Sustainable Built Environment, March 12th &amp; 13th, 2026. | Noida, RICS School of Built Environment | Advisory Committee member | Mar-2026</t>
  </si>
  <si>
    <t>Technical: Demonstrated strong openness towards technology through adoption of LMS, blended learning, and digital tools, supported by formal training in data science and analytics. Promoted data-driven decision-making and innovative pedagogies. Advocate integration , Highly comfortable with technology, including LMS, data analytics tools, and academic systems. Trained in data science and analytics, enabling data-driven decision-making. Actively promote blended learning, AI, and BIM in academic processes. Experienced i
Managerial: Demonstrated strong ability to anticipate academic and institutional challenges and develop proactive strategies. Led advance planning for accreditation, curriculum alignment, and quality assurance. Use data-driven insights and stakeholder inputs for stra, Demonstrated ability to generate resources through executive education, consultancy, and funded research (₹1.93+ crore portfolio). Skilled in strategic budgeting and efficient allocation aligned with academic priorities, quality enhancement, and instituti, Demonstrated ability to manage high-pressure situations and meet tight deadlines, particularly in accreditation, compliance, and academic operations. Strong in planning, prioritisation, and team coordination to ensure timely delivery without compromising , Strong understanding of financial management including budgeting, planning, and fiscal control. Generated revenue through executive education, consultancy, and funded research (₹1.93+ crore). Focus on transparent budgeting, cost optimisation, and strategi
Corporate: Strong ability to identify community and industry needs in construction, infrastructure, and real estate sectors. Align academic programs and research with priorities such as sustainability, urbanisation, and infrastructure development. Engage with indust, Strong understanding of national challenges aligned with the vision of Viksit Bharat, including urbanisation, infrastructure growth, sustainability, and skill gaps. Believe higher education must respond through industry-aligned programs, applied research,, Strong understanding of inclusive and competency-based curriculum development aligned with NEP 2020. Promote flexible, multidisciplinary programs supporting diverse learners and wider participation. Emphasize experiential learning, technology-enabled deli
Leadership: Demonstrated ability to motivate diverse stakeholders including faculty, students, and industry partners through collaborative leadership, clear vision, and effective communication. Focus on faculty development, student engagement, and strong industry par, Strong commitment to advancing institutional mission through alignment of academic, research, and industry initiatives. Focus on quality education, innovation, and societal impact. Experienced in translating vision into actionable strategies and fostering, In my leadership roles, I have focused on aligning academic programs, research initiatives, and industry engagement with long-term institutional goals and emerging sectoral trends. This includes anticipating future needs in the built environment domain an, In my leadership roles, I have consistently adopted a participative approach, encouraging inputs from faculty, staff, students, and industry stakeholders in decision-making processes. I value diverse perspectives and actively create platforms for dialogue
Interpersonal: Extensive experience in national and international collaborations with professional bodies (RICS, PMI, CIOB), global institutions, and industry partners. Established MoU with University of Sri Jayewardenepura (Sri Lanka) for student mobility and academic , In my leadership roles, I have regularly engaged with senior academic leaders, industry executives, accreditation bodies, and government representatives. My interactions are grounded in thorough subject knowledge, data-driven insights, and a clear underst, Member of RICS (MRICS, UK), PMI (USA), and associated with ASCE, ACI, CIOB (UK). Life Member of ACCE (India) and associated with IGBC. Actively engage with professional standards, accreditation, and industry practices.
Description: Professional Distinctions &amp;amp; Fellowships
1. Member (MRICS) of the Royal Institution of Chrtered Surveyors (UK), a globally recognised professional credential in the built environment domain.
2. Member of the Project Management Institute (USA), aligned with global project management standards
3. Associated with international professional bodies including American Society of Civil Engineers (ASCE), American Concrete Institute (ACI) and Chartered Institute of Building (CIOB, UK)
4. Life Member of the Association of Consulting Civil Engineers (India) and associated with the Indian Green Building Council (IGBC), refelcting engagement with sustainbility and professional practice
Awards &amp;amp; Recognition
1. Invited Plenary speaker at the international conference on Real Estate Managemnet and Valuation, Sri Lanka(2024)
2. Invited Keynote Speaker at World Education Congress, Mumbai (2022)
3. Recipient of Best Research Project Award, Annual Research Forum, organised by The Research Council, Oman.
4. Awarded Best Teacher Award of the acdemic year 2013-14 at Caledonian College of Engineering, Oman.
5. Recognised as PhD Guide for the programme in Built Environment at RIS School of Built Environment, Amity University Maharashtra.
6. Recognised as Oustanding Reviewer by Elsevier, Amsterdam, The Netherland &amp;nbsp;(Ocean Engineering Journal) in 2017.
International Collaboration &amp;amp; Global Engagement
1. Led and contributed to international research collaboration under Departmnet of Foreign Affairs and Trade (DFAT, Australia) i parternship with University of Newcastle. focusing on zero-carbon construction and sustainable built environment.
2. Facilitated institutional collaboaration (MoU) with Universty of Sri Jayewardenepura, Sri Lanka, enabling studnets mobility and international exposure (including schedule student immersion in 2026)
3. Academic and administrative expereince within a UK-affiliated system through Glasgow Caledonian University.
4. Exposure to global pedagogical innovation through the Teaching Fatory oncept of Nanyang Polytechnic, Singapore.
5. Delivered international training programme for organisations such as Royal Army of Oman and Oman Gas.</t>
  </si>
  <si>
    <t>Mr Deepak Suvarna | President - Projects - Kalpataru Pvt. Ltd. | deepak.suvarna@kalpataru.com | 9167256479</t>
  </si>
  <si>
    <t>Prof. Dr. Sandip T Mali | Professor - Civil Engineering, Pimpri Chinchwad College of Engineering, Pune | sandip.mali@pccoepune.org | 9822288409</t>
  </si>
  <si>
    <t>Dr. Shekhar Nagargoje | Director Programmes - RICS School of Built Environment, Amity University Maharashtra | snagargoje@ricssbe.edu.in | 9867595060</t>
  </si>
  <si>
    <t>13-Aug-26 01:07 PM</t>
  </si>
  <si>
    <t>Dr Ramesh Damodarrao Dod</t>
  </si>
  <si>
    <t>rameshdod@gmail.com</t>
  </si>
  <si>
    <t>11-Dec-1969</t>
  </si>
  <si>
    <t>Marathi, Hindi</t>
  </si>
  <si>
    <t>Damodarrao Kisanrao Dod</t>
  </si>
  <si>
    <t>E-502, Vatsalya Nagari, D.P Road, Near Guruganesh Nagar, Kothrud, Pune-411038</t>
  </si>
  <si>
    <t>Former Professor and Program Head for M.Tech ( Environmental Engineering)</t>
  </si>
  <si>
    <t>Dr Vishwanath Karad MIT World Peace University,Pune</t>
  </si>
  <si>
    <t>Professor</t>
  </si>
  <si>
    <t>02-Jul-2018</t>
  </si>
  <si>
    <t>Secondary | Nagpur Board,Nagpur | Government Technical High School,Akola | 67.00 | 0.00 | 1985
Higher Secondary | Nagpur Board,nagpur | Shree Shivaji College of Arts, Commerce and Science, Akola | 68.17 | 0.00 | 1987
Graduation | Sant Gadgebaba Amravati University, Amravati | Government Engineering College, Amravati (Maharashtra) | 65.73 | 0.00 | 1991
Post Graduation | Vikram University, Ujjain | Government Engineering College, Ujjain (MP) | 75.25 | 0.00 | 1993
PhD | Indian Institute of Technology (IIT-BHU), Varanasi | Indian Institute of Technology (IIT-BHU), Varanasi | 0.00 | 0.00 | 2011
Other | GATE 2005 by Indian Institute of Technology | Graduate Aptitude Test in Engineering,2005 | 87.92 | 0.00 | 2005</t>
  </si>
  <si>
    <t>Dr Vishwanath Karad MIT World Peace University,Pune | Professor and Program Head | Jul 2018 | Aug 2024 | 6Y 1M
Maharashtra Institute of Technology, Pune | Professor, Civil Engineering   | Jun 2015 | Jun 2018 | 3Y 0M
MIT College  of  Engineering, Pune. | Professor and Head of Civil Engineering | Jul 2013 | Jun 2015 | 1Y 11M
Maharashtra Institute of Technology, Pune | Professor,  Civil Engineering | May 2012 | Jul 2013 | 1Y 1M
Maharashtra Institute of Technology, Pune | Associate Professor,   Civil Engineering | Oct 2006 | May 2012 | 5Y 7M
Maharashtra Institute of Technology, Pune | Assistant Professor / Lecturer  Civil Engineering | Aug 1994 | Sep 2006 | 12Y 1M</t>
  </si>
  <si>
    <t>29Y 11M</t>
  </si>
  <si>
    <t xml:space="preserve"> Valorization of Corn Cob Agricultural Waste for Continuous Chromium (VI) Removal: Fixed-Bed Column Performance and Breakthrough Analysis   | International Journal of Environmental Research ( Springer) | Apr-2026
Eco-bricks reinvented: transforming coal mine overburden and fly ash into sustainable building solutions | Innovative Infrastructure Solutions (Springer) | Apr-2025
Extraction of sand from the complex matrix of coal mining dump waste: A sustainable approach in Indian context | Cleaner Materials  (Elsevier) | Mar-2024
Removal of Methylene Blue (MB) dye  from water Environment by processed Jowar stalk [Sorghum bicolor (L.) Moench] adsorbent   |  Clean Technologies &amp; Environmental Policy (Springer)  | May-2015
Adsorption of Methylene Blue using Green Peas Peels (Pisum Sativum): A Cost-Effective Option for Dye-Based Wastewater Treatment | Biotechnology and Bioprocess Engineering (Springer)  | Apr-2012
Comparative review of structural health monitoring and innovative materials in classical and modern vernacular architecture: Insights from China and India | Journal of Chinese Architecture and Urbanism | Sep-2025
Management of coal mine overburden and fly ash using Bamboo cultivation | International Journal of Innovative Technology and Exploring Engineering  | Aug-2019
Management of Construction and Demolition Waste in Pune city | International Journal of Innovative Technology and Exploring Engineering  | Aug-2019
Recent Trends in Waste Management Systems for Smart Cities in India-A Review | Afr. J Biomedical Research  | Sep-2024
Removal of dyes from aqueous solutions using non- conventional low-cost adsorbents: A Review | Journal of Indian Association of Environmental Management, [NEERI] Nagpur | Feb-2009</t>
  </si>
  <si>
    <t>Daylight Simulation of Residential Building to Reduce Energy Demand | Sustainable Development in Construction Sector, NICMAR, Pune ISBN 978 93 5361 298 6. | NICMAR,Pune</t>
  </si>
  <si>
    <t>Professor and Program Head | MIT College of Engineering,Pune | Jul 2013 | Jun 2015 | 1Y 11M</t>
  </si>
  <si>
    <t>Assessment of technical model for upgradation of existing 130MLD tertiated treated wastewater (STP), 2024 | 590000 | Maharashtra State Power Generation Company Ltd, Koradi complex,Koradi | Jun 2024 | Aug 2024 | 0Y 2M
Statistical analysis of coal grade data for of disputed period having issue of non-acceptance,  | 590000 | Maharashtra State Power Generation Company limited, Mumbai, Office of the Chief Engineer | Mar 2024 | Jul 2024 | 0Y 4M
Treatability studies, pollution load assessment and pollution control planning for 8.	Kargil India Pvt. Ltd., MIDC Kurkumbh, Pune  | 400000 | Kargil India Pvt. Ltd., MIDC Kurkumbh, Pune  | May 2014 | Sep 2014 | 0Y 4M
Technical verification of 75 MLD,15MLD and 12.5 MLD Sewage Treatment Plant design  and Vetting of 40 MLD of Sewage Treatment Plant at Kasarwadi, Pune ,  | 432000 | HNB Engineers Pvt Ltd, Pune-411002 | Jul 2014 | Dec 2014 | 0Y 5M
Environmental compliance, pollution load assessment  and monitoring for Marvel Drugs Pvt. Ltd., MIDC, Taloja, Mumbai  | 236000 | Marvel Drugs Pvt. Ltd., MIDC, Taloja, Mumbai  | Apr 2022 | Apr 2023 | 1Y 0M</t>
  </si>
  <si>
    <t>International Conference on Pollution Control and Sustainable Environment, London, UK | International academic exposure through presentation of research at conferences in the USA and UK, focusing on sustainable environmental engineering solutions including wastewater treatment and air pollution control, facilitating global knowledge exchange
American Academy of Sciences | Presented research paper at an international conference (ICEST 2010, USA) on biosorption-based wastewater treatment; engaged in global scientific discussions and knowledge exchange in environmental science and technology.</t>
  </si>
  <si>
    <t>Member, State Expert Appraisal Committee (Government of Maharashtra) Contributed to high-level environmental governance and regulatory decision-making through appraisal of large-scale infrastructure, construction, and industrial projects. Provided expert  | Gazattee Notification of Govt of India, Indicating my name as Member of SEAC1
Leadership in Research, Innovation, and Capacity Building Conceptualized and organized international and national conferences, faculty development programs, and technical events, promoting academic excellence, global engagement, and knowledge disseminatio | Convener, Faculty Development Program on Recent Advances in Geo-Environmental Engineering and Sustainability, Convener and Organising Secretary for Indo Italian Conference on Emerging Trends in Waste Management Technologies
Consultancy and Industry Engagement Leadership Led multidisciplinary consultancy projects in environmental engineering, including wastewater treatment, environmental impact assessment, and pollution control for industrial and infrastructure sectors. Stren | Industry Leadership Role
I have actively contributed to academic governance through membership on Boards of Studies at Shivaji University and Savitribai Phule Pune University, where I was involved in curriculum design, syllabus revision, and strengthening outcome-based education  | Academic Leadership Role
As a Data Auditor under the Technical Education Quality Improvement Programme II, I provided oversight and validation of institutional performance data for leading technical institutions in Maharashtra, including Dr Babasaheb Ambedkar Technological Univer | Technical Education Quality Improvement Programme</t>
  </si>
  <si>
    <t>Ministry of Environment, Forest &amp; Climate Change, Govt of India,  New Delhi for the State of Maharashtra | State Expert Appraisal Committee (SEAC) for the State of Maharashtra , Position: Member | Jan 2014 | Oct 2016
Maharashtra Pollution Control Board | Technical Member, Review Committee for CHWTSDF Ranjangaon, Maharashtra Pollution Control Board | Jan 2015 | Jan 2016
Directorate of Technical Education, Govt of Maharashtra ,Ministry of Human Resource Development , Govt of India/ World Bank Funded Institution | Data Auditor, Technical Education Quality Improvement Programme Phase II | Apr 2013 | Mar 2017
Savitribai Phule Pune University,Pune | Board of Studies (Civil Engineering) Position: Member | Jan 2014 | Aug 2015
Shivaji University, Kolhapur | Board of Studies (Environmental Engineering) Position: Member | Feb 2014 | Aug 2015
Maharashtra State Power Generation Company Limited, Govt of Maharashtra | Expert Member / Consultant, Maharashtra State Power Generation Company Limited | Jun 2024 | Jun 2026
MIT World Peace University, Pune | Board of Studies (Sustainability Studies) Position: Member | May 2022 | May 2024
MIT World Peace University, Pune | Board of Planning and Development, Position: Member | Aug 2019 | Jun 2021
Savitribai Phule Pune University | Building Committee; BCUD Research Funding Committee; Local Enquiry Committee; UGC Selection Committee; Ph.D. Committee as Member) | Apr 2014 | Jun 2018</t>
  </si>
  <si>
    <t>Quality Assurance and Institutional Performance Audit | Technical Education Quality Improvement Programme Phase II (Government of India / World Bank) | Apr 2013 | Mar 2017 | Conducted data auditing and validation for multiple technical institutions in Maharashtra, ensuring compliance with performance benchmarks, quality assurance frameworks, and reporting standards. Strengthened institutional accountability, outcome-based eva
Academic Quality Assurance and Institutional Evaluation | Savitribai Phule Pune University | Apr 2014 | Jun 2018 | Contributed to academic audits, faculty selection processes, research funding evaluation, and institutional inspections (LIC), ensuring adherence to UGC norms, quality benchmarks, and governance standards. Supported improvement of academic systems and ins
Academic Leadership, Accreditation Support, and Outcome-Based Education | MIT World Peace University, Pune | Apr 2019 | Aug 2024 | Led postgraduate program development, curriculum design, and implementation of outcome-based education aligned with accreditation requirements. Supported continuous quality improvement through structured academic planning, research supervision, and integr</t>
  </si>
  <si>
    <t>Nature of Activity/Event: Environmental Awareness and Sustainability Programs (World Environment Day, Technical Events, Student Engagement Initiatives) | Maharashtra Institute of Technology, Pune and MIT World Peace University | Organized and led student-centric environmental awareness programs, technical events, and sustainability initiatives to promote environmental responsibility and community engagement. Mentored students in addressing real-world environmental challenges, fos | Sep 2016 | Jun 2020 | 3Y 8M
Postgraduate and Doctoral Research Mentorship | Savitribai Phule Pune University / MIT World Peace University | Guided 30+ M.Tech dissertations and many  Ph.D. scholars, fostering research skills, innovation, and problem-solving capabilities among students. Encouraged interdisciplinary research in sustainability, wastewater treatment, and environmental management,  | Dec 2012 | Aug 2024 | 11Y 7M
Nature of Activity/Event: Faculty Development Programs and Technical Conferences for Student Skill Development | MIT World Peace University, Pune | Organized and coordinated national and international conferences and faculty development programs, providing students exposure to emerging technologies, research trends, and industry practices. Facilitated interaction with experts, enhancing student learn | Dec 2009 | Aug 2024 | 14Y 8M</t>
  </si>
  <si>
    <t>Faculty Development Program (FDP)  on “Recent Advances in Geo-Environmental Engineering and Sustainability” | MIT- World Peace University, Pune | Role: Convener | Sep-2022
Indo-Italian International Conference on  Emerging Trends in Waste Management Technologies (ETWMT) | Maharashtra Institute of Technology, Pune | Convener and Organizing Secretary | Dec-2009
Conference on Preservation of the Ozone Layer | Maharashtra Institute of Technology, Pune | Role: Convener | Sep-2010
World Environment Day Event on “Environmental Sustainability in Educational Campuses” , jointly with TERRE Policy Centre, Pune | Maharashtra Institute of Technology, Pune and other Institutions under MAEER, Pune | Role: Coordinator | Jun-2018</t>
  </si>
  <si>
    <t>Technical: I demonstrate strong openness towards emerging technologies and actively integrate digital tools and data-driven approaches in academic, research, and administrative functions. I firmly believe in leveraging technology to enhance knowledge creation, disse, I demonstrate strong openness towards emerging technologies and actively integrate digital tools and data-driven approaches in academic, research, and administrative functions. I firmly believe in leveraging technology to enhance knowledge creation, disse
Managerial: I possess a strong ability to anticipate emerging academic, administrative, and institutional challenges through strategic foresight and data-informed decision-making. I proactively develop structured plans to address potential risks related to quality, i, I have demonstrated the ability to mobilize resources through research funding, consultancy projects, and institutional collaborations with industry and government agencies. I ensure strategic allocation of resources aligned with academic priorities, infr, I demonstrate strong capability to perform effectively under pressure while managing multiple academic, administrative, and research responsibilities. I prioritize tasks systematically and maintain focus to meet stringent deadlines without compromising qu, I possess a sound understanding of financial management, including budgeting, resource planning, and fiscal control within academic and project environments. I have been involved in mobilizing funds through consultancy, research projects, and institutiona
Corporate: I possess a strong ability to assess community needs in the built environment through field engagement, stakeholder consultation, and environmental impact assessment. My work in areas such as housing, infrastructure, waste management, and environmental su, I have a clear understanding of national challenges such as rapid urbanization, infrastructure deficits, climate change, resource scarcity, and environmental degradation. Higher education in the built environment must respond by integrating sustainability, I possess a strong understanding of curriculum development that promotes wide participation and social inclusion by ensuring accessibility, flexibility, and relevance to diverse learner groups. I advocate for outcome-based and interdisciplinary curricula 
Leadership: I demonstrate the ability to motivate and align diverse stakeholders—including faculty, students, industry partners, and administrators—towards shared institutional goals. Through collaborative leadership, effective communication, and inclusive decision-m, I am deeply committed to advancing the mission and strategic goals of the institution through academic excellence, innovation, and societal impact. I align my leadership approach with long-term institutional priorities, ensuring sustainable growth, qualit, I demonstrate strong strategic and innovative thinking by integrating emerging trends, policy directions, and institutional priorities into long-term planning. I maintain a broad perspective that balances academic excellence, research, industry collaborat, I lead by personal example through integrity, professionalism, and a commitment to continuous learning. I actively encourage new ideas and adopt a consultative approach, fostering collaboration, transparency, and inclusive decision-making across all level
Interpersonal: I have experience in initiating and strengthening national and international collaborations through academic partnerships, conferences, and joint research initiatives. My approach emphasizes effective communication, mutual engagement, and alignment of ins, I interact effectively and persuasively at senior levels by combining strong domain expertise with clear, evidence-based communication. I engage confidently with policymakers, industry leaders, and academic administrators to facilitate informed decision-m, I am an active member of several recognized professional bodies, including Fellow of the Institution of Engineers (India), Life Member of the Indian Society for Technical Education, Indian Association of Environmental Management (NEERI), and the Indian So
Description: I am a Fellow of the Institution of Engineers India, reflecting professional recognition of my contributions to engineering and the built environment. I have presented research and participated in international conferences in the USA and the UK, contributing to global academic engagement. My membership in international professional bodies such as the Air &amp;amp; Waste Management Association and involvement in interdisciplinary research and consultancy projects demonstrate my commitment to international collaboration, knowledge exchange, and advancement of sustainable environmental practices.</t>
  </si>
  <si>
    <t>Dr. Ram Sharan Singh | Professor and Head, Chemical Engineering, Indian Institute of Technology, (IIT-BHU) Varanasi | rssingh.che@iitbhu.ac.in | 9450119379</t>
  </si>
  <si>
    <t>Dr. Sunil Kumar | Senior Principal Scientist, Council of Scientific and Industrial Research, National Environmental Engineering Research Institute (CSIR – NEERI), Nehru Marg, Nagpur – 440 020, Maharashtra, India | sunil_neeri@yahoo.co.in | 8806029925</t>
  </si>
  <si>
    <t>Mr T. C Benjamin, IAS (Retd) | Former Additional Chief Secretary, Government of Maharashtra, Mumbai | 53.benjamin@gmail.com | 8412933009</t>
  </si>
  <si>
    <t>14-Aug-26 08:30 AM</t>
  </si>
  <si>
    <t>Janhavi Sandeep Inamdar</t>
  </si>
  <si>
    <t>janhavi2730@gmail.com</t>
  </si>
  <si>
    <t>Female</t>
  </si>
  <si>
    <t>27-Feb-1965</t>
  </si>
  <si>
    <t xml:space="preserve">Marathi, Hindi,English </t>
  </si>
  <si>
    <t>Sandeep Inamdar</t>
  </si>
  <si>
    <t>Flat 304, Tower 4, Lodha Belmondo, Gahunje, Pune</t>
  </si>
  <si>
    <t>Group Director, International Relations</t>
  </si>
  <si>
    <t>MIT Group of Institutions</t>
  </si>
  <si>
    <t>01-Feb-2023</t>
  </si>
  <si>
    <t>Secondary | Maharashtra | D R Kanyashala , Amalner, Dist: Dhule | 85.00 | 0.00 | 1981
Higher Secondary | Maharashtra | Jaihind College, Dhule | 80.00 | 0.00 | 1983
Graduation |  Savitribai Phule Pune University | College of Engineering Pune | 66.00 | 0.00 | 1987
Post Graduation |  Savitribai Phule Pune University  | College of Engineering Pune | 60.00 | 0.00 | 1992
PhD | Delhi University  | Delhi College of Engineering, Delhi ( Delhi Technological University) | 0.00 | 0.00 | 2008</t>
  </si>
  <si>
    <t>Bharati Vidyapeeth's College of Engineering  | Lecturer | Jul 1987 | Nov 1995 | 8Y 3M
Bharati Vidyapeeth's college of engineering Navi Mumbai | Assisstant Professor | Nov 1995 | Nov 2000 | 5Y 0M
Bharati Vidyapeeth's College of Engineering Delhi | Associate Professor | Nov 2000 | Jun 2006 | 5Y 6M
Sinhgad Institute of Technology, Lonavala | Professor | Jun 2006 | Apr 2011 | 4Y 9M
SKN Sinhgad Institution of Technolgy, Lonavala | Principal | Apr 2011 | Jun 2015 | 4Y 2M
Vishwaniketan Education Trust , Navi Mumbai | Director | Jun 2015 | Jan 2021 | 5Y 6M
Pimpri Chichwad College of Engineering Pune | Director Academics and International Relations | Feb 2021 | Jan 2023 | 1Y 11M
MIT Group of Institutions Pune | Professor, Civil Engineering and Group Director, International Relations | Feb 2023 | Mar 2026 | 3Y 1M</t>
  </si>
  <si>
    <t>38Y 6M</t>
  </si>
  <si>
    <t>Journal |  International Journal of Chemical and Bio molecular Engineering | Feb-2008
Journal |  International Journal of Natural Sciences and Engineering  | Mar-2008
Journal | Journal of Acta Ecologica | Dec-2004</t>
  </si>
  <si>
    <t>Wastewater Recycle and Reuse |  ICFAI’s professional reference book | Don't know this information
Rising to the top, Vol 3: Indian Women STEM leaders share their journey to professional success | Global Engineering Deans Council | In all conferences of WEEF and GEDC and otherwise</t>
  </si>
  <si>
    <t>Principal | SKN Sinhgad Institute of Technology Lonavala | Apr 2011 | Jun 2015 | 4Y 2M
Group Director, International Relations | MIT Group of Institutions, Pune | Feb 2023 | Mar 2026 | 3Y 1M
Director Academics and Director International Relations | Pimpri Chichwad College of Engineering Pune | Feb 2021 | Jan 2023 | 1Y 11M
Director | Vishwaniketan Education Trust | Jun 2015 | Jan 2021 | 5Y 7M
Vice Principal | Sinhgad Institute of Technology Lonavala | Jun 2009 | Apr 2011 | 1Y 10M</t>
  </si>
  <si>
    <t>Training on Problem &amp; Project Based Learning at Aalborg University  Denmark | 80 Lakhs | European Union  | Aug 2010 | Jul 2012 | 1Y 11M
Master's level Curriculum Development of program Sustainable Built Environment | 42 Lakhs Rupees | European Union  | Aug 2005 | Jun 2007 | 1Y 10M</t>
  </si>
  <si>
    <t>Aalborg University Denmark | I facilitated and supported faculty members from our institutions in pursuing PhD programs at Aalborg University, Denmark.
Various Universities in USA, UK. Europe and Australia | For the past 12 years, I have successfully coordinated and facilitated student participation in the International Summer Internship Program (ISIP), promoting global exposure and international academic engagement.
CTIF Global Capsule at Aarhus University , Denmark | Attended around 5 conferences in various countries for international collaborations and sent students for summer training
Center for Tele Infrastrcture ( CTIF) at Aalborg University , Denmark | Attended around 8 conferences in various countries for international collaborations</t>
  </si>
  <si>
    <t>SKN Sinhgad Institute of Technology , Lonavala | Principal | Apr 2011 | Jun 2015</t>
  </si>
  <si>
    <t>i MACE 2022 | Pimpri Chinchwad College of Engineering | International faculty resources identification | Aug-2022
ICCUBEA 2022 | Pimpri Chinchwad College of Engineering Pune | International faculty resources indentification | Aug-2022
PRAKALP 2025 | MIT Academy of Engineering Pune | International faculty resources identification | Mar-2025</t>
  </si>
  <si>
    <t>Technical: 7 on 10 scale, 7
Managerial: 9, 8, 8, 8
Corporate: 8, 7, 9
Leadership: 9, 9, 8, 8
Interpersonal: 10, 10, 9
Description: 1. Erasmus plus Mobility for life fellowship of one month for training on project based learning at Aalborg University , Denmark.
2. Received an award from GEDC (Global Engineering Dean's Council) for Women in leadership in engineering education.&amp;nbsp;
3. Worked on establishing the collaborations with more than 80 universities abroad for Students exchange programs like Semester exchange, short term summer programs and faculty exchange programs, Joint degree/dual degree programs etc
&amp;nbsp;</t>
  </si>
  <si>
    <t>Prof. Apoorva Palkar | VC, Maharashtra State Skill University , Mumbai | contact@mssu.ac.in | 9850509454</t>
  </si>
  <si>
    <t>Dr. S K Singh | VC, Rajasthan Technical University Kota  | rssharma@rtu.ac.in | 9891599903</t>
  </si>
  <si>
    <t>Dr. Anand Bhalerao | VC, Central University of Rajasthan  | vc@curaj.ac.in | 9881731235</t>
  </si>
  <si>
    <t>17-Aug-26 11:07 AM</t>
  </si>
  <si>
    <t>Paturu Neelakanteswara Rao</t>
  </si>
  <si>
    <t>pnrao.bits@gmail.com</t>
  </si>
  <si>
    <t>06-Aug-1965</t>
  </si>
  <si>
    <t>English,Hindi</t>
  </si>
  <si>
    <t>Venkata Subaiah</t>
  </si>
  <si>
    <t xml:space="preserve">Prof.  P N Rao, 
Villa-22, APR  Pranav  Antilia,
 Near Dr. Reddy's Lab, Bachupally, 
 Hyderabad-500  090, Telangana(state)
</t>
  </si>
  <si>
    <t>BITS,Pilani-Hyderabad Campus</t>
  </si>
  <si>
    <t>14A</t>
  </si>
  <si>
    <t>01-Aug-2010</t>
  </si>
  <si>
    <t>Secondary | Board of Secondary Education, Andhra Pradesh | Govt. Junior College, Ulavapadu, Prakasam (District), A.P. | 70.00 | 7.00 | 1980
Higher Secondary | Board of Intermediate Education, Hyderabad(A.P.) | G.V.S.M. Govt. Junior College, Ulavapadu, Prakasam(Dist.), A.P. | 91.60 | 9.16 | 1982
Graduation | Thapar University | Thapar Institute of Engineering and Technology, Patiala, Punjab | 67.61 | 0.00 | 1987
Post Graduation | BITS University | Birla Institute of Technology &amp; Science, Pilani, Rajasthan | 0.00 | 8.75 | 1988
PhD | BITS University | Birla Institute of Technology &amp; Science, Pilani, Rajasthan | 0.00 | 0.00 | 1998</t>
  </si>
  <si>
    <t>Birla Institute of Technology &amp; Science, Pilani, Hyderabad Campus  | Professor | Dec 1988 | Jul 2026 | 37Y 6M</t>
  </si>
  <si>
    <t>37Y 6M</t>
  </si>
  <si>
    <t>Estimation of wind pressure coefficients on multi-building configurations using data-driven approach | Wind and Structures | Feb-2021
Development of sustainable and durable ternary blended concrete using sugarcane bagasse ash and glass powder | Construction and Building Materials, Vol. 466 | Mar-2025
Compatibility of waste glass with other by-products for the production of sustainable concrete | Journal of Building Engineering  | Dec-2023
Waste glass in cementitious materials: Applications, properties, and performance in construction and infrastructure | Progress in Engineering Science | Mar-2026
Artificial Neural Network-Based Prediction of Wind Pressure Coefficients on Buildings | Jounal of The Institute of Engineers.(India) Series A  | Mar-2021
Wind Induced interference effects on two, three and four building configuration | International Journal of Structural Engineering | May-2021
Study of Interference Effects on Wind Turbine Structures | Journal of Energy and Environmental Sustainability | Sep-2019
Study of Interference effects on Chimneys | Journal of Physics | Sep-2019
Thermal Conductivity and Impact Resistance of Concrete Using Partial Replacement of Coarse Aggregate with Rubber | Journal of Jordan Engineering | Feb-2016
Strength and Workability Characteristics of Concrete by Using Different Super Plasticizers | International Journal of Materials Engineering | Feb-2012</t>
  </si>
  <si>
    <t>M Bhanuchitra, V Padmavathi, P N Rao (2023),” Prediction of Failure of Embankment on Soft Clay from Construction Control Chart”,  | Springer publication | International Symposium on Construction Resources for Environmentally Sustainable Technologies
Vishwaja Neha, B., Padmavathi, V., Padmavathi, M and Rao, P.N. (2021), " Study of Cohesive Soil Behaviour on Addition of Coconut Fibre and Micro Fine Cement" | Springer publication | Proceedings of the Indian Geotechnical Conference 2019, IGC-2019, Volume V, pp.1-11, Lecture Notes in Civil Engineering
Shruti K., Rao P.N., Sabareesh G.R. (2019) “Across Wind Load Analysis Using CFD for Sustainable Design of Tall Structures” | Springer Book series. (ISBN 978-3-030-01931-0). | Advances and Challenges in Structural Engineering. GeoMEast 2018. Sustainable Civil Infrastructures
Satya Sireesha, V. Padmavathi, V. Sai Venkata Harini, P. N. Rao (2019), “MASW Survey for Mapping Soil Profiles at Investigation Site” | Springer publication | Advances in Geotechnical and Transportation Engineering, Vol.71, pp.249-256
Padmavathi, V., Nirmala Peter, E. C., Rao, P. N. and Padmavathi, M. (2019), “Stabilization of Soil Using Terrasil, Zycobond and Cement as Admixtures”,  | Springer Book series. (ISBN 978-3-030-01916-7).  | Latest Thoughts on Ground Improvement Techniques. GeoMEast2018. Sustainable Civil Infrastructures</t>
  </si>
  <si>
    <t>Faculty In-charge(FIC)  equivalent to Dean | BITS, Pilani-Hyderabad Campus | Aug 2010 | Jul 2012 | 1Y 11M
Head of the Department,    Civil Engineering | BITS, Pilani-Hyderabad Campus | Aug 2008 | Oct 2010 | 2Y 2M</t>
  </si>
  <si>
    <t>To strengthen the research facilities in the department | 100 lakhs | DST-FIST | Nov 2013 | Nov 2018 | 5Y 0M
State of the Art Report (SOAR) on Use of Polymer Fibers and Steel Fibers for Improvement in Concrete Properties | 6.578 Lakhs | MoRT&amp;H | Mar 2017 | Mar 2018 | 1Y 0M</t>
  </si>
  <si>
    <t>Guide (3)</t>
  </si>
  <si>
    <t>1st National conference on Recent Advances in Civil Engineering  | JNTU, Hyderabad | Advisory Commitee Meber | Sep-2019
one day workshop on Bitumen Rheology | BITS, Hyderabad | Organizing Committee Member | Sep-2017
International conference on Innovations in Structural Engineering  | Osmania University, Hyderabad | Advisory&amp; Technical Committee Member | Dec-2015
National conference on Advances in Civil engineering and Infrastructure Development | Vasavi College of Engineering, Hyderabad | Advisory &amp; Technical Committee Member | Feb-2014
one day workshop on Green Building Practices &amp; Impact on Environmental Performance | BITS, Hyderabad | Organizing Coordinator | Oct-2010</t>
  </si>
  <si>
    <t>Technical: Openness towards a "knowledge-based setting" that leverages digital intelligence to improve project efficiency, safety, and sustainability. To deploy artificial intelligence (AI), knowledge based systems and incorporating Building Information Modelling (B, Enthusiastic  with modern and advanced technologies.
Managerial: constructing new campus of BITS at Hyderabad, implemented advance strategic plans and cultivated proactive mindset in the team members., key aspects are Resource Identification and  Strategic Allocation  to get benefits like Enhanced Productivity, Cost Control &amp; Efficiency. The benefits  can be achieved by skill based assignment with dynamic palm by using  modern technologies., staying organized, prioritizing tasks, and managing resources, such as time and team input to meet tight deadlines.
STAR: Situation, Task, Action, and Result to highlight  ability to handle the pressure, Achieve organizational goals by including generating revenue, efficient resource allocation, and maintaining fiscal control through budgeting and financial analysis
Corporate: The built environment involves evaluating housing, transportation, and public spaces to ensure they are safe, inclusive, accessible, and sustainable., Higher Education Institutions in the built environment can respond by transitioning from traditional, define education to interdisciplinary, sustainability-focused, and practical training that aligns with national goals., Designing culturally responsive content, providing accessible pedagogy for diverse learning profiles, and ensuring equity in assessment.
Leadership: Motivating a diverse group of stakeholders requires a tailored approach that aligns individual interests with a shared vision, fostering trust and active engagement through inclusive leadership., By Setting SMART Goals through Enthusiasm and Initiative by Bridging Personal and Team Goals, Strategic and Innovative Thinking by Broad Perspective, Maintaining openness to new ideas and a consultative approach combines integrity, servant leadership, and collaborative decision-making. 
Interpersonal: conducted and participated in National and International conferences., As faculty in-charge of General administration interacted with many senior level people ., Member of IGS and ISTE participated and interacted with mebers.
Description: 
Felicitated by the Director, BITS,Pilani-Hyderabad Campus to recognise and honor the exmplary service dedicated 15 years of commitment to institution's growth and sucess on 27th April,2024.
Felicitated by the Chairman, ICI, in honour of Dedication and Achivements in construction on the occasion of concrete day celebrations at Hyderabad on 7th September,2023.
Felicitated by the Vice Chancellor, BITS, Pilani, in appriciation for more than 25 years of dedicated service at BITS University on 31st August,2014.
Felicitaed by teh Director, BITS,PIlani-Hyderabad Campus&amp;nbsp; for Major Contribution to teh Phase-I completion of New Campus Construction at Hyderabad on 8th Novemebr,2014.
&amp;nbsp;</t>
  </si>
  <si>
    <t>1.	 Prof. Ram Karan Singh | Vice-Chancellor  The ICFAI University, Dehradun | vc@iudehradun.edu.in | 7683014374</t>
  </si>
  <si>
    <t>Prof. M.B.   Srinivas | Vice Chancellor, Aditya   University, Andhra Pradesh | mbs_bits@yahoo.in | 9010202864</t>
  </si>
  <si>
    <t xml:space="preserve"> Prof. V. S. Rao    | Advisor, BITS Pilani Amaravati Campus | vsr.bits@gmail.com | 9010202828</t>
  </si>
  <si>
    <t>17-Aug-26 11:24 AM</t>
  </si>
  <si>
    <t>Prasad Dattakumar Khandekar</t>
  </si>
  <si>
    <t>khandekar.prasad@gmail.com</t>
  </si>
  <si>
    <t>08-Apr-1970</t>
  </si>
  <si>
    <t xml:space="preserve">Hindi ,English ,Marathi </t>
  </si>
  <si>
    <t>Dattakumar</t>
  </si>
  <si>
    <t xml:space="preserve">Plot 9B, Manvendranagar Society, S No 10, Taljai Pathar, Dhankawdi, Pune, Maharashtra </t>
  </si>
  <si>
    <t>Chief Academic Officer</t>
  </si>
  <si>
    <t>Dr Vishwanath Karad MIT World Peace University</t>
  </si>
  <si>
    <t>17-Apr-2025</t>
  </si>
  <si>
    <t>PhD | Shivaji University | Walchand College of Engineering | 0.00 | 0.00 | 2013</t>
  </si>
  <si>
    <t>Dr Vishwanath Karad MIT World Peace University | Chief Academic Officer | Apr 2025 | Present | 1Y 4M
DES Pune University, Pune | Vice Chancellor | Jun 2023 | Apr 2025 | 1Y 10M
Dr Vishwanath Karad MIT World Peace University | Dean Engineering, Senior Director Center for Industry Academia Partnerships, and Dean Quality Assurance   | Apr 2016 | May 2023 | 7Y 1M
VIIT Pune | Dean Planning and Development and Head of Electronics and Telecommunication | Jun 2005 | Apr 2016 | 10Y 9M
SVCP Pune | Lecturer | Aug 1997 | Jun 2005 | 7Y 10M
Accel Systems | Application Engineer | Sep 1994 | Aug 1997 | 2Y 11M
Indfos Industries Ltd | Sales Engineer | Jun 1994 | Sep 1994 | 0Y 3M
PM Electronics Pvt Ltd | Marketing Executive | Dec 1992 | Jun 1994 | 1Y 6M</t>
  </si>
  <si>
    <t>33Y 8M</t>
  </si>
  <si>
    <t>Design and Development of Routing Algorithm for Mobile WSN for Environmental Monitoring to Estimate the Pollution Level | 19,96,000 | RGSTC, Government of Maharashtra | Jun 2013 | Jun 2015 | 2Y 0M
Estimating Power Dissipation in VLSI Circuits and Reducing it by Using Energy Recovery Adiabatic Technique | 2,50,000 | SPPU, Pune | Jun 2010 | Jun 2011 | 1Y 0M
Enhancing Soci0-Economic Well-Being of E-Waste Collectors through Targeted Interventions | 80,00,000 | ICSSR | Sep 2024 | Ongoing | 1Y 11M</t>
  </si>
  <si>
    <t>IEEE | Senior Member
IET | Member
Confederation of Indian Private Universities | Establishment, Partnering with US and Indian Universities, Organisation of two International Workshops for VCs and top university leaderships</t>
  </si>
  <si>
    <t>Chief Academic Officer:Responsible for academics of 160 UG,PG and PhD programs, research initiatives of the universities including Research Institutes, COEs &amp; Doctoral Programs, Accreditations, Rankings, Examinations, Placements, Alumni Relations, CSR fun
Vice Chancellor:Responsible for academics of 160 UG,PG and PhD programs, research initiatives of the universities including Research Institutes, COEs &amp; Doctoral Programs, Accreditations, Rankings, Examinations, Placements, Alumni Relations, CSR funds etc
Director Admissions: Successfully admitted 100% students during the Covid times by shifting the entire process to online mode
Senior Director of Center of Industry Academia Partnerships: Established the centre successfully with 34 full time members for placements, internships, external funded projects, consultancy etc</t>
  </si>
  <si>
    <t>MITWPU |  Member of Governing Body, Member of Board of Management, Member of Academic Council | Apr 2025 | Aug 2026
DES Pune University | Vice Chancellor | Jun 2023 | Apr 2025
MITWPU | Dean of Engineering and Technology  | Oct 2019 | Oct 2022
MITWPU | Associate Dean of Engineering and Technology | Jun 2017 | Sep 2019
MIT Pune | Vice Principal  | Apr 2016 | May 2017
VIIT Pune | Head of Electronics and Telecommunication | Mar 2011 | Apr 2016</t>
  </si>
  <si>
    <t>NBA | SVCP | Jun 1997 | Jun 2005 | Five Years Accreditation
NBA | VIIT Pune | Jun 2005 | Apr 2016 | Three years accreditation
ISO 2008:2015 | VIIT | Jun 2008 | Jun 2015 | MR-ISO</t>
  </si>
  <si>
    <t>Guide (2) | Co-Guide (2)</t>
  </si>
  <si>
    <t>IEEE Students Branch Counsellor | VIIT Pune | Organization of technical workshops, project competitions, National Conference etc | Jun 2005 | Apr 2016 | 10Y 9M</t>
  </si>
  <si>
    <t>Technical: Yes, Good
Managerial: Excellent, Excellent, Good, Excellent
Corporate: Good, Good, Excellent
Leadership: Excellent, Strong, Excellent, Excellent
Interpersonal: Excellent, Excellent, Yes
Description: Fellow of Institution of Engineers, Fellow of Insitution of Electronics and Telecommunication Engineers
4.&amp;nbsp;&amp;nbsp;&amp;nbsp;&amp;nbsp;&amp;nbsp;&amp;nbsp;&amp;nbsp;&amp;nbsp;&amp;nbsp;&amp;nbsp;&amp;nbsp;&amp;nbsp;&amp;nbsp;&amp;nbsp;Awards:
i.&amp;nbsp;&amp;nbsp;&amp;nbsp;Prof. K. Arumugam National Award for Innovation Work in Engineering and Technology&amp;nbsp;by&amp;nbsp;ISTE&amp;nbsp;in 2021.
ii.&amp;nbsp;&amp;nbsp;Excellent Performance Award five times since 2007 given and Best Teacher Award in 2010 and 2014 given by VIIT management.
&amp;nbsp;&amp;nbsp;&amp;nbsp;&amp;nbsp;&amp;nbsp;&amp;nbsp;&amp;nbsp;&amp;nbsp;&amp;nbsp;&amp;nbsp;&amp;nbsp;&amp;nbsp;iii.&amp;nbsp;&amp;nbsp;&amp;nbsp;&amp;nbsp;&amp;nbsp;&amp;nbsp;Nominated for the national award, &amp;rsquo;Best Low Cost Technology for the Cause of the Disabled&amp;rsquo; given away by the Ministry of Social Justice and Empowerment in 2004.
&amp;nbsp;&amp;nbsp;&amp;nbsp;&amp;nbsp;&amp;nbsp;&amp;nbsp;&amp;nbsp;&amp;nbsp;&amp;nbsp;&amp;nbsp;&amp;nbsp;&amp;nbsp;iv.&amp;nbsp;&amp;nbsp;&amp;nbsp;&amp;nbsp;&amp;nbsp;&amp;ldquo;Adarsh Dombivlikar&amp;rdquo; Award by &amp;ldquo;Dombivlikar&amp;rdquo; run by Honorable Ravindra Chavan, Minister of State for IT, Medical Education and Ports. Dombivli is a town in Thane district having 1.4 million population.
&amp;nbsp;&amp;nbsp;&amp;nbsp;&amp;nbsp;&amp;nbsp;&amp;nbsp;&amp;nbsp;&amp;nbsp;&amp;nbsp;&amp;nbsp;&amp;nbsp;&amp;nbsp;&amp;nbsp;&amp;nbsp;v.&amp;nbsp;&amp;nbsp;&amp;nbsp;&amp;nbsp;&amp;nbsp;&amp;ldquo;Best Paper Award&amp;rdquo; in IEEE International Conference&amp;nbsp;ICCUBEA 2015 and 2016.
&amp;nbsp;
5.&amp;nbsp;&amp;nbsp;&amp;nbsp;&amp;nbsp;&amp;nbsp;&amp;nbsp;&amp;nbsp;&amp;nbsp;&amp;nbsp;&amp;nbsp;&amp;nbsp;&amp;nbsp;&amp;nbsp;&amp;nbsp;Honors:&amp;nbsp;
&amp;nbsp;&amp;nbsp;&amp;nbsp;&amp;nbsp;&amp;nbsp;&amp;nbsp;&amp;nbsp;&amp;nbsp;&amp;nbsp;&amp;nbsp;&amp;nbsp;&amp;nbsp;&amp;nbsp;&amp;nbsp;&amp;nbsp;i.&amp;nbsp;&amp;nbsp;&amp;nbsp;&amp;nbsp;Invited panel member on CNBC Awaz for discussion on &amp;ldquo;Pune: The Epicenter of Growth&amp;rdquo;, September 2017.
&amp;nbsp;&amp;nbsp;&amp;nbsp;&amp;nbsp;&amp;nbsp;&amp;nbsp;&amp;nbsp;&amp;nbsp;&amp;nbsp;&amp;nbsp;&amp;nbsp;&amp;nbsp;&amp;nbsp;&amp;nbsp;ii.&amp;nbsp;&amp;nbsp;&amp;nbsp;&amp;nbsp;Invited panel member in webinar on &amp;ldquo;How Higher Education will Change Post Pandemic&amp;rdquo;, 25th&amp;nbsp;April 2020 organized by Shiksha
&amp;nbsp;&amp;nbsp;&amp;nbsp;&amp;nbsp;&amp;nbsp;&amp;nbsp;&amp;nbsp;&amp;nbsp;&amp;nbsp;&amp;nbsp;&amp;nbsp;&amp;nbsp;iii.&amp;nbsp;&amp;nbsp;&amp;nbsp;&amp;nbsp;A&amp;nbsp;contributing team member in the workshop for enhancing quality of Indian Education during Educon 2014 in Paris, France.
&amp;nbsp;&amp;nbsp;&amp;nbsp;&amp;nbsp;&amp;nbsp;&amp;nbsp;&amp;nbsp;&amp;nbsp;&amp;nbsp;&amp;nbsp;&amp;nbsp;&amp;nbsp;iv.&amp;nbsp;&amp;nbsp;&amp;nbsp;&amp;nbsp;Participated in Panel Discussion on &amp;lsquo;Remanufacturing: The Future of Sustainable Business&amp;rsquo; on April 26, 2022 at the U. S. Consulate General, Mumbai jointly organized by Indo-American Chamber of Commerce and US Consulate General Mumbai.
&amp;nbsp;&amp;nbsp;&amp;nbsp;&amp;nbsp;&amp;nbsp;&amp;nbsp;&amp;nbsp;&amp;nbsp;&amp;nbsp;&amp;nbsp;&amp;nbsp;&amp;nbsp;&amp;nbsp;&amp;nbsp;v.&amp;nbsp;&amp;nbsp;&amp;nbsp;&amp;nbsp;Delivered a keynote on &amp;ldquo;Sustainable Government Academia Relationships&amp;rdquo; at a G20 event supported by AICTE, Ministry of Electronics and Information Technology, many edtech companies in India International Education Expo, 28-30 April 2023, Delhi.
&amp;nbsp; &amp;nbsp; &amp;nbsp; &amp;nbsp; &amp;nbsp; &amp;nbsp;&amp;nbsp;vi.&amp;nbsp;&amp;nbsp;&amp;nbsp;&amp;nbsp;Invited panel member in EDNXT Conclave organized by Economic Times, 13th November 2024.</t>
  </si>
  <si>
    <t>17-Aug-26 02:45 PM</t>
  </si>
  <si>
    <t>Shrikant Bhaurao Charhate</t>
  </si>
  <si>
    <t>sbcharate@yahoo.co.in</t>
  </si>
  <si>
    <t>15-Feb-1966</t>
  </si>
  <si>
    <t>Bhaurao</t>
  </si>
  <si>
    <t>Flat-502, Green valley CHS, Plot-4 A, Sector-8, Airoli, Navi Mumbai 400708, Maharashtra</t>
  </si>
  <si>
    <t>VICE CHANCELLOR</t>
  </si>
  <si>
    <t>NICMAR University of Construction Studies, Hyderabad</t>
  </si>
  <si>
    <t>03-Nov-2025</t>
  </si>
  <si>
    <t>PhD | Indian Institute of Technology | Indian Institute of Technology, Powai, Mumbai | 0.00 | 0.00 | 2008
Post Graduation | Mumbai University  | Sardar Patel College of Engineering, Andheri, Mumbai | 73.17 | 0.00 | 1998
Graduation | Amaravati University | Government College of Engineering, Amaravati | 63.92 | 0.00 | 1988
Higher Secondary | Nagpur Board | Vidya Bharati Mahavidyalaya, Amaravati | 73.14 | 0.00 | 1984
Secondary | Nagpur Board | New High school, Belpura, Amaravati | 78.86 | 0.00 | 1981</t>
  </si>
  <si>
    <t xml:space="preserve"> Amity University Mumbai  | Professor &amp; Director (7 Year 3 Monts), Dean Academics (5 Years), Pro-Vice Chancellor (1 Year 10 Months) | Aug 2018 | Oct 2025 | 7Y 2M
Pillai HOC College of Engineering &amp; Technology, Panvel | Professor and Dean | Feb 2013 | Jul 2018 | 5Y 5M
CORE Higher Education, Mumbai | Associate Vice President | Jan 2011 | Jan 2013 | 2Y 0M
Datta Meghe College of Engineering, Airoli, Navi Mumbai | Professor and Head | Jun 2008 | Jan 2011 | 2Y 7M
Datta Meghe College of Engineering, Airoli, Navi Mumbai | Assistant Professor  | Aug 1998 | Jun 2008 | 9Y 9M
N.Y.S.S's Datta Meghe College of Engineering, Airoli, Navi Mumbai | Lecturer/Sr Lecturer | Jul 1995 | Aug 1998 | 3Y 1M
N.Y.S.S's Shreeram Polytechnic, Airoli, Navi Mumbai | Lecturer | Aug 1989 | Jun 1995 | 5Y 10M
NICMAR University of Construction Studies, Hyderabad | Vice Chancellor | Nov 2025 | Present | 0Y 9M</t>
  </si>
  <si>
    <t>37Y 0M</t>
  </si>
  <si>
    <t>Inverse Modeling to Derive Wind Parameters from Wave Measurements | International Journal of Applied Ocean Research, Elsevier. Vol (30), 2008, pp 120-129 | Oct-2008
Comparison of Data Driven Modeling Techniques for River Flow Forecasting | International Journal of Hydrological Sciences. Vol 55 (7), pp 1163-1174 (2010). | Nov-2010
Irrigation Scheduling of Pawale Project using FAO-CROPWAT 8.0 | International Journal of Recent Patents on Engineering, 19(1). Pp 128-142, Elsevier | Mar-2023
Structural Performance of RCC Framed Elevated Circular Shape Tank in the Indian Region | SSRG International Journal of Civil Engineering, vol. 11,  no. 3, pp. 68-79, 2024. https://doi.org/10.14445/23488352/IJCE-V11I3P106 | Oct-2024
Assessment of ground water quality parameters during post monsoon season in three Taluka of Sindhudurg district of Maharashtra using water quality index | Journal Sadhana – Springer Nature (IF- 1.6) DOI: https://doi.org/10.1007/s12046-024-02504-0 | Nov-2024
1D and 2D Boron Nitride Nano Structures: A Critical Analysis for Emerging Applications in the Field of Nanocomposites | ACS Omega, ACS publication,  https://doi.org/10.1021/acsomega.3c10217 Impact Factor-4.19 | Jun-2024
Assessing environmental influences on radon levels: analysis of independent variables | Mathematical Models in Engineering, Vol. 10, No. 3, Jun. 2024, https://doi.org/10.21595/mme.2024.24169       (Impact Factor 0.7) | Dec-2024
Synthesis and Characterization of 2D Boron Nitride from Hexagonal Boron Nitride | SSRG- IJME " (Scopus Indexed), Volume 12 Issue 7, 1-6, July 2025, https://doi.org/10.14445/23488360/IJME-V12I7P101. | Jan-2025
ACS Omega, ACS publication,  https://doi.org/10.1021/acsomega.3c10217 Impact Factor-4.19 | in SSRG International Journal of Civil Engineering, ISSN: 2348-8352, Volume 11 Issue 5 May 2024 issue.  Scopus Indexed DOI: https://doi.org/10.14445/23488352/IJCE-V11I5P113 | Jul-2024
Assessment of Steel Reinforcement Corrosion Resistance in Sulphur Infiltrated Concrete: An Electrochemical and Compositional Analysis | Engineering, Technology &amp; Applied Science Research Journal, Scopus Indexed-Q2- Vol 16, No2, 2026 PP 32770-32776 | Jan-2026</t>
  </si>
  <si>
    <t>Head - Civil Engineering | Datta Meghe College of Engineering, Airoli, Navi Mumbai | Mar 2001 | Jan 2005 | 3Y 10M
Head - Civil Engineering  | Datta Meghe College of Engineering, Airoli, Navi Mumbai | Jun 2008 | Jan 2011 | 2Y 7M
Associate Vice President | CORE Higher Education Pvt Ltd, A Subsidiary of CORE Education &amp; Technologies, Mumbai | Jan 2011 | Jan 2013 | 2Y 0M
Dean  | Pillai HOC College of Engineering &amp; Technology, Panvel, Navi Mumbai | Feb 2013 | Jul 2018 | 5Y 5M
Director | Amity School of Engineering &amp; Technology, Amity University Mumbai | Aug 2018 | Oct 2025 | 7Y 2M
Dean Academics | Amity University Mumbai | Nov 2020 | Oct 2025 | 4Y 11M
Vice Chancellor | NICMAR University of Construction Studies, Hyderabad | Nov 2025 | Present | 0Y 9M
Pro-Vice Chancellor | Amity University Mumbai | Jan 2024 | Oct 2025 | 1Y 9M</t>
  </si>
  <si>
    <t>•	Web-based wave and wind forecasting for Arabian Sea and the Bay of Bengal using soft Computing technique | Rs 920000 | National Institute of Ocean Technology- A IITB project for research during Ph D | Jan 2007 | Dec 2007 | 0Y 11M
GSM Based Pump Operation | Rs.40000 | Mumbai Unibersity - Minor Research Grant | Apr 2014 | Mar 2015 | 0Y 11M
Prediction of Concrete Properties | Rs 25000 | Mumbai Unibersity - Minor Research Grant | Apr 2017 | Mar 2018 | 0Y 11M
•	Traffic volume observation method using AI Technology | 20 Lakh | SUNBeam Company, Japan | Nov 2023 | Mar 2025 | 1Y 4M</t>
  </si>
  <si>
    <t>International workshop on advances in Hydroinfon, Niagara Falls, ON, CANADA, HIW07, 4-7 June 2007, McMaster University, Hamilton | Workshop invitee and presenter
APD-IAHR Conference at NewZealand | paper presentation
APD-IAHR Conference at Jeju South Korea | Session Chair and Presenter
BIT Ranchi Offshore Campus at RAS-AL-Khaimah, UAE | Due deligence of camous, Collaborating on behalf of CORE Higher Education as a Strategic Partner, Setting up of Academic processes at BIT Campus (CORE-BIT), Liasisaning with BIT Meshra, Ranchi for Collaboration
International conference by Asia Pacific Division and International Association of Hydraulic Research, Nanjing, China, 20-24 October 2008 | Paper Presenter
Spatial Mapping of Monthly Maximum Wave Heights Using ANN and GP” 17th IAHR-APD Congress Auckland, New Zealand | Paper Presenter
37th IAHR World Congress, Kuala Lumpur, Malaysia | Paper Presenter</t>
  </si>
  <si>
    <t>Vice Chancellor- Overall University Administration  | Vice Chancellor
Pro-Vice Chancellor ( managing University admin with Vice Chancellor/ Dean Academics- Academic administration wof 20 Schools/ Director- handling administration of 2 Engineering Institutes.  | Amity University Mumbai-ProVC
Dean - Overall academics and support in managing institute to Principal | Professor and Dean-PHCET
Associate Vice President - Academics and Projects  | Associate Vice President-CORE
Head - Civil Engineering- Managing Civil Engineering Department  | Head-DMCE</t>
  </si>
  <si>
    <t>NICMAR University of Construction Studies | Governing Body- Member /Board of Management-Chairperson/IQAC-Chairperson/Academic Council-Chairperson/BUTR- Chairperson- and other statutory/non statutory bodies as a vice chancellor by virtue of position | Nov 2025 | Nov 2028
NICMAR University Pune | Governing Body Member | Sep 2025 | Aug 2028
Amity University Mumbai | Board of Management, Academic Council, BUTR, IQAC, BoS, Board of examination | Nov 2018 | Oct 2025
Mumbai University | Board of Studies- Member | Oct 2003 | Nov 2020
D Y Patil University, Ambi, Pune | Board of Studies- Member | Jul 2022 | Sep 2024
Savitribai Phule Pune University, Pune | BUTR, BoS- member | Jun 2017 | Oct 2020</t>
  </si>
  <si>
    <t>GAC-PMI (Global Accreditation Centre- Project Management Institute) | NICMAR University of Construction Studies, Hyderabad | Nov 2025 | Apr 2026 | MBA - Advanced Construction Management and MBA Advanced Project Management (Accredited for 6 Years)
National Board of Accreditation | Pillai HOC College of Engineering &amp; Technology | May 2017 | Apr 2018 | 3 Programs got NBA Accredited Status
NBA  | Amity University Mumbai | May 2024 | Oct 2025 | 3 Programs accredited - B Tech Biotechnology, MBA (Sales and Marketing) MBA Construction Project Management
NAAC | Pillai HOC College of Engineering &amp; Technology | Jan 2016 | Jun 2018 | NAAC Accredited</t>
  </si>
  <si>
    <t>Guide (6) | Co-Guide (3)</t>
  </si>
  <si>
    <t>Technicia- Flagship Technical Event | Amity University Mumbai | Brand Event of Amity University Mumbai | Feb 2019 | Mar 2025 | 6Y 1M
NIRMAN-Hackathon | Amity University Mumbai | 48 Hours Hackathon Brand Building | Apr 2021 | Mar 2025 | 3Y 11M
Start Up Culture  | Amity University Mumbai | 15 Start -Ups Mentor | Jan 2022 | Oct 2025 | 3Y 9M
Sanghatan - A sports Competition  | Amity University Mumbai | winner of 2022,2023,2024,2025 | Oct 2022 | Oct 2025 | 3Y 0M</t>
  </si>
  <si>
    <t>NIRMAN Hackathon (2022,2023,2024,2025) | Amity University Mumbai | Convener | Feb-2025
International Conference on Recent Advances in Computational Techniques    (ICRACT-2020/2022/2025 | Amity University Mumbai | Conference Chair | Nov-2025
Capacity Building (2022-2024) | Amity University Mumbai | Convenor | Jun-2024
IPR and Copy Right  | Amity University Mumbai | Convenor | Feb-2022
TechStream | Pillai HOC College of Engineering  | Conference Co-Chair | Feb-2017</t>
  </si>
  <si>
    <t xml:space="preserve">Technical: Practicing use of technology in all the aspects, Amity Has a ERP Amizone and paperless work. Initiated &amp; Developed with students various online administrative processes, I practice latest technology modules , ERP, TCSion and any other softwares which helps administrative processes and to do job faster
Managerial: Issues may come up at any time during administration being students in campus is dynamic activity. Hence the processes are well defines and a close eye to be kept on all the events, examination etc. Regarding faculty the grevences if any proper on time re, Consultancy, Projects and executive education, Certificate courses. The amount excess to be allocated for development of the unit., Working for NAAC and NBA, NIRF is precticed in earlier organizations hence I am aware about  strict schedule and timely submission. The compliance of statutory and regulatory bodies have been closely monitored. I always prefer work to be completed before , At NICMAR University of Construction studies- Planning Budgeting and managing epxpenses with reference to the income sources. The income sources are being tapped through  consultancy, Projects, Executive Education . 
Corporate: My Education is in Civil Engineering with Ph D from IIT Mumbai, Specialisation in Artificial Intellegience applications to construction management, Completed students thesis PG and PhD in Construction Management , India is building massive infrastructure since 2 decades and transformation in cities in terms of latest construction technology and development is going on. Training youth to handle such mass projects and also contributing towards growth of the country i, Currently we are in the provcess of revampingthe curriculum with addition of key modules related to AI and other.
Leadership: With due respect and outmost importances the progress and vision is shared with all the stakeholders. Every person in the organization has a contribution to offer, hence participation is invited. , Vision of the management is to build the university in Built Environment domain hence focus area is how to introduce the new programs, continuous evolution and brainstorming is to be done for enhancing the quality of the offering. , Use of latest technology modules in the curriculum, restructuring of the programs and adoptability with change in global perspective, I consult to all the stake holders if anything new can be implemented. The ideas are asked to share and the feasibility is seen for implementation of the same. 
Interpersonal: I have worked for international MoU and International research collaborative projects in earlier organization. Further IIT and other organization collaboration is practices at national level. , I am in the leadership role ince 2001 and Sr leadership from 2011 onwards. Managed at all the levels including accreditations processes and committies. , •	Institution of Engineers (MIE)
•	Indian Society for Technical Education (ISTE)
•	Indian Society of Hydraulics (ISH)
•	Institution of Bridge Engineers (IIBE)
•	Indian Water Works Association (IWWA)
•	International Association of Hydraulic Research (IAHR)
Description: &amp;nbsp;
Received best teacher award of Mumbai University in 2017 amongst 800 affiliated colleges. The award is conferred in recognition of valuable contribution in knoweledge, reseach with sense of commitment&amp;nbsp;
Best Professor in Ciivl Engineering - ABP New National Education award- 6th July 2017
Sir M Vishvesharayai Construction Excellence award - 5th MRTS Conference at Mumbai- 23 April 2011.&amp;nbsp;&amp;nbsp;
Invited speaker for EGN global Network on the topic Higher Education, Innovation and Nation Building.3-4 Nov 2026
</t>
  </si>
  <si>
    <t>Dr A W Santhosh Kumar | Vice Chancellor, Amity University, Mumbai | vcaum@aum.amity.edu | 9994994142</t>
  </si>
  <si>
    <t>Dr Rakesh Kumarr Jain | Vice Chancellor, Ajinkya D Y Patil University, Pune | vicechancellor@adypu.edu.in | 9822746067</t>
  </si>
  <si>
    <t>19-Aug-26 07:41 PM</t>
  </si>
  <si>
    <t>Venkatesan Renganiadu</t>
  </si>
  <si>
    <t>indven2008@gmail.com</t>
  </si>
  <si>
    <t>19-Apr-1963</t>
  </si>
  <si>
    <t>English, Hindi,Tamil ,Telugu</t>
  </si>
  <si>
    <t>Renganaidu K</t>
  </si>
  <si>
    <t>NICMAR, Jaggamguda, Shamirpet, Hyderabad</t>
  </si>
  <si>
    <t>Professor and Interiem Dean IQAC</t>
  </si>
  <si>
    <t>01-Jul-2015</t>
  </si>
  <si>
    <t>PhD | IIT Madras | IIT Madras | 0.00 | 0.00 | 2010
Post Graduation | Madurai Kamaraj University, Madurai  | Thiagarajar School of Management, Madurai  | 0.00 | 0.00 | 2000</t>
  </si>
  <si>
    <t>NICMAR University of Consrtruction Studies, Hyderabad | Professor and Interiem Dean- IQAC | Jul 2015 | Present | 11Y 1M
CCCL | Director and Head Training and Development | Apr 2011 | Jun 2015 | 4Y 2M
CPWD | Executive Engineer | Mar 1982 | Mar 2011 | 29Y 0M</t>
  </si>
  <si>
    <t>44Y 4M</t>
  </si>
  <si>
    <t>Application of lean for early identification and avoidance of disputes in construction projects  | Construction Innovation | Jul-2024
Lean readiness of organization – A systematic scientometric review | Total Quality and Business Excellence | Feb-2023
Co2 Life Cycle Assessment of Prefabricated and Cast-In-Situ Structure Using Monte Carlo Simulation | Springer Nature,Singapore | Mar-2023
A study on the behavioural aspects contributing to lean transformation in Indian construction industry | Springer Nature,Singapore | Apr-2023
A case study on implementation of lean tool in Indian infra project | Springer Nature,Singapore | May-2023
Integration of BIM and Lean Implementation in the Construction Industry | Springer Nature,Singapore | Jul-2023
Optimization of Cost and Time adopting the Prefabricated Prefinished Volumetric Construction (PPVC) technique in building construction  | Neuro Quantology | May-2022
Social Network Theory in Construction Industry: A Scientometric Review  | Springer Nature,Singapore | Jul-2022
Systematic Literature review on Lean framework for implementation in Small real estate projects. | Neuro Quantology | Sep-2022
Analysis of causes of delay in Indian construction projects and mitigation measures | Journal of Financial Management of Property and Construction | Jun-2018
Critical causes of time overrun in Indian construction projects and mitigation measures | International Journal of Construction Education and Research | Jul-2018
Wastage Factors and Lean Technique Analysis: A study of Indian Construction Sites | NICMAR Journal of Construction Management | Oct-2018</t>
  </si>
  <si>
    <t>Sustainable Lean Construction | Springer Nature Singapore | IITs, NICMAR, Universitities etc.,</t>
  </si>
  <si>
    <t>New Programme Development | NICMAR University of Constryuction Studies, Hyderabad | Jul 2016 | Jun 2017 | 0Y 11M
Dean IQAC | NICMAR University of Constryuction Studies, Hyderabad | Aug 2022 | Aug 2026 | 3Y 11M</t>
  </si>
  <si>
    <t>PMC | 145000 | Silpa Infratech Pvt Ltd | Feb 2022 | Jul 2024 | 2Y 5M
Lean Implementation | 350000 | Aparna Construction and Esatates Pvt. Ltd. | Nov 2025 | Sep 2026 | 0Y 10M</t>
  </si>
  <si>
    <t>IGLC | Member
ISARC | Member</t>
  </si>
  <si>
    <t>Lead projects worth 1400 Tsunami reahbilitation projects at Adaman Nicmobar Island
Head Management Development center to lead, mentor and coach leadrship team of CCCL, Chennai</t>
  </si>
  <si>
    <t>NICMAR University of Cosntruction Studies, Hyderabad | Professor | Jul 2024 | Aug 2026
NICMAR Hyderabad | Professor | Jul 2015 | Jul 2024
CPWD | Executive Enigineer | Jun 2006 | Mar 2011
CPWD | Assistant Engineer | May 1991 | Mar 2011</t>
  </si>
  <si>
    <t>IQAC | NICMAR University of Cosntruction Studies, Hyderabad | Aug 2022 | Aug 2026 | PMIGCP</t>
  </si>
  <si>
    <t>Dean Student Welfare | NICMAR University of Cosntruction Studies, Hyderabad | Oragnized multiple cultural, social, sports events engage the students actively by promoting leadrship among themselves.  | Jun 2023 | Jun 2024 | 1Y 0M</t>
  </si>
  <si>
    <t>ILCC 2022 | NICMAR Hyderabad | Convenor | Nov-2022
Lean Simulation Workshop | NICMAR Hyderabad | Convenor | Jun-2022
FDP on OBE, CO-PO mapping and Blooms Taxonomy | NICMAR University of Construction Studies,Hyderabad | Convenor | Jul-2026
FDP on AR/VR | NICMAR University of Construction Studies,Hyderabad | Convenor | Jun-2025</t>
  </si>
  <si>
    <t>Dr K N Satyanarayana | Director IIT Tirupathi | satyakn@iittp.ac.in | 9444019311</t>
  </si>
  <si>
    <t>Dr. Prakash Nanthagopalan | Professor in the Department of Civil Engineering and the Associate Dean for Infrastructure Planning and Support | prakashn@civil.iitb.ac.in | 9833827323</t>
  </si>
  <si>
    <t>20-Aug-26 12:44 PM</t>
  </si>
  <si>
    <t>Shamsher Bahadur Singh</t>
  </si>
  <si>
    <t>sbsingh@pilani.bits-pilani.ac.in</t>
  </si>
  <si>
    <t>01-Aug-1963</t>
  </si>
  <si>
    <t>Hindi, English</t>
  </si>
  <si>
    <t>Late (Sri) Ramagya Singh</t>
  </si>
  <si>
    <t>Department of Civil Engineering,</t>
  </si>
  <si>
    <t xml:space="preserve"> Senior Professor and Shri S.K. Birla Chair Professor</t>
  </si>
  <si>
    <t>Birla Institute of Technology and Science, Pilani</t>
  </si>
  <si>
    <t>01-Jun-2021</t>
  </si>
  <si>
    <t>Secondary | U.P. Board | Government Inter College Ballia, U.P. | 80.60 | 0.00 | 1979
Higher Secondary | U.P. Board | Government Inter College Ballia, U.P. | 73.40 | 0.00 | 1981
Graduation | Kakatiya University, Warangal | Regional Engineering College Warangal | 69.72 | 0.00 | 1986
Post Graduation | Allahabad University | Motilal Nehru Regional Engineering College Allahabad | 84.30 | 0.00 | 1989
PhD | Indian Institute of Technology Kanpur | Indian Institute of Technology Kanpur | 0.00 | 0.00 | 1998
Other | Lawrence Technological University | Lawrence Technological University, USA | 0.00 | 0.00 | 2004</t>
  </si>
  <si>
    <t>Birla Institute of Technology and Science Pilani, Rajasthan | Senior Professor | Feb 2013 | Present | 13Y 6M
Motilal Nehru Regional Engineering College Allahabad | Lecturer/Senior Lecturer | Sep 1988 | Nov 1999 | 11Y 1M
National Institute of Technology Warangal | Visiting faculty member | Sep 2004 | Jul 2005 | 0Y 10M
Birla Institute of Technology and Science Pilani, Rajasthan | Assistant Professor | Aug 2005 | Jul 2008 | 2Y 11M
Birla Institute of Technology and Science Pilani, Rajasthan | Associate Professor | Aug 2008 | Feb 2013 | 4Y 6M</t>
  </si>
  <si>
    <t>33Y 1M</t>
  </si>
  <si>
    <t>Postbuckling Response of Natural Fiber‐Based Functionally Graded Hybrid Composites: Experiments, Simulations, and Cutout Optimization Under In‐Plane Shear | Polymer Composites, DOI: 10.1002/pc70804. | Jan-2026
Structural Behavior and Failure Characteristics of Fiber-Reinforced Polymer-Concrete Composite Beams Incorporating Glass Roving Tied GFRP Shear Connectors | Polymers, https://doi.org/10.3390/polym17233201 | Oct-2025
Thermo-Mechanical Characterization of Phenolic Woven Composite Laminates for Use in Fire/Blast-Prone Aircraft Baggage Structures |  Polymer Composites, https://doi.org/10.1002/pc.70568 | Oct-2025
Machine Learning-based Prediction of Axial Load and Strain Capacities for Circular FRP-Concrete-Steel Double-Skin Tubular Columns | Mechanics of Advanced Materials and Structures, 33(1). https://doi.org/10.1080/15376494.2025.2585510  | Dec-2025
Experimental investigation for the determination of stress-strain relationship for sintered flyash lightweight aggregate concrete | Construction and Building Materials, https://doi.org/10.1016/j.conbuildmat.2025.142339. | Aug-2025
Numerical Parametric Study on the Flexural Response and Failure Characteristics of GFRP-Concrete Composite Beams with GFRP Dowel Shear Connectors | Discover Applied Sciences, Vol 7, Article No. 337 | https://doi.org/10.1007/s42452-025-06819-3 | Apr-2025
Experimental and numerical study on postbuckling response of natural fiber based functionally graded hybrid composite plates under uniaxial compression | Polymer Composites; https://doi.org/10.1002/pc.29588 | Feb-2025
Structural behavior and failure characteristics of E-glass roving tied GFRP-concrete interfacial shear connections in push-out tests | Innovative Infrastructure Solutions, 10, 524, https://doi.org/10.1007/s41062-025-02329-8   | Oct-2025
Pollutant Removal From Paint, Mortar, and Reinforced Composite and Evaluating the Engineering Properties by Incorporate the Photocatalyst: BaTiO3 | International Journal of Photoenergy;   https://doi.org/10.1155/ijph/6625582 | Jul-2025
Experimental Investigation of Physical and Mechanical Characteristics of Pultruded/Hand Lay-Up GFRP Thin-Walled Structural Sections and GFRP Pultruded Ribbed Rebars | Arab J Sci Eng (2024). https://doi.org/10.1007/s13369-024-09787-9  | Nov-2024</t>
  </si>
  <si>
    <t>Analysis and Design of FRP Reinforced Concrete Structures | McGraw-Hill Education Pvt. Ltd., New York, USA; (ISBN#978-0-007- 84789-6, MHID 0-07-184789-8) | Birla Institute of Technology and Science Pilani, LTU (USA), and other Global Institutions
Stability and Failure of High Performance Composite Structure | 978-981-19-2423-1, ebook ISBN: 978-981-19-2424-8,https://doi.org/10.1007/978-981-19-2424-8,  https://link.springer.com/book/10.1007/978-981-19-2424-8 | Birla Institute of Technology and Science Pilani, LTU (USA), and other Global Institutions
Analysis and Design of Prestressed Concrete Structures | Wiley India Pvt Ltd., New Delhi, ISBN: 978-93-5464-415-3; ISBN: 978-93-5464-416-0 (ebk). | BITS Pilani and other institutions in the world
Stability and Failure of High Performance Composite Structure | Springer nature, Composites Science and Technology ISBN 978-981-16-1687-7 ISBN 978-981-16-1688-4 (eBook) https://doi.org/10.1007/978-981-16-1688-4 | Birla Institute of Technology and Science Pilani
Fiber Reinforced Polymeric Materials and Sustainable Structures | Springer nature, Composites Science and Technology, ISBN 978-981-19-8978-0 | Birla Institute of Technology and Science Pilani, LTU (USA), and other Global Institutions</t>
  </si>
  <si>
    <t>Officer-in-Charge of National cadet Corps (NCC) | Motilal Nehru Regional Engineering College Allahabad, U.P. | Jul 1991 | Jun 1992 | 0Y 11M
Assistant Hostel warden | Motilal Nehru Regional Engineering College Allahabad, U.P. | Jul 1991 | Jun 1992 | 0Y 11M
Warden of Hostel | Motilal Nehru Regional Engineering College Allahabad, U.P. | Jan 1997 | Nov 1999 | 2Y 10M
Head of Department of Civil Engineering | Birla  Institute of Technology and Science Pilani | Jan 2007 | Aug 2012 | 5Y 7M
Dean of Infrastructure and Planning | Birla  Institute of Technology and Science Pilani | Jun 2024 | Sep 2026 | 2Y 2M</t>
  </si>
  <si>
    <t>Experimental Investigation of Failure and Stability of Laminated   Composite Plates with Cutouts | 6 Lakhs | CSIR, New Delhi | Apr 2007 | Mar 2012 | 4Y 11M
Design/ Civil Engineering (including Structural Engineering)' under National Technical Textiles Mission (NTTM) of Ministry of Textiles (MoT,) Government of India | 2.16 Crore | Ministry of Textiles (MoT,) Government of India | Apr 2025 | Mar 2028 | 2Y 11M
Performance Evaluation of Sintered Fly Ash Lightweight Aggregate in Concrete | 76.21 Lakhs | NBCC (India) | Apr 2024 | Mar 2027 | 2Y 11M
Behavior of SHCC Elements under Shear Loading | 8.22 Lakhs (INR)+ 2000000 (japanese Yen) | DST and JSPS | Aug 2023 | Jul 2025 | 1Y 11M
Study of Structural Behavior and Failure Characteristics of FRP-Concrete Composite Beams | 24.43 Lakhs | SERB-DST, New Delhi | May 2023 | Apr 2026 | 2Y 11M
Development of Functionally-Graded Hybrid Fiber-Reinforced Polymer Composites for High-Strain Rate and Elevated Temperature Aeronautical Applications  | 91.056 Lakhs | ARDB-DRDO | Apr 2022 | Mar 2026 | 3Y 11M
Study of Postbuckling Response, Failure and Strength of Functionally Graded Composite Plates with and without Cutouts | 18.5 Lakhs | Council of Scientific and Industrial Research (CSIR), New Delhi dated 24/7/2019 (Ref. no. 22(0781)/19/EMR-II.    | Aug 2020 | Jul 2023 | 2Y 11M
Structural Health Assessment and Rehabilitation Framework based on Cyber Physical System | 15.543 Lakhs | SERB-DST, New Delhi | Apr 2018 | Mar 2021 | 2Y 11M
Study of Structural Response and Strengths of Thin-Walled FRP Composite Girders | 18 Lakhs | Council of Scientific and Industrial Research (Extra Mural Research Division), CSIR Complex, Pusa, New Delhi | Apr 2014 | Mar 2017 | 2Y 11M
Development and Usage of Innovative Ductile Composite Materials for Repair and      Retrofitting of Concrete and Masonry Structures | 25.93 Lakhs | SERB, Department of Science and Technology     (DST), New Delhi | Apr 2013 | Mar 2016 | 2Y 11M
Development and Usage of Innovative Ductile Composite Materials for Repair and Retrofitting of Masonry Structures | 10 Lakhs | Aditya Birla Group | Feb 2011 | Mar 2014 | 3Y 1M
Response and Micromechanics Based Design of Engineered Cementitious Composite Structures | 17.7 Lakhs | SERB-DST, New Delhi | Apr 2007 | Mar 2010 | 2Y 11M
Failure and Stability of Laminated Composite Plates with Cutouts | 4.5 Lakhs | K. K. Birla Academy | Apr 2007 | Mar 2010 | 2Y 11M
Sustainable Concrete Infrastructure | British 	£337003 | UKIERI Collaborative Research Award | Apr 2008 | Mar 2011 | 2Y 11M
Flexural Strengthening of Concrete Structures using Near Surface Mounted (NSM) Fiber      Reinforcements | 9.3 Lakhs | UGC, New Delhi | Apr 2008 | Mar 2011 | 2Y 11M
DST-FIST Project for Development of Structural Engineering Lab | 80 Lakhs | DST New Delhi | Apr 2012 | Mar 2017 | 4Y 11M
UGC-SAP Project for Structural and Transportation Engineering Research                                               Lab Developments | 70 Lakhs | UGC, New Delhi | Apr 2012 | Mar 2017 | 4Y 11M
Development of Fire Resistant Natural FRP for Structures | 5 Lakhs | US-INDIA EDUCATIONAL FOUNDATION (USIEF) for hosting  US Fulbright Specialist at BITS Pilani  | Aug 2021 | Oct 2021 | 0Y 2M
Polyethylene Engineered Cementitious Composites (PE-ECC) for High Resilient Infrastructure | 71 Lakhs | the Mission Steering Group (MSG) of Ministry of Textiles, Government of India, Collaborative project with NIT Puducherry | Sep 2022 | Sep 2025 | 3Y 0M
Structural Health Assessment and Rehabilitation Framework based on Cyber Physical System | 70 Lakhs | DST New Delhi | Apr 2018 | Mar 2021 | 2Y 11M</t>
  </si>
  <si>
    <t>Coalition for Disaster Resilient Infrastructure (CDRI) | As fellow of CDRI executed collaborative India and UK project
American Society for Civil Engineers (ASCE) | Research and mentorship as a Fellow of ASCE
Structural Engineering Institute (SEI) of ASCE | Collaborations in the field of structural Engineering and Execution of Activities of Graduate Student Chapter at BITS Pilani
International Standard Organization Technical Commitee ISO/TC71/SC6/WG1 | Developing codes and standards for Non-mettalic Reinforcements
International Standard Organization Technical Commitee ISO/TC71/SC6/WG6 | BIS Expert member of the committee related to FRP rebars and grids</t>
  </si>
  <si>
    <t>Leader of Delegation for ISO/TC71/SC6 Committee | ISO/TC 71
Indian Lead Team partner of UK-India Education Research Initiatives (UKIERI) Project | UKIERI Correspondence letter</t>
  </si>
  <si>
    <t>Michigan Licensing Board | Professional Engineer (Civil) of Michigan State, USA | Jul 2002 | Aug 2026
Andhra University  | Advisor to the Andhra University, Vizag, Andhra | Jul 2012 | Jun 2017
Institution of Engineers | Chartered Engineer | Aug 2018 | Aug 2026</t>
  </si>
  <si>
    <t>Estate management and Infrastructure | Birla Institute of Technology and Science Pilani, LTU (USA), and other Global Institutions | Jun 2024 | Sep 2026 | Got 2nd award on 6th Water Award Ceremony by the Ministry of Water, Government of India
Faculty Appraisal | Birla Institute of Technology and Science Pilani, LTU (USA), and other Global Institutions | Aug 2022 | Sep 2026 | Chairperson of Departmental Level Faculty Progress Evaluation Committee
International Travel Grants for PhD Scholar | Birla Institute of Technology and Science Pilani, LTU (USA), and other Global Institutions | Aug 2022 | Jul 2026 | Selected optimum number of Research Scholars for International Travel Grants</t>
  </si>
  <si>
    <t>Guide (10) | Co-Guide (2)</t>
  </si>
  <si>
    <t>Faculty Development Program | Birla Institute of Technology and Science Pilani, LTU (USA), and other Global Institutions | Trained Young Faculty members on Fiber Reinforced Polymer System on Sustainable Construction Technology | Jul 2021 | Jul 2021 | 0Y 0M
AICTE Training and Learning (ATAL) Faculty Development Program (FDP) during July 25-29, 2021 | Birla Institute of Technology and Science Pilani, LTU (USA), and other Global Institutions | Training of Young Professional | Jul 2021 | Jul 2021 | 0Y 0M
Training Programs for ONGC Engineers | Birla Institute of Technology and Science Pilani, LTU (USA), and other Global Institutions | Trained manpower on Analysis and Design of FRP Reinforced Concrete Structures | Jul 2022 | Jul 2022 | 0Y 0M</t>
  </si>
  <si>
    <t>The 3rd International Conference on Advances in Concrete, Structural, and Geotechnical Engineering (ACSGE 2024)  | Birla Institute of Technology and Science Pilani, Rajasthan, India | Chairman | Feb-2024
 2nd International Conference on Advances in Concrete, Structures, and Geotechnical Engineering (ACSGE 2018)  | Birla Institute of Technology and Science Pilani, Rajasthan, India | Chairman | Feb-2018
The International Conference on Advances in Concrete, Structural, and Geotechnical Engineering  (ACSGE 2009) | Birla Institute of Technology and Science Pilani, Rajasthan, India | Chairman | Oct-2009
 US2020 Partnership Workshop on FRP Materials and Sustainable Structures | Birla Institute of Technology and Science Pilani, Rajasthan, India | Chairman | Mar-2022
International Webinar on “Smart Cities: Beyond the Pandemics" | Birla Institute of Technology and Science Pilani, Rajasthan, India | Chairman | Jul-2020</t>
  </si>
  <si>
    <t>Technical: Excellent: I have expertise in structural analysis and design and rehabilitations, Excellent
Managerial: Excellent, Optimum, Excellent, Optimum
Corporate: Excellent, Excellent, Excellent
Leadership: Excellent, Excellent, Excellent, Excellent
Interpersonal: Excellent, Excellent, Excellent. Elected as fellow of six prominent organizations in the world such as FASCE, FICE, FSEI, FCDRI, FIE, FIASTRuctE
Description: Prof. (Dr.) Shamsher Bahadur Singh is a licensed Professional Engineers [P.E. (Civil)] in the state of Michigan, USA and have Post-doctorate from the Lawrence Technological University (LTU), USA. Prof. Singh is elected fellow from six prominent International Organizations such as (i) Fellow of American Society of Civil Engineers (F. ASCE), (ii) Fellow of Structural Engineering Institute (F.SEI) of ASCE, (iii) Fellow of Coalition Disaster Resilience Infrastructure (F. CDRI), (iv) Fellow of Institution of Civil Engineers (FICE, UK), (v) Fellow of Indian Association of Structural Engineers (FIAStructE), and (vi) Fellow of Institution of Engineers (F.IE). He is designated Chartered Engineer (INDIA), and currently working as Shri S.K. Birla Chair Professor and Senior Professor of the &amp;nbsp;Department of Civil Engineering at Birla Institute of Technology and Science (BITS), Pilani. &amp;nbsp;Prof. Singh is recipient of several fellowships such as Post-doctorate from the Lawrence Technological University (LTU), USA, Quality Improvement Program Fellowship at Indian Institute of Technology Kanpur, Junior Research Fellowship at Motilal Nehru National Institute of Technology (MNNIT), Allahabad, and National Merit Scholarships at NIT Warangal.&amp;nbsp; He has about 37+ years of teaching, research, and administrative experience at international level.
Awards Received:
1.&amp;nbsp;&amp;nbsp; &amp;nbsp;Appointed as Shri S. K. Birla Chair Professor, BITS Pilani w.e.f. September 11, 2025.
2.&amp;nbsp;&amp;nbsp; &amp;nbsp;Awarded with Distinguished Alumnus Award (DAA-2024) for Professional Excellence in Academic and Research, NIT Warangal, 10th October 2024. 
3.&amp;nbsp;&amp;nbsp; Awarded with &amp;ldquo;ICI-UltraTech Outstanding Concrete Technologist Award&amp;rdquo; on 22nd March 2024 at Hotel Royal Orchid, Jaipur.
4. Awarded as the &amp;ldquo;Best Academician of the Year 2020 Award&amp;rdquo; by the Honorable Governor of Rajasthan, Shri Kalraj Mishra during Eminent Engineers Award Ceremony organized by Institition of Engineers, Rajasthan State Center, Jaipur on Engineers Day (15th September, 2020).
5.&amp;nbsp;&amp;nbsp; Selected as expert member of BIS to represent India as a member of ISO TC 71/SC 6/ WG6 Committee on FRP Material Properties in May 2023.
6.&amp;nbsp;&amp;nbsp; Nominated as Principal member of CED 54 Concrete Reinforcement Sectional Committee of Bureau of Indian Standards, Government of India, May 2023 as representative of BITS Pilani.
7.&amp;nbsp;&amp;nbsp; Appointed as Associate member of the main committee on Standards Committee for ASCE/SEI 7-Minimum Design Loads and Associated Criteria for Buildings and Other Structures for the 2028 cycles since March 30, 2023
8. Nominated as Expert member for Developing FRP shelters for High Altitude Areas for Defense needs by CCE(R&amp;amp;D), DRDO, Ministry of Defense through E-mail dated 25th October 2021.
9.&amp;nbsp; Awarded the Best Paper Award by The Indian Concrete Journal for the Year 2020 (Paper Appeared in April Issue of 2020)
&amp;nbsp;</t>
  </si>
  <si>
    <t>Prof. Roger P. West | Emeritus Professor | rwest@tcd.ie | 353863794118</t>
  </si>
  <si>
    <t>Prof. Rathish Kumar P. | Professor and Dean of Planning and Development, NIT Warangal | rateeshp@nitw.ac.in | 9868181807</t>
  </si>
  <si>
    <t>Prof. Vasant Matsagar | Dogra Chair Professor  and Head of Civil Engineering Department at IIT Delhi | matsagar@civil.iitd.ac.in | 9868181807</t>
  </si>
  <si>
    <t>20-Aug-26 01:07 PM</t>
  </si>
  <si>
    <t>Trinath Sahoo</t>
  </si>
  <si>
    <t>t.sahoo3@gmail.com</t>
  </si>
  <si>
    <t>18-May-1966</t>
  </si>
  <si>
    <t xml:space="preserve">Hindi , English </t>
  </si>
  <si>
    <t>Ramachandra Sahoo</t>
  </si>
  <si>
    <t>PLOT NO 331/1992, AUROBINDO NAGAR ,
BHUBANESWAR , ODISHA ,INDIA</t>
  </si>
  <si>
    <t xml:space="preserve">CHIEF GENERAL MANAGER </t>
  </si>
  <si>
    <t>INDIAN OIL CORPORATION LIMITED</t>
  </si>
  <si>
    <t>10-Feb-2021</t>
  </si>
  <si>
    <t>PhD | IIT (ISM) Dhanbad | IIT (ISM) Dhanbad | 0.00 | 0.00 | 2017
Post Graduation | UTKAL UNIVERSITY  | UTKAL UNIVERSITY  | 83.80 | 9.00 | 2022
Graduation | SAMBALPUR UNIVERSITY  | VEERSURENDRASAI INSTITUTE OF TECHNOLOGY  | 70.00 | 7.00 | 1990</t>
  </si>
  <si>
    <t>INDIAN OIL  CORPORATION  LTD | CHIEF GENERAL MANAGER | Sep 1993 | Present | 32Y 11M</t>
  </si>
  <si>
    <t>32Y 11M</t>
  </si>
  <si>
    <t>Understanding the bolted joint | Safan | Dec-2003
Computerized maintenance management Systems for Effective Plant Performance |   Chemical engineering | Jan-2008
Use of inducers in liquified petroleum gas and condensate service for better performance | International Pump Users Symposium | Jul-2005
Steam Trap Trouble? | CEP | Feb-2006
Understand cavitation in reciprocating pumps | HYDROCARBON PROCESSING | Mar-2006
Making centrifugal pumps more reliable | Elsevier | Jun-2009
Energy cost savings with centrifugal pumps | World Pumps | Apr-2009
Maintenance Optimization for Critical Equipments in process industries based on FMECA Method  | International Journal of Engineering and Innovative Technology (IJEIT) | Apr-2020
Fuzzy Logic-based Maintenance Optimization | International Journal of Advance Industrial Engineering  | Mar-2014
Integrated computerized maintenance management systems for effective plant performance | RAMS ASIA | Mar-2007</t>
  </si>
  <si>
    <t>MACHINERY LUBRICATION AND RELIABILITY | Industrial Pr | .
Root Cause Failure Analysis: A Guide to Improve Plant Reliability | Wiley | .
Process Plants: Shutdown and Turnaround Management | CRC Pr I Llc | .</t>
  </si>
  <si>
    <t>General manager  | Indian Oil Corporation ltd. | May 2016 | Feb 2021 | 4Y 9M
CHIEF GENERAL MANAGER | Indian Oil Corporation ltd | Feb 2021 | May 2026 | 5Y 2M</t>
  </si>
  <si>
    <t>condition based maintenance | 1000000 | Indian Oil | Jun 2013 | Jun 2026 | 13Y 0M</t>
  </si>
  <si>
    <t>spoken in  40 conferences abroad | engineering</t>
  </si>
  <si>
    <t>heading project costing  Rs 20000 Crore
president of Employee club at Indian Oil</t>
  </si>
  <si>
    <t>Indian Oil Corporation | Quality audit  | Jan 2020 | Feb 2024</t>
  </si>
  <si>
    <t>spoken in 40 international conferences abroad | USA, CANADA, GERMANY , SINGAPORE, MALAYASIA, THAILAND, UAE, QATAR, SAUDI ARABIA, UK ,  ETC | SPEAKER | Aug-2025</t>
  </si>
  <si>
    <t xml:space="preserve">Technical: High, high
Managerial: high, high , high, medium
Corporate: medium, high, medium
Leadership: high, high, high, high
Interpersonal: high, high, medium
Description: 
Lifetime Achievement Award &amp;ndash; Institution of Engineers, India
Shortlisted for Lifetime Achievement &amp;ndash; Hydrocarbon Processing Journal, USA
Odisha leadership award- World marketing Federation/OMC &amp;nbsp;&amp;nbsp; Global
&amp;middot;&amp;nbsp;&amp;nbsp;&amp;nbsp;&amp;nbsp;&amp;nbsp;&amp;nbsp;&amp;nbsp;&amp;nbsp; Award&amp;nbsp; for charitable work- Indian Chamber of commerce and MBC TV
</t>
  </si>
  <si>
    <t>20-Aug-26 10:23 PM</t>
  </si>
  <si>
    <t>Shankaraiah Kanukuntla</t>
  </si>
  <si>
    <t>kanukuntlas@yahoo.com</t>
  </si>
  <si>
    <t>04-Aug-1959</t>
  </si>
  <si>
    <t>English, Telugu, Hindi</t>
  </si>
  <si>
    <t>Radhakishan</t>
  </si>
  <si>
    <t>12-13-677/50, PLOT-203, STREET-1, KIMTEE COLONY, TARNAKA, SECUNDERABAD-500017, TELANGANA</t>
  </si>
  <si>
    <t>PROFESSSOR OF COMMERCE (Retired in 2019)</t>
  </si>
  <si>
    <t>Osmania University</t>
  </si>
  <si>
    <t>29-Sep-2005</t>
  </si>
  <si>
    <t>PhD | Kakatiya University | Commerce &amp; Management | 0.00 | 0.00 | 1991
Post Graduation | Kakatiya University | Commerce &amp; Management | 70.20 | 0.00 | 1983</t>
  </si>
  <si>
    <t>Osmania University | Dean &amp; Professor | Sep 1984 | Aug 2019 | 34Y 11M</t>
  </si>
  <si>
    <t>34Y 11M</t>
  </si>
  <si>
    <t>Impact of Pre-IPO Operating Performance on Subscription Rate: Insights from BSE SME Listings | The IUP Journal of Accounting Research &amp; Audit Practices | Jan-2026
How Shareholders Influence the Stock Performance of the BSE Sensex Companies? , 15, 3, 2025,  | European Economic Letters | Aug-2025
Motives and Accomplishment of Book Built Initial Public Offerings: A study on Small and Medium Enterprises Listed on Bombay Stock Exchanges | Journal of Commerce &amp; Accounting Research (JCAR) | Jul-2025
Shareholders’ Engagement &amp; Company’s Environment | Chartered Secretary (ICSI) | Jul-2022
E- Commerce Growth in India: A Study of Segments Contribution | Academy of Marketing Studies Journal (AMSJ), Australia | Apr-2018
Audit Committee Quality and Financial Reporting Quality: A Study of Selected Indian Companies | Jurnal Dinamika Akuntansidan Bisnis (JDAB), Indonesia | Mar-2017
Impact of Audit Committee Quality on Corporate Governance: The Case of Select Indian Listed Firms | Global Review of Accounting and Finance (GRAF), Australia | Mar-2017
Association of Audit Committee Quality with Internal Control Quality: A Study of Select Indian Companies | Research Bulletin (ICWAI) | Oct-2015
Corporate Governance and Accounting Standards in Oman: An Empirical Study on Practices | Research in Accounting Regulation (RAR) | Nov-2005
Developing Customer Loyalty: A Case Study of National Bank of Oman | Indian Journal of Marketing (IJM) | Feb-2004</t>
  </si>
  <si>
    <t>Investment Styles and Performance of Mutual Funds in India  | LAP LAMBERT   Academic Publishing GmbH &amp; Co. KG, Germany  | Osmania University
Cost &amp; Management Accounting | Telugu Academy  | Osmania University
Management Accounting   | PGRRCDE, Osmania University | Osmania University
Accountancy-I  | Board of Intermediate Education/Telugu Academy, TS | Telangana &amp; AP Junior Colleges
Commerce II  | Board of Intermediate Education/Telugu Academy, TS  | Telangana &amp; AP Junior Colleges</t>
  </si>
  <si>
    <t>Incharge Head, Dept. of Commerce | Satavahana PG.Centre, OU. Karimnagar | Jul 1988 | Jul 1990 | 2Y 0M
Coordinator GECIS Earn While Learn Program | OPsmania University, hyderabad | Jul 2006 | Jul 2008 | 2Y 0M
Section Head (Accounting) | Bahrain Training Institute, Ministry of Labour &amp; Social Affair, Kingdom of Bahrain | Sep 2000 | Aug 2002 | 1Y 10M
Chairman, Board of Studies (PG &amp; UG) in Commerce | Osmania University, Hyderabad | Jul 2009 | Jul 2011 | 2Y 0M
Head, Dept. of Commerce | Osmania University, Hyderabad | Jul 2013 | Jul 2015 | 2Y 0M
Dean, Faculty of Commerce &amp; Business Management  | Mahatma Gandhi University, Nalgonda, Telangana | Jul 2016 | Aug 2019 | 3Y 1M
Dean, Faculty of Commerce | Osmania University, hyderabad | Jul 2017 | Aug 2019 | 2Y 1M</t>
  </si>
  <si>
    <t>SAP DRS-III: Finance &amp; Accounting   | Grant Rs. 1.20 Crore | UGC SAP 2015-‘20 (DRS – Phase III) | Jul 2014 | Jul 2019 | 5Y 0M</t>
  </si>
  <si>
    <t>Sultan Qaboos University, Sultanate of Oman | Asst. Professor in Accounting &amp; Program Coordinator
Ministry of Labour &amp; Social Affairs, BTI, Kingdom of Bahrain | Lecturer in Accounting &amp; Section Head</t>
  </si>
  <si>
    <t>As Head of the Department, I have demonstrated ‘commitment’ to teamwork and ‘desire’ to assist my colleagues whenever possible. I have a well-developed sense of responsibility and personal accountability and am extremely reliable. I provided exceptional o | Cover Letter</t>
  </si>
  <si>
    <t>Osmania University | Professor of Commerce | Sep 2005 | Aug 2019</t>
  </si>
  <si>
    <t>Faculty of Commerce &amp; Business Management | Osmania University &amp; MGU | Jul 2009 | Aug 2019 | Ensured the starderds required for the NAAC Accredidation</t>
  </si>
  <si>
    <t>Guide (14)</t>
  </si>
  <si>
    <t>Earn While Learn Program | University-Industry Hub, OU &amp; GECIS | About 1000 Students are benefitted under the Program | Jul 2005 | Jul 2007 | 2Y 0M</t>
  </si>
  <si>
    <t>World Bank Work shop on VAT1998 | NISIET, Hyderabad  | Participant &amp; Discussant | Jun-1998
 International Conference on Financial Development in the Arab Countries | UAE University, Abu Dhabi | Paper Presentation | Mar-2003
International Conference V on Accounting, Commerce &amp; Finance: The Islamic Perspective  | Queensland University of Technology, Brisbane - Australia | Paper Presentation | Jun-2004
16th World Business Research Conference | San Francisco, USA | Paper Presentation | Jul-2016
ISERD International Conference | Denver, USA | Paper Presentation | Dec-2018</t>
  </si>
  <si>
    <t xml:space="preserve">Technical: Positive to try new digital tools and ideas and believe technology can provide solutions.
Procured interactive digital instruments, tabs, lap tabs for teachers &amp; advanced software and Data solutions for students and researchers.  , Know how to navigate websites, use apps, and manage files.
Managerial: Curriculum was aligned with the employer requirements absorbing the trends in the market., Training programs were designed to generate funds and used for the improvement in infrastructure., The university &amp; Corporate clients deadlines were timely met., As Commerce &amp; Management teacher, aware of the financial management.
Corporate: Interacting with stakeholders and understanding their needs , Able to perceive the challenges to initiate the proactive measures., Able to design curriculum to ensure  flexible and relevant  learning environment.
Leadership: Able to align interests of the stakeholders into a vision. , Able to carry forward the mission of the organisation to attain the set objectives, Able to understand the prevailing and demanding situations to initiate the strategic programs. , Able to act as a democratic and acceptable role model. 
Interpersonal: Initiated the programs to provide services align the Indian Accounting Standards with International Accounting Standards.  , Able to convince senior leaders to support the goals., Active member of Indian Commerce Association, Indian Accounting Association, GRIBA (Australia), Academy of International Business etc.
Description: 
A) State/National (6):
1
State Best Teacher Award 2016, Govt. of Telangana
2
Fellow of ICA (Indian Commerce Association) (2011)
3
Best Commerce Faculty Award, Institute of Practical Accountancy (IPA) (2007)
4
Bharath Jyoti Award (2006), India International Friendship Society (IIFS)
5
Gold Medal in M.Com (Management Accounting) (1983)
6
Excellence in Reviewing, Asian Journal Economics, Business and Accounting (AJEBA) (2020)
B) International (3):
1
Man of the Year representing India (2009), American Biographical Institute (ABI), University of Cambridge (England).
2
Awarded Best Prize for Journal Award (2016), Global Review of Accounting and Finance (Australia).
3
Fellowship of GRIBA (Global Research Institute for Business Academics) (2016), (Australia) 
</t>
  </si>
  <si>
    <t>Prof Gaddam Naresh Reddy | Registrar, Osmania University | gaddamnareshreddy@yahoo.co.in | 9491344950</t>
  </si>
  <si>
    <t>Prof SV Satyanarayana | Former OSD to VC, Osmania University | vajjalasura@yahoo.co.in | 8500283271</t>
  </si>
  <si>
    <t>21-Aug-26 02:02 AM</t>
  </si>
  <si>
    <t>Mohan M Murudi</t>
  </si>
  <si>
    <t>mohanmurudi@gmail.com</t>
  </si>
  <si>
    <t>16-Mar-1965</t>
  </si>
  <si>
    <t>English, Hindi</t>
  </si>
  <si>
    <t>Magundappa Murudi</t>
  </si>
  <si>
    <t>B-2002, Kabra Metro One Building ,  Near Versova Metro Station, J.P. Road, Andheri West, Mumbai 400053</t>
  </si>
  <si>
    <t>In-charge Principal</t>
  </si>
  <si>
    <t>BVB's Sardar Patel College of Engineering, Andheri West, Mumbai 58</t>
  </si>
  <si>
    <t>13-Feb-2020</t>
  </si>
  <si>
    <t>PhD | IIT Bombay | Indian Institute of Technology, Bombay.  | 0.00 | 0.00 | 2001
Post Graduation | University of Mumbai  | VJTI, Mumbai | 70.00 | 0.00 | 1991
Graduation | Nagpur University | Vishveshwarayya Natation Institute of Technology, Nagpur  | 70.00 | 0.00 | 1987</t>
  </si>
  <si>
    <t>BVB's Sardar Patel College of Engineering, Mumbai-58.  | In-charge Principal and professor  | Nov 1991 | Present | 34Y 8M</t>
  </si>
  <si>
    <t>34Y 8M</t>
  </si>
  <si>
    <t>Tuned Liquid Dampers For Controlling Earthquake Response Of Structures | International Journal of Earthquake Engineering &amp; Structural Dynamics | Oct-1999
Effective Control Of Earthquake Response Using Tuned Liquid Dampers | ISET Journal of Earthquake Technology | Dec-2012
Seismic Control Of Structures Using Sloped Bottom Tuned Liquid Dampers | Journal of Structural Engineering and Mechanics | Oct-2017
Empirical Period - Height Relationship For Shear Wall System Buildings In India | Journal of Structural Engineering(India) | Sep-2019
A Critical Study On The Empirical Period - Height Relationship For Reinforced Concrete Moment Resisting Frame | Indian Concrete Journal | Jul-2018
Multiple Tuned Liquid Dampers For Earthquake Vibration Control | Journal of Advances in Vibration Engineering | Jun-2006
Parametric Study Of High Performance Concrete Using Slag Sand As Partial Replacement For Fine Aggregate | Indian Highways  | Jul-2024
Effect Of Vibration In Stiffness Of Transfer Girder On Stiffness Of Frame Floating From It | Eur. Chemical Bulletin. | May-2023
Study On Partial Replacement Of Fine Aggregate In High Performance Concrete | Eur. Chemical Bulletin. | May-2023
Shaking Table Experiment On Reinforced Concrete Bare Frame, Infilled Frames And Braced Frames | International Journal of Science and Technology  | Jan-2011</t>
  </si>
  <si>
    <t>Vice-Principal, Professor &amp;I/C Head of Structural Engineering Dept.  | Sardar Patel College of Engineering, Andheri,Mumbai | Jan 2012 | Nov 2013 | 1Y 10M
I/C Head of Structural Engineering Dept | Sardar Patel College of Engineering, Andheri,Mumbai | Jul 2011 | Nov 2013 | 2Y 3M
Vice-Principal, Professor &amp; Head of Civil Engineering Dept. | Sardar Patel College of Engineering, Andheri,Mumbai | Nov 2013 | Feb 2020 | 6Y 2M
Vice-Principal, Professor &amp; Head of Structural Engineering Dept.  | Sardar Patel College of Engineering, Andheri,Mumbai | Nov 2013 | Mar 2018 | 4Y 4M
In-charge Principal, Professor &amp; Head of Civil Engineering Dept. | Sardar Patel College of Engineering, Andheri,Mumbai | Feb 2020 | Jun 2023 | 3Y 4M
In-charge Principal | Sardar Patel College of Engineering, Andheri,Mumbai | Jul 2023 | Mar 2027 | 3Y 8M</t>
  </si>
  <si>
    <t>Managed academic and administrative operations efficiently during the pandemic while ensuring continuous compliance with statutory requirements from bodies such as AICTE, University of Mumbai, UGC, and DTE, including successful extensions of EOA approval</t>
  </si>
  <si>
    <t>Sardar Patel College of Engineering | Member Secretary of Governing Board | Feb 2020 | Mar 2027
Sardar Patel College of Engineering | Chairman of academic council | Feb 2020 | Mar 2027
Sardar Patel College of Engineering | Chairman - Board of studies | Apr 2018 | May 2023
University of Mumbai | RAPC committee member | Oct 2024 | Mar 2027
AICTE | Public grievance redressal cell- Anti ragging | Jun 2024 | Mar 2027</t>
  </si>
  <si>
    <t>NBA accreditation for UG Civil, Electrical and Mechanical Programs and PG Civil and Mechanical Engineering Program | Sardar Patel College of Engineering | Jan 2021 | Jun 2026 | •	Effectively prepared for the fourth cycle of NBA accreditation for UG Civil Engineering and Mechanical Engineering, successfully obtaining accreditation for both programs from 2022-23 to 2024-25; •	Effectively prepared for NBA accreditation for the PG C</t>
  </si>
  <si>
    <t>Sardar Patel International Conference on "Industry 4.0 - Nascent Technologies and Sustainability for 'Make in India' Initiative" | Mumbai | Core team member | Dec-2022
SPICON2012 - INTERNATIONAL CONFERENCE On RECENT ADVANCES IN ENGINEERING, TECHNOLOGY AND MANAGEMENT | Mumbai | Core team member | Jun-2012</t>
  </si>
  <si>
    <t>Technical: Proficient, Proficient
Managerial: Proficient, Proficient, Comfortable, Competent enough
Corporate: Competent enough, Competent enough, Very well conversant
Leadership: Proficient, Proficient, Highly proficient, Proficient
Interpersonal: Proficient at National level, Highly proficient, Active member of various organizations and professional bodies
Description: Nil</t>
  </si>
  <si>
    <t>Prof. P. Banerji | Professor, Civil Engineering Department - IIT Bombay | pbanerji@civil.iitb.ac.in | 7500662233</t>
  </si>
  <si>
    <t>Prof. Y.M.Desai | Professor, Civil Engineering Department - IIT Bombay | desai@civil.iitb.ac.in | 9820605371</t>
  </si>
  <si>
    <t>21-Aug-26 04:53 PM</t>
  </si>
  <si>
    <t>Anil  Subbarao Paila</t>
  </si>
  <si>
    <t>paila_anil1@yahoo.com</t>
  </si>
  <si>
    <t>20-Sep-1966</t>
  </si>
  <si>
    <t>English,Hindi,Marathi,Telugu,Kannada</t>
  </si>
  <si>
    <t>Subbarao</t>
  </si>
  <si>
    <t>612, Infinity Greens, 
Mussoorie Road, Malsi,
Dehradun - 248009, Uttarakhand</t>
  </si>
  <si>
    <t>Vice Chancellor</t>
  </si>
  <si>
    <t>IMS UNISON UNIVERSITY (Member)</t>
  </si>
  <si>
    <t>11-Mar-2024</t>
  </si>
  <si>
    <t>Secondary | Maharashtra State Board | St Xavier's High School, Kolhapur | 75.00 | 0.00 | 1982
Higher Secondary | Maharashtra State Board | College of Commerce, Kolhapur | 70.00 | 0.00 | 1984
Graduation | Shivaji University, BCom | DBRK College of Commerce, Kolhapur | 81.00 | 0.00 | 1987
Post Graduation | Shivaji University, MCM | Chhatrapati Shahu Institute of Business Education &amp; Research, Kolhapur | 84.00 | 0.00 | 1989
Post Graduation | Shivaji University, MCom | Shivaji University, Kolhapur | 71.00 | 0.00 | 1991
PhD | Shivaji University | Shivaji University, Kolhapur | 0.00 | 0.00 | 1994
Other | ICAI | Institute of Chartered Accountants of India, New Delhi | 54.00 | 0.00 | 1996</t>
  </si>
  <si>
    <t>IMS Unison University | Vice Chancellor | Mar 2024 | Present | 2Y 5M
Vijaybhoomi University, Karjat | Pro-Vice Chancellor | Jan 2023 | Mar 2024 | 1Y 1M
S P Mandali’s Prin L N Welingkar Institute of Management Development &amp; Research, (WeSchool), Bangalore | Senior Dean &amp; Director | Nov 2007 | Dec 2022 | 15Y 1M
Mahindra First Choice Wheels Ltd | Associate Vice President  | Mar 2001 | Nov 2007 | 6Y 8M
Sai Service Station Ltd | Senior Manager Finance | May 2000 | Feb 2001 | 0Y 8M
Anagram Finance Ltd | Regional Manager  | Jun 1994 | Sep 1998 | 4Y 3M</t>
  </si>
  <si>
    <t>30Y 5M</t>
  </si>
  <si>
    <t>"A Study on Digital Learning, L&amp;D interventions and Learnability of Working Executives in Corporates" | American Journal of Business | Dec-2020
“Robert Bosch Engineering India- Prospecting a Smart Future”, | Emerald Publication | Apr-2018
“Robert Bosch Engineering, India (RBEI) – An Innovative Frugal Engineering”, | Economic Times(ET) Cases | Oct-2015
“P N Rao Fine Suits: Nine Decades of Family Business” | Emerald Publication | Sep-2015
“United Care Philanthropy Exchange: A Social Innovation for Economic Developmt in India”, | William Davidson Institute, University of Michigan, USA | Jun-2014
“Application of Paralysis Analysis Syndrome in Customer Decision Making” along with Prof. Rony Kurien | SIMSARC (Symbiosis Institute of Management Studies) | Dec-2013
“Social Responsibility in Management Education” | ICCSR Malaysia Conference, Nottingham University, Malaysia | Aug-2013
“Stakeholder Management in Infrastructure/Constructure Projects: The Role of Stakeholder Mapping and social Network Analysis (SNA)”, | Journal of Welingkar, ‘Aweshkar’ bearing No. ISSN 0974-1119. Volume XV Issue 1 | Mar-2013
Role of Telecom Service Provider in Financial Inclusion through Mobile Banking of India. | ‘Spark’ (Biannual) with ISSN No. 2277- 4866 Vol.1, issue 1 | Jan-2012
“Mahindra First Choice Wheels Limited – The First Choice” | IIM Lucknow, Metamorphosis, bearing ISSN 0972- 6225 Volume10, No 2. | Dec-2011</t>
  </si>
  <si>
    <t>Business Ethics and Corporate Social Responsibility in the Era of Globalization | Macmillan Advanced Research Series | Welingkar Institute of Management, Bengaluru
NHRD HR Best Practices2014 – Was on the editorial Board as Chief editor | Himalaya Publication | Welingkar Institute of Management, Bengaluru
“Global recession: Management Strategies for Economic and Market Recovery” | Journal of Welingkar, Aweshkar bearing ISSN No. 0974-1119 PP 77-86, Vol IX,I | Welingkar Institute of Management, Bengaluru
Business Ethics and Corporate Social Responsibility in the Era of Globalization | Macmillan Advanced Research Series | Welingkar Institute of Management, Bengaluru
New Age Management Strategy and Innovation | Bloomsbury | Welingkar Institute of Management, Bengaluru</t>
  </si>
  <si>
    <t>Vice Chancellor | IMS Unison University, Dehradun | Mar 2024 | Present | 2Y 5M
Senior Dean &amp; Director | Prin. L N Welingkar Institute of Management, Bengaluru | Nov 2007 | Dec 2022 | 15Y 1M</t>
  </si>
  <si>
    <t>Research on Intraprenurship and Accelerators | 150000 | Unfold Consulting, Bengaluru | Jun 2018 | Jun 2019 | 1Y 0M
Impact of digital eco-system on the marketing funnel | 400000 | AICTE, New Delhi | Feb 2020 | Feb 2022 | 2Y 0M</t>
  </si>
  <si>
    <t>Yellow Edge Inc, Canberra | We collaborated with Yellow Edge Inc, Canberra. They are a leadership consulting company, who let delegation of key govt officials to our Institute as part of our Consulting work
Rotary International District 3190 | I represented the RID 3190 as the President of the Rotary Club of Bangalore South Parade and organised various community projects and The Rotary Foundation contributions
Accreditation Council for Business Schools and Programs(ACBSP), USA | I attended the ACBSP Conference in Kansas City, USA and build good network of academicians and gained knowledge about their accreditations
Harvard University, Boston | I was selected and sponsored for the Management Leadership in Education program organised by Harvard University, Boston, USA. I learnt about the US higher education system, the popular case teaching methodology therein, peer learning with participants
Malardalen University, Sweden | I represented Welingkar Institute of Management and led 25 students to Malardalen University in Sweden for student exchange program. The nature of experience was fabulous with visits to corporates like Erricsson, Volvo, Munktel Science Park  etc</t>
  </si>
  <si>
    <t>National President, Association of Indian Management Schools(AIMS) | www.aims.org.in</t>
  </si>
  <si>
    <t>Association of Indian Management Schools (AIMS) | National President | Aug 2017 | Aug 2018
Association of Management Development in South Asia | Executive Board Member | Aug 2017 | Aug 2018
Surana Group of Insitutions | Governing Board Member | Jul 2019 | Aug 2026
BMS College of Commerce and Management | Governing Board Member | Jul 2017 | Jul 2022</t>
  </si>
  <si>
    <t>NBA and SAQS accreditation  | Welingkar Institute of Management, Bengaluru | Jun 2012 | Dec 2022 | Being the Dean of the Welingkar Campus in Bengaluru, we went through the National Bureau of Accreditation(NBA) process and the international accreditation of South Asia Quality Systems(SAQS) for three cycles and successfully were awarded 3 years and 5 yrs</t>
  </si>
  <si>
    <t>Guide (4) | Co-Guide (1)</t>
  </si>
  <si>
    <t>Kanyathon - Marathon, Run for girl child | Vijaybhoomi University, Karjat | Conducted the Kanyathon - Marathon (2023 and 2024) successfully in Karjat. This included participation of youth from various Schools across Karjat of the class of Std VII to Std IX and Std XI, who participated in the 3Km walk, 5Km and 10km run. Garnered s | Jan 2023 | Mar 2024 | 1Y 1M
Chaired - Rotary Youth Exchange program | Rotary District 3190 | I was the Chair person of Rotary Youth Exchange Program of RI District 3190 in Bengaluru, Karnataka. The objective was to host and monitor the International exchange program at the Rotary District level. Two exchange students from Denmark RID 1450 were ho | Jun 2017 | Jun 2019 | 2Y 0M</t>
  </si>
  <si>
    <t>AIMS National Convention 2018 | Infosys Head Quarters in Electronic City, Bengaluru | National President | Aug-2018
Hiroshima &amp; Nagasaki Peace Day | St Joseph Indian Institutions, Bengaluru | Co-Chairman | Aug-2021
JASHN - 46th Rotary District Conference | Chamara Vajra, Palace Grounds, Bengaluru | Conference Co-Chair | Apr-2022
14th CII Environment Summit 2024 | Hyatt Centric, Dehradun | Speaker | Jul-2024
International Conference on Redefining Value creation: Digital transformation for a sustainable and human centric economy(ICON 2026) | IMS Unison University, Dehradun | Chief Patron | Apr-2026</t>
  </si>
  <si>
    <t>Technical: The future of work report of World Economic Forum 2025 talks about the key skills required which is openness to technology and i have deep conviction about the same., Comfortable with use of technology and new tools of AI too.
Managerial: This is my core strength, Being a chartered accountant, i have the ability to generate and allocate financial resources. Other resources are also to my abilities., Having worked with corporates, this is my strength., This is my core strength too.
Corporate: I have the ability to identify the needs of the community in key sectors, The understanding of challenges before nation wrt NEP implementation amongst other issues in higher education is well known to me., curriculum development is fundamental to any higher education's success, it has to be inclusive and current.
Leadership: i have the ability to motivate diverse group of stakeholders, This is primarily the job of the leader, which i shall take care, The ability to think innovatively is important and strategic thinking is critical for the success of any organisation i lead., Yes, i have a leadership style which is consultative and participative and am open to ideas.
Interpersonal: Yes, have worked on national leadership roles and have also executed international collaborative roles in the past with ease., The ability to interact and communicate effectively is primarily the characteristics of a good leader and to ensure that the plans of action are pursued well at senior levels is my priority, My resume has all the details from being part of CII, NHRDN, FKCCI, AIMS, AMDISA, Rotary, UNGC etc and having led in key roles in this organisation too.
Description: I have received the prestigious 'Ravi J Mathais Award' for being the best person in management education at the hands of Mr. Anish Shah, MD of Mahindra and Mahindra Ltd in 2022. This honour has been conferred on me for being instrumental nationally in creating newness in the field of management education in the areas of curriculum design, new innovative management programs for corporates, creating a innovation ecosystem for startups, student success, faculty developement and creating centres of excellence.
My international collaboration with Yellow Edge Inc, Canberra has led to consultancy project for 5 years. They being leadership consultants, collaborated with WeSchool during my Deanship, to network with the government officials of Canberra and the Indian counterpart, thereby deliberating with think-tanks of both institutions apart from interventions at grassroot levels.</t>
  </si>
  <si>
    <t>Dr Anand K Joshi | Ombudsman, Adani University, Ahmedabad | dranandkjoshi@gmail.com | 9980124014</t>
  </si>
  <si>
    <t>21-Aug-26 09:17 PM</t>
  </si>
  <si>
    <t>Radha Krishna</t>
  </si>
  <si>
    <t>rkrvce@gmail.com</t>
  </si>
  <si>
    <t>04-Mar-1964</t>
  </si>
  <si>
    <t>Hindi, English,Kannada,Telugu</t>
  </si>
  <si>
    <t xml:space="preserve">S V Chalamaiah Setty </t>
  </si>
  <si>
    <t>165/1, 34th Main road,  ITI Layout, I Phase JP Nagar, Bengaluru, 560 078</t>
  </si>
  <si>
    <t>Dean</t>
  </si>
  <si>
    <t>RV College of Engineering</t>
  </si>
  <si>
    <t>17-Jan-2025</t>
  </si>
  <si>
    <t>PhD | Visvesvaraya Technological University | RV College of Engineering | 0.00 | 0.00 | 2010
Post Graduation | Visvesvaraya Technological University | MS Ramaiah Institute of Technology | 84.00 | 0.00 | 2004
Graduation | Bangalore University | Dayananda Sagar College of Engineering | 64.00 | 0.00 | 1990
Higher Secondary | Karnataka Pre University Board | National College Basavanagudi Bengaluru | 65.00 | 0.00 | 1985
Secondary | Karnata Secondary Examination board  | Sri Maruthi High School Chakavelu  | 78.00 | 0.00 | 1983
Diploma | NIIT | NIIT Jayanagar | 60.00 | 0.00 | 2000
Other | Mysuru Hindi Prachar Parishath | Mysuru Hindi Prachar Parishath | 77.00 | 0.00 | 1983</t>
  </si>
  <si>
    <t>The oxford polytechnic  | Lecturer | Aug 1990 | Aug 2000 | 10Y 0M
The Oxford polytechnic Bengaluru | HoD - Civil Engineering | Aug 2000 | Aug 2004 | 4Y 0M
RV College of Engineering Bengaluru | Lecturer | Aug 2004 | Apr 2010 | 5Y 7M
RV College of Engineering Bengaluru | Assistant Professor (Professor in 5th Pay) | Apr 2010 | Mar 2012 | 1Y 10M
RV College of Engineering Bengaluru | Associate Professor and Associate Dean | Mar 2012 | May 2015 | 3Y 2M
RV College of Engineering Bengaluru | Associate Professor  | May 2015 | Nov 2017 | 2Y 5M
RV College of Engineering Bengaluru | Professor | Nov 2017 | Jul 2018 | 0Y 7M
RV College of Engineering Bengaluru | Professor and HoD | Jul 2018 | Jan 2025 | 6Y 6M
RV College of Engineering Bengaluru | Dean PG Studies | Jan 2025 | Present | 1Y 7M</t>
  </si>
  <si>
    <t>36Y 0M</t>
  </si>
  <si>
    <t>Carbon Emission and Cost Analysis of Using Hybrid Fibre White Topping Overlays—A Road Rehabilitation Feasibility Study | Future Transportation | Mar-2022
Strength Assessment in Portland Cement and Geopolymer Composites with Abrams’ Law as Basis | Journal of Advanced Concrete Technology | May-2020
Characteristics of Cement Mortar with M-sand as Replacement of Fine Aggregates | Materials Today: Proceedings | Dec-2018
Evaluation of Microfine Stone Dust as Filler Material in Binary and Ternary Blends | Iranian Journal of Science and Technology, Transactions of Civil Engineering | Jun-2018
Effect of Microfines on the Mechanical Properties of Cement Mortar and Concrete | Jordan Journal of Civil Engineering | Jan-2017
Structural Behavior of Geopolymer Masonry | Indian Journal of Science and Technology, | Jul-2016
Strength Characteristics of Open Air Cured Geopolymer Concrete | Transactions of the Indian Ceramic Society | Jul-2014
Study on Compressive Strength of Geopolymer Mortar | Advanced Materials Research | May-2014
Phenomenological Model to Re-proportion the Ambient Cured Geopolymer Compressed Blocks | International Journal of Concrete Structures and Materials | Sep-2013
Compressive Strength Assessment of Geopolymer Composites by a Phenomenological Model | Journal of Reinforced Plastics and Composites | Mar-2009</t>
  </si>
  <si>
    <t>Performance of Sustainable Concrete with Industrial By-products | Springer Nature Singapore | RV College of Engineering
Properties of Sustainable Concrete with Processed Slag Sand | Springer Nature Singapore | RV College of Engineering
Eco-efficient Masonry Bricks and Blocks - Design, Properties and Durability | Elsevier Woodhead Publishers, UK | RV College of Engineering
Development of Eco-efficient Geopolymer Masonry for Sustainability | Springer Nature | RV College of Engineering</t>
  </si>
  <si>
    <t>Dean PG Studies | RV College of Engineering, Bengaluru | Jan 2025 | Aug 2026 | 1Y 7M
Professor and HoD - Department of Civil Engineering | RV College of Engineering, Bengaluru | Jul 2018 | Jan 2025 | 6Y 6M
Profesor  | RV College of Engineering, Bengaluru | Nov 2017 | Jul 2018 | 0Y 7M
Associate Dean | RV College of Engineering, Bengaluru | Mar 2012 | May 2015 | 3Y 2M
HoD - Civil Engineering | The Oxford Polytechnic, Bengaluru | Aug 2020 | Aug 2004 | -16Y -11M</t>
  </si>
  <si>
    <t>Development of Geo polymer composites for enhanced mechanical properties and subside air pollution by the addition of Nano Particles with emphasis on achieving content uniformity | Rs. 70.1 Lakhs | Nano Mission - Department of Science and Technology | Jan 2019 | Jul 2022 | 3Y 6M</t>
  </si>
  <si>
    <t>IACEE, International Conference | Session Chair
Journal,iScience, Elsevier Editorial | Peer Reviewer
Journal, Sugar Tech, Springer Nature | Peer Reviewer
Journal of cleaner production, Elsevier Editorial | Peer Reviewer
Journal, International journal of concrete structures and materials, Springer Nature | Peer Reviewer
Journal, Developments in the built environment, Elsevier Editorial | Peer Reviewer
Journal, Construction &amp; building materials, Elsevier Editorial | Peer Reviewer
Journal, Case Studies in Construction Materials,Elseier Editorial | Peer Reviewer
International Conference on Solid Waste Technology and Management, Philadelphia, PA USA | Session Chair
The 34th Conference on OUR WORLD IN CONCRETE &amp; STRUCTURES is to be held in SINGAPORE in AUGUST 2009 | Presented a paper in the conferecne in 2009 (offline)</t>
  </si>
  <si>
    <t>HoD - Civil Engineering, Ovedrall incharge of Civl Engineering departmnet  | HoD Oxford
Associate Dean - Incharge of all PG Programs  | Associate Dean
HoD - Civil Engineering, RV College of Engineering - Full incharge of the entire departemnt  | HoD RVCE
Member infrastructure Committee - Overall incharge of construction and other infrsasrtutie at RCVE | Infrastructre Committee
Nodal officer - TEQUIP - Complete in chrage of al environmental issues at RVCE  | TEQUIP Nodal officer
Editor -in - Chief - i Manager's Journal of Structural  Engineering | Editor in chief
Secretary Indian Concrete Institute bengalur centre - Organisng technical events  ( Constrcution) with industry  | Secretary ICI</t>
  </si>
  <si>
    <t>National Board of Accrediation New Delhi  | Program Evlator and Chairman of expert committee - 35 visits to Engineering institutions completed across the country | Nov 2019 | Aug 2026
Various institutions across the country - 22 no  | Expert- Mock visit of NBA - Appointed by the college to review the preparedness for NBA expert commite visit  | Jun 2018 | Aug 2026
Visvesvaraya Technological Univerity Belagavi Karnataka | Local Inspection committee for affiliation | Feb 2025 | Feb 2025
Visvesvaraya Technological Univerity Belagavi Karnataka | Local Inspection committee for affiliation | Jan 2025 | Feb 2025
Visvesvaraya Technological Univerity Belagavi Karnataka | Expert committe member to grant autonomy  | Jan 2026 | Jan 2026</t>
  </si>
  <si>
    <t>IQAC (Internal Quality Assurance Cell) | RV College of Engineering | Jul 2018 | Aug 2026 | College level documenation for NAAC, NIRF and NBA</t>
  </si>
  <si>
    <t>Guide (11)</t>
  </si>
  <si>
    <t>Concrete Fair | RV College of Engineering | Annual Organised technical fest from 2012-2024 at RV College of Engineering. More than 15 industries sponsored the event. On an average 500 students of B Tech/BE participated each year. The two-day event has 10 technical events. The best performing studen | Nov 2012 | Dec 2024 | 12Y 0M
NSS Cordinaor | RV College of Engineering | •	Utsarga Marathon – Annual fundraising run supporting humanitarian causes. •	Blood Donation Camps – Strengthened regional blood reserves. •	Health Camps – Preventive screenings and awareness sessions. •	Plantation Drives – Sapling plantations linked to e | Jul 2017 | Nov 2022 | 5Y 4M</t>
  </si>
  <si>
    <t>Innovative world of concrete 2018 | Bengaluru | Organisng Secretary | Sep-2018
Concrete Panorama and Deminar 2016 | Berngalluru | Technial Committe | Feb-2016
Concrete Panorama and Deminar 2023 | Bengaluru | Head Souviner Committee | Jul-2023
Concrete Panorama and Deminar 2021 | Bengaluru | Technical committee member | Mar-2021
Concrete Panorama and Deminar 2026 | Bengaluru | Head Souviner Committee | Feb-2021
Concrete Fair 2012,13,14,15,16,17,18,19,21,22,23,24 | RV COllege of Engineering Bengaluru | Organsing Secretary | Nov-2024</t>
  </si>
  <si>
    <t>Technical: Openness towards technology and deep conviction regarding its transformative potential in a knowledge‑based academic environment. Forward‑looking vision that embraces innovation as a catalyst for advancing research, teaching, and institutional growth., Confident and very comfortable
Managerial: I have the ability to anticipate challenges and proactively design strategic plans that safeguard institutional progress. The foresight in identifying potential issues ensures that academic programs remain resilient, adaptive, and future‑ready. ,  I strive to generate resources and allocate them with precision to maximize institutional impact. Plan for resource mobilization and judicious distribution. Based on the institutional priorities, and fostering innovation, resources will be optimized., I want to be calm, composed and ensures that critical academic and administrative responsibilities are managed with precision and efficiency. It can be achieved by combining strategic foresight with disciplined execution., I am committed to understand the financial status of the institution and strive for revenue generation through strategic planning, and fiscal control. By identifying diverse avenues for resource mobilization, approach can be planned logically.
Corporate: With a deep understanding of how infrastructure, sustainability, engaging with stakeholders and analyzing community priorities, it can be ensured to effectively address with real‑world challenges. I have the ability to bridge academics and industry., By recognizing the rapid urbanization, climate change, resource scarcity, and the demand for sustainable infrastructure, a strategic plan must be made to the built environment. It is possible by fostering research in smart cities, resilient infrastructure, I served as Chairman, Board of Studies at RV College of Engineering for 7 years and as member in 15+ institutions nationwide. I advocate broad participation, social inclusion, and interdisciplinary pedagogy, ensuring equitable opportunities while complyin
Leadership: I have engaged with diverse stakeholders—students, parents, faculty, industry, management, alumni, policy makers, and higher education authorities—as Dean, Head, and Associate Dean. Mentoring 1000+ students and addressing varied needs, I build consensus b, I have a strong desire to convert every initiative meaningfully to academic excellence, innovation, and societal impact. It can be done by consistent efforts by integrating the values of inclusivity, sustainability, and knowledge creation. With this we ca, By integrating innovation in curriculum, research, and resource management, I ensure postgraduate education responds to emerging technologies and societal needs. My vision emphasizes sustainability, inclusivity, and global competitiveness, balancing insti, By demonstrating integrity, resilience, and excellence, I inspire confidence among colleagues and students, fostering a values‑driven culture. My openness to new ideas ensures innovation and creativity thrive. By encouraging diverse perspectives and embra
Interpersonal: I have engaged with stakeholders—students, parents, faculty, industry, management, alumni, policy makers, and higher education authorities—as Dean, Head, and Associate Dean. Mentoring 1000+ students and addressing diverse needs, I build consensus by align, With a strong knowledge base, I back interactions with data, evidence, and clear institutional outcomes. Combining strategic communication, consensus building, vision‑driven influence, and relationship management, I strive for excellence—aligning prioriti, 
I maintain strong bonds with professional bodies including Indian Concrete Institute, Association of Consulting Civil Engineers (I), INSTRUCT, Institution of Engineers, ISTE, and Swadeshi Vignana Andolana. As executive committee member and secretary of I
Description: 
I have served as Chairman/Program evaluator for more than 30 Engineering institutions across the country for UG/PG/ Diploma programs. The appointment is made by National Board of Accreditation (NBA), New Delhi. I have experience of visiting for Tier I and II both for compliance and full visit. 
&amp;middot;&amp;nbsp;&amp;nbsp;&amp;nbsp;&amp;nbsp;&amp;nbsp;&amp;nbsp;&amp;nbsp;&amp;nbsp; Awarded as the &amp;ldquo;Best Scientist&amp;rdquo; by VTU, Belagavi during Sept 2008 
&amp;middot;&amp;nbsp;&amp;nbsp;&amp;nbsp;&amp;nbsp;&amp;nbsp;&amp;nbsp;&amp;nbsp;&amp;nbsp; Awarded with &amp;ldquo;Outstanding Concrete teacher &amp;ndash; 2022&amp;rdquo; by Indian concrete Institute. Bengaluru centre
&amp;middot;&amp;nbsp;&amp;nbsp;&amp;nbsp;&amp;nbsp;&amp;nbsp;&amp;nbsp;&amp;nbsp;&amp;nbsp; Best Academician cum researcher award &amp;ndash; 2016 by Association of Consulting Civil Engineers, Indian Concrete Institute and Jain University.
&amp;middot;&amp;nbsp;&amp;nbsp;&amp;nbsp;&amp;nbsp;&amp;nbsp;&amp;nbsp;&amp;nbsp;&amp;nbsp; Peer reviewer for 10 international journals of Spinger/Elsevier/ Pergamon etc. 
&amp;middot;&amp;nbsp;&amp;nbsp;&amp;nbsp;&amp;nbsp;&amp;nbsp;&amp;nbsp;&amp;nbsp;&amp;nbsp; Serving as &amp;ldquo;Editor-in-Chief&amp;rdquo; for i Manager&amp;rsquo;s journal of Structural Engineering. 
&amp;middot;&amp;nbsp;&amp;nbsp;&amp;nbsp;&amp;nbsp;&amp;nbsp;&amp;nbsp;&amp;nbsp;&amp;nbsp; Fellow member of Association of Consulting Civil Engineers.
&amp;nbsp;
&amp;nbsp;</t>
  </si>
  <si>
    <t>Dr. V Ramachandra | Technical Advisor Ultratech cement  Mumbai, President ICI. | ramachandra.v@adityabirla.com | 9743247985</t>
  </si>
  <si>
    <t>Dr.  L R Manjunatha  | Vice President and Head Business development, JSW Cement Ltd | manjunatha.ramachandra@jsw.in | 9480682100</t>
  </si>
  <si>
    <t>Dr. M R Kalgal | Former Vice Presideanr and Advisor to Ultratch Cements | mkalgal@gmail.com | 9844010074</t>
  </si>
  <si>
    <t>22-Aug-26 09:12 AM</t>
  </si>
  <si>
    <t>P Srinivasa   Rao</t>
  </si>
  <si>
    <t>srinivasa.pt@gmail.com</t>
  </si>
  <si>
    <t>30-Aug-1962</t>
  </si>
  <si>
    <t>Telugu,English,Hindi</t>
  </si>
  <si>
    <t>VISWANADHAM</t>
  </si>
  <si>
    <t xml:space="preserve">Plot No. 241, Vasanthnagar Colony, Kukatpally, Hyderabad - 85 </t>
  </si>
  <si>
    <t>Retired Professor In Civil Engineering</t>
  </si>
  <si>
    <t>JNTU- Hyderabad</t>
  </si>
  <si>
    <t>Senior Level</t>
  </si>
  <si>
    <t>16-Feb-2006</t>
  </si>
  <si>
    <t>PhD | Jntu Hyderabad | Jntu College Of Engineering  | 0.00 | 0.00 | 2000
Secondary | Board of Secoundry Education | Govt Jr. College, Narsipatnam, Vizag | 49.00 | 0.00 | 1977
Graduation | Nagarjuna University | Siddhardha Engineering College, Vijayawada | 73.00 | 0.00 | 1985
Post Graduation | Mysore University | SJC College of Engineering, Mysore. | 73.00 | 0.00 | 1988
Higher Secondary | Board Of Intermediate Education | Kakani Venkataratanam College, Nandigama | 74.00 | 0.00 | 1979</t>
  </si>
  <si>
    <t>JNTU HYDERABAD | Principal, Vice Principal HOD and Professor | Sep 1990 | Aug 2022 | 31Y 11M</t>
  </si>
  <si>
    <t>31Y 11M</t>
  </si>
  <si>
    <t>Strength properties of glass fiber concrete K Chandramouli, RP Srinivasa, N Pannirselvam, ST Seshadri, P Sravana ARPN journal of Engineering and Applied sciences 5 (4), 1-6	162 2010 Experimental investigation on optimum usage of Micro silica and GGBS for  | Strength properties of glass fiber concrete K Chandramouli, RP Srinivasa, N Pannirselvam, ST Seshadri, P Sravana ARPN journal of Engineering and Applied sciences 5 (4), 1-6	162 2010 Experimental investigation on optimum usage of Micro silica and GGBS for  | Jan-2010</t>
  </si>
  <si>
    <t>Tertiary Blended Self Compacting Concrete By Using Various Supplemntary Cementious Materials Towards Smart , Sustainble and Infrastructural Development Of Cities In INDIA | Research India Publications | All Engineering Colleges In Telangana</t>
  </si>
  <si>
    <t>HEAD OF THE DEPARTMENT | JNTU HYDERABAD | Sep 2010 | Aug 2012 | 1Y 11M
PrincipaLl | JNTU HYDERABAD | Jul 2015 | Dec 2015 | 0Y 5M
Vice Principal  | JNTU HYDERABAD | May 2015 | Mar 2018 | 2Y 10M
HEAD OF THE DEPARTMENT | JNTU ANANTHAPUR | Jul 2006 | Jan 2009 | 2Y 6M
DIRECTOR BICS  | JNTU HYDERABAD | Sep 2012 | Aug 2013 | 0Y 11M</t>
  </si>
  <si>
    <t>Prefabrication techniques for low cost housing inseismic zones | 3 Lakhs | AICTE | Mar 1995 | Mar 1998 | 3Y 0M
Modernization of Advanced Concrete technology Lab | 5 lakhs | AICTE | Mar 1992 | Mar 1995 | 3Y 0M
Durability Studies on â€oeGlass Fiber Self Compacted Concrete | 10 lakhs | AICTE | Mar 2006 | Mar 2009 | 3Y 0M</t>
  </si>
  <si>
    <t>Papers Published In International Conferences | as a Author of the paper
Papers Published In International Conferences | as a Author of the paper</t>
  </si>
  <si>
    <t>Worked as a Governing body Member | Indian Concrete Institute</t>
  </si>
  <si>
    <t>Life Member of ICI, Life Member ACCI | Indian Concrete Institute, Association Of Civil Engineers | Jan 2002 | Aug 2026
Jntu College Of Engineering, Hyderabad | Board Of Studies Chairmen | Aug 2010 | Aug 2012
AP Housing Board, Hyderabad | Expert Member | Aug 2011 | Aug 2012
APEWIDC, Hyderabad | Expect Member | Aug 2012 | Aug 2013
JNTU Hyderabad | Expect Member | Aug 2010 | Aug 2011</t>
  </si>
  <si>
    <t>Worked as a NAAC Member | NAAC | Jan 2018 | Jan 2024 | Worked as a NAAC Member</t>
  </si>
  <si>
    <t>Guide (15) | Co-Guide (3)</t>
  </si>
  <si>
    <t>Worked as NSS Program Officer | JNTU Hyderabad | Conducted Various Blood Donation Camps etc. | Jan 1993 | Jan 1995 | 2Y 0M</t>
  </si>
  <si>
    <t>Strength improvement studies on the ternary blended bacterial self compacting concrete”, paper presentation at UKIERI concrete congress, international conference, mar 2019 | JALANDHAR | AUTHOR | Jun-2015
41.	Presented the Paper titled “Strength and Durability Studies of Quaternary Blended Concretes Using Mineral Admixtures” 9th International Concrete Conference at Dundee Environment, Efficiency and Economic Challenges for Concrete  | SCOTLAND | AUTHOR | Jul-2016
37.	The paper titled “Compressive Strength and Young’s Modulus of Ternary                                        Blended Concrete Using Micro Silica and Fly ash” is accepted for Publication in the 39th Conference on OUR WORLD IN CONCRETE &amp; STRUCTURE | SINGPOR | AUTHOR | Aug-2015</t>
  </si>
  <si>
    <t>Technical: Good, Moderate
Managerial: Fair, Moderate, Good, High
Corporate: Good, Good, Good
Leadership: High, High, Good, Fair
Interpersonal: Good, High, Fair
Description: 1 STATE AWARD TO MERITORIOUSTEACHERS, RECIPIENT OF STATE AWARD AS BEST TEACHER AWARD, GOVERNMENT OF TELANGANA HIGHER EDUCATION DEPARTMENT 2015
2 AWARD FOR OUTSTANDING CONCRETE ENGINEER OF TELANGANA ICI ULTRA TECH INDIAN CONCRETE INSTITUTE -TELANGANA 2015
3 LIFE ACHIVEMENT AWARD BY ACCI HYDERABAD 2025</t>
  </si>
  <si>
    <t>Prof.A.Raja Gopal | Professor in Civil Engineering, Room: B-521, Academic Block BIITHyderabad,Telangana | rajagopal@ce.iith.ac.in | 8985156490</t>
  </si>
  <si>
    <t>Dr.B. NageswaraRao | Structural Engineering Laboratory, IIT Madras Chennai,600036,India | bnrao@civil.iitm.ac.in | 9444743191</t>
  </si>
  <si>
    <t>V Bhikshma  | Sr. Professor Ou College of Engineering, Hyderabad  | v.bhikshma@yahoo.co.in | 9949638885</t>
  </si>
  <si>
    <t>22-Aug-26 10:47 AM</t>
  </si>
  <si>
    <t>Sanjay Kumar Sharma</t>
  </si>
  <si>
    <t>sanjaysharma@nitttrchd.ac.in</t>
  </si>
  <si>
    <t>05-Sep-1961</t>
  </si>
  <si>
    <t>Jagdish  Chander Sharma</t>
  </si>
  <si>
    <t>H.No. 4, NITTTR Campus, NITTTR, Sec 26, Chandigarh -160019</t>
  </si>
  <si>
    <t>NITTTR, Chandigarh</t>
  </si>
  <si>
    <t>01-Jul-2008</t>
  </si>
  <si>
    <t>PhD | Panjab University | Panjab Engineering College, Chandigarh | 0.00 | 0.00 | 2007
Post Graduation | Panjab University | Punjab Engineering College, Chandigarh | 67.50 | 0.00 | 1986
Graduation | Kanpur University | HBTI Kanpur | 69.50 | 0.00 | 1982
Higher Secondary | HP University | Degree college, Nahan, Himachal Pradesh | 69.50 | 0.00 | 1978
Secondary | HP Board | Government School, Nahan, Himachal Pradesh | 82.60 | 0.00 | 1976
Other | IGNOU, New Delhi | IGNOU | 68.00 | 0.00 | 1989</t>
  </si>
  <si>
    <t>National Institute for Technical Teachers' Training and Research, Chandigarh | Professor | Jul 2007 | Present | 19Y 1M</t>
  </si>
  <si>
    <t>19Y 1M</t>
  </si>
  <si>
    <t>Improving compressive strength of low calcium fly ash geopolymer concrete with Alccofine. | Advances in concrete construction 5 (1), 017 | Jan-2017
Characterization of Innovative and Sustainable Cement-Less Mortar | Recent Developments in Sustainable Built Environment | Jan-2026
Development of Sustainable Construction Materials by Using Electroplating Waste Sludge | Recent Developments in Sustainable Built Environment | Jan-2026
Investigating the Rheology and Strength of Self-compacting Geopolymer Concrete Using Blast Furnace Slag and Flyash | Civil and Environmental Engineering Reports Civil and Environmental Engineering Reports | Nov-2025
A Perspective on Smart Environment in Indian Smart Cities | Sustainable Energy and Fuels: Materials, Processing methods, and Development Chapter: 3 | Sep-2024
Development of low-carbon recycled aggregate concrete using carbonation treatment and alccofine | Energy Ecology and Environment 9(3):230-240 | Nov-2023
Effect of various bio-deposition treatment techniques on recycled aggregate and recycled aggregate concrete | Journal of Building Engineering 66:105868 | May-2023
Utilization of Polymer Composite for Development of Sustainable Construction Material | Advances in Materials Science and Engineering 2022(6):1-15 | Jun-2022
Net Zero Energy Building (NZEB) Design | Journal of The Institution of Engineers (India) Series A | Jan-2021
Strength and Permeation properties of Alccofine activated low calcium fly ash geopolymer concrete | Computers and Concrete 20(6):683-688 | Dec-2017</t>
  </si>
  <si>
    <t>Building Repair and Maintenance Management, co-author  | CBS, Publications, New Delhi (2006)  | Civil Engineering degree  institutions
•	Hydraulic Data Book for Engineers, co-author,   | New age International (P) Limited New Delhi (1998) | Design and research organisations
•	Lab manual in Environmental Engineering | Khanna Publishers, Jalandhar | Civil engineering degree institutions.</t>
  </si>
  <si>
    <t>Professor and Head Civil Engineering Department | NITTTR, Chandigarh | Jul 2009 | Aug 2026 | 17Y 1M</t>
  </si>
  <si>
    <t>Retrofitting of schools and hospital Buildings of Himachal Pradesh | 2.5 Cr | HPSDMA, Himachal Pradesh | Jan 2022 | Sep 2026 | 4Y 8M
Utilisation of fibre reinforcement for beam column joint. | 40 lakhs | AICTE NEW DELHI | Jan 2014 | Dec 2019 | 5Y 11M
Utilization of waste sludge for making bricks | 1.2 lakhs | Environment Department Chandigarh | Jan 2021 | Dec 2022 | 1Y 11M</t>
  </si>
  <si>
    <t>Dean (Consultancy and Extension Services)</t>
  </si>
  <si>
    <t>State Environmental Appraisal Committee, Chandigarh | Expert Member | Jan 2015 | Dec 2021
National Board of Accreditation, New Delhi | Expert Member for Civil Engineering | Jan 2012 | Aug 2026</t>
  </si>
  <si>
    <t>Civil engineering | National Board of Accreditation | Jan 2012 | Aug 2026 | Expert member for civil engineering courses in NBA team
Engineering programs | UGC | Jan 2010 | Aug 2026 | Expert for under AICTE team
Environment  | SAEC Chandigarh | Jan 2015 | Aug 2026 | Expert Member
Environment  | Environment Department, Chandigarh | Jan 2019 | Aug 2026 | Member of Climate Change Working Group for Mission on Strategic knowledge for Climate Change</t>
  </si>
  <si>
    <t>Guide (23) | Co-Guide (2)</t>
  </si>
  <si>
    <t>Training of youth under Unnat Bharat Abhiyan | AICTE | Conducted Skill development prpgram for rural youth | Jan 2018 | Dec 2021 | 3Y 11M</t>
  </si>
  <si>
    <t>International Conference on Sustainable Civil Engineering Practices on 2nd &amp; 3rd March 2017  | Chandigarh | Coordinator | Mar-2017
International Conference on Educational Futures(Golden Jubilee) 18th &amp; 19th Nov 2016 (Golden Jubilee) | Chandigarh | Coordinator | Nov-2016
International Conference on Clean Technologies and Sustainable Development 23-24 Feb 2018 | Chandigarh | Coordinator | Feb-2018
3rd International Conference on Innovative Technologies for Clean and Sustainable Development. 19-21 Feb, 2020 | Chandigarh | Coordinator | Feb-2020</t>
  </si>
  <si>
    <t xml:space="preserve">Technical: Yes, having exposure in AI applications and digital construction., Good
Managerial: Yes, I Proactively anticipates challenges and formulates timely, strategic plans to address them effectively., I have strong capability in mobilizing resources and ensuring their efficient and strategic allocation., I can work effectively under pressure and consistently manage responsibilities within tight deadlines., I possess a strong understanding of financial management, including revenue generation, planning, and effective fiscal control, as I am actively involved in consultancy works.
Corporate: Yes, I am working in the area of clean and green technologies., I possess a clear understanding of national challenges and how higher education in the built environment can effectively respond to them., Yes, I have good experience in curriculum development for various states in northern region institutions.
Leadership: I can effectively motivate and engage a diverse group of stakeholders toward achieving common goals., I would like to work for achieving the missions and goals of the institute. , I possess the required ability., I will like to work as a team and guide my faculty and staff to achieve greater heights.
Interpersonal: Yes, I have good experience., Yes, I have the ability., I have been Chairman of Indian Concrete Institute, Chandigarh, Member of the Institute of Engineers, Chandigarh chapter, Vice Chairman of the Institute of Water and Environment.
Description: 
I have been granted 3 patents by the Patent Office, Govt. of India,&amp;nbsp;
Awarded best paper by the Institute of Engineers for Zero Energy Building design.
Best M.Tech and Ph.D. Thesis Award by the Indian Concrete Institute, Chandigarh.
Outstanding Engineer Award by the Institute of Architects, Punjab.
</t>
  </si>
  <si>
    <t>Dr. M.P. Punia | Ex Vice Chairman ,AICTE, New Delhi | puniamp1960@gmail.com | 9815575260</t>
  </si>
  <si>
    <t>22-Aug-26 11:54 AM</t>
  </si>
  <si>
    <t>Nakka  Thrivikrama Rao</t>
  </si>
  <si>
    <t>ntr@rediffmail.com</t>
  </si>
  <si>
    <t>30-Mar-1959</t>
  </si>
  <si>
    <t>Telugu, English, Hindi, Kannada, Tamil</t>
  </si>
  <si>
    <t>Nakka Venkata Krishnaiah</t>
  </si>
  <si>
    <t>Flat # 515, DSR Park Ridge Apartments, HUDA Layout, Nakshatra Road, Nallagandla, Serlingamapalli Mandal, Ranga Reddy District, Hyderabad - 500019, Telangana</t>
  </si>
  <si>
    <t xml:space="preserve">Project Coordinator &amp; Road Safety Expert </t>
  </si>
  <si>
    <t>Sheladia Associates Inc</t>
  </si>
  <si>
    <t>Senior</t>
  </si>
  <si>
    <t>19-Feb-2026</t>
  </si>
  <si>
    <t>PhD | Kakatiya University, Warangal | Regional Engineering College, Warangal | 0.00 | 0.00 | 1999
Post Graduation | Bharatidasan University, Tiruchirapalli | Regional Engineering College, Tiruchirapalli | 70.00 | 0.00 | 1986
Graduation | Bangalore University | Siddaganga Institute of Technology, Tumkur | 67.00 | 0.00 | 1982</t>
  </si>
  <si>
    <t>MIT World Peace University, Pune | Vice Chancellor | Dec 2019 | Dec 2021 | 2Y 0M
VIT University | Professor / Senior Professor / Director | Dec 2006 | Dec 2010 | 4Y 0M
Ministry of Works, Transport &amp; Communications, Government of Botswana  | Principal Roads Engineer-I | Nov 2001 | Dec 2006 | 5Y 1M
Regional Engineering College / National Institute of Technology, Kurukshetra | Lecturer / Senior Lecturer | Aug 1986 | Oct 2001 | 15Y 2M
Intercontinental Consultants &amp; Technocrats, New Delhi | Vice President | Feb 2011 | Apr 2017 | 6Y 2M
CBIT | Director, IQAC / Advisor, Consultancy Services | Nov 2023 | Apr 2025 | 1Y 5M
Presidency University, Bangalore | Pro Vice Chancellor | May 2022 | Feb 2023 | 0Y 8M
Mukesh Patel School of Technology &amp; Management, NMIMS University, Mumbai | Dean | May 2017 | Dec 2019 | 2Y 7M
Sheladia Associates Inc. | Project Coordinator &amp; Road Safety Expert | Feb 2026 | Present | 0Y 6M</t>
  </si>
  <si>
    <t>37Y 9M</t>
  </si>
  <si>
    <t>Technology and Tools in Engineering Education: Research and Innovations | CRC Press, Taylor, and Francis LLC | The publisher has exclusively positioned the book for research scholars and teachers. It is available at 1) Australian National University (ANU) Library has the book listed in its Engineering resources/reading guide 2) University of Delhi Library System h</t>
  </si>
  <si>
    <t>Director, IQAC / Advisor, Consultancy Services | Chaitanya Bharathi Institute of Technology, Hyderabad | Nov 2023 | Apr 2025 | 1Y 5M
Vice Chancellor | MIT World Peace University, Pune | Dec 2019 | Dec 2021 | 2Y 0M
Dean | Mukesh Patel School of Technology Management &amp; Engineering, NMIMS University, Mumbai | May 2017 | Dec 2019 | 2Y 7M
Vice President | Intercontinental Consultants &amp; Technocrats, New Delhi | Feb 2011 | Apr 2017 | 6Y 2M
Deputy Director / Director / ABET Accreditation Officer | VIT University, Vellore | Dec 2006 | Dec 2010 | 4Y 0M
Principal Roads Engineer-I | Government of Botswana | Nov 2001 | Dec 2006 | 5Y 1M</t>
  </si>
  <si>
    <t>Evaluation of Causal Factors of Road Accidents (ECAFARA) | INR800,000 | MHRD, Government of India | Jun 1999 | Feb 2005 | 5Y 8M</t>
  </si>
  <si>
    <t>1) Government of Botswana  | Head of Training Division responsible for enlightened and creating a knowledgeable society with human resources development of the country;
Asian Development Bank | As a Consultant, responsible to create Rural Road Training Centres in five left-wing extremism impacted states with an aim to bring remote locations into mainstream and improving rural connectivity; another project involving training of the Bangladesh Pol
World Bank | carrying out prestigious pilot projects making the lives of people better than they were. One of the projects involved Monitoring &amp; Evaluation of introdyction of Intelligent Transport System for KSRTC and the other one Safer &amp; Greener Highway introducing</t>
  </si>
  <si>
    <t>Technical: I regard technology not merely as a tool for improving efficiency, but as an enabler of new ways of learning, creating, collaborating and solving problems. My professional experience in engineering, higher education, institutional governance and accredita, I am highly comfortable with technology in both professional and academic environments and have consistently used it as part of institutional planning, administration, teaching-learning, accreditation, research and professional practice. My engineering ba
Managerial: At MIT WPU
i)	COVID presented an opportunity to implement strategic planning skills
ii)	Planned and delivered online classes, overcoming teething problems
iii)	All statutory meetings and convocations were held online as per stipulated schedules
iv)	Online, 1)	To optimize physical and human resources, restructured the schools by creating four separate Divisions at MIT WPU.
2)	Advised the management to allocate surplus funds for research in various forms. 
3)	In Botswana, since the office space was available, 
1)	Results were achieved during my entire career by maintaining the highest levels of punctuality as well as adhering to timelines. It may not be an exaggeration to state that punctuality and adhering to timelines are some of the defining characteristics, FUNDS GENERATED FOR ACADEMIC INSTITUTIONS
	INR 800,000 towards a research project entitled “Evaluation of Causal Factors of Road Accidents” 
	Received INR 200,000 from AICTE towards conducting the “Induction Training programme” for teachers of engineeri
Corporate: My professional career has been closely connected with engineering, infrastructure, transportation, construction, education and institutional development, giving me an understanding of the gap that often exists between academic knowledge and the needs of , Indian Higher Education has a conscious duty of imparting requisite skills to enrolled students, who, upon completion of their education, need to fulfill the mandate to contribute to the development of the nation. 
Indian higher education must create a p, At VIT University, while preparing for ABET accreditation, made massive changes to the curriculum. Had to convince many senior teachers of the importance of reducing the engineering component and increasing the Liberal Arts and Management components. It w
Leadership: i)	Worked at a diverse group of locations and people, and occupied the highest positions in academic institutions in India and abroad.
ii)	Experience of working in a national-level institution that had students from every state of India; in an African co, I see the role of a Vice-Chancellor not as that of an administrator managing an existing institution, but as a custodian of its mission and an architect of its future. NICMAR has a distinctive identity at the intersection of construction, infrastructure, , i)	Prepared a Strategic Plan for MIT WPU 
ii)	Strategized all functions and operations as the Dean at NMIMS, Mumbai
iii)	Established offices of Associate Deans for Research, Faculty, and Accreditation
iv)	As the CEO of the organization in Botswana, I was , I believe leadership is most effective when it is demonstrated rather than declared. Throughout my career, I have worked in diverse institutional and professional environments where achieving results required bringing together people with different backgr
Interpersonal: i)	Having worked in cross-cultural environments at international-level institutions in India and Africa, and proved to be a friendly and popular professional while establishing a wide network with educators around the world.  
ii)	Was a signatory of sever, i)	Having held the highest positions in organizations, used the highest levels of persuasive skills to achieve desired results.
ii)	At VIT University, while preparing for ABET accreditation, I made massive changes to the curriculum. Had to convince many s, i) Member, ASCE
ii) Life Member, IRC
iii) Life Member, IUT
iv) Life Member, ISTE
v) Fellow, IE
vi)	Chartered Engineer, IE
vii)	Senior Professional Engineer, ECI
viii)	Member, Vice Chancellor’s Council
ASCE - American Society for Civil Engineers
IRC -  In</t>
  </si>
  <si>
    <t>Prof NC Shiva Prakash  | Former Professor, IISc, Bangalore | shiv@alum.iisc.ac.in | 9449086370</t>
  </si>
  <si>
    <t>Prof KK Agarwal | 1) President, South Asian University 2) Former Chairman, NBA | kkaggarwal48@gmail.com | 9810044006</t>
  </si>
  <si>
    <t>Prof PK Sikdar | 1) President, ICT Pvt Ltd, New Delhi; 2) Former Director, CSIR-CRRI; 3) Former Prof &amp; Dean, IIT Bombay | sikdar.pk@gmail.com | 9810914051</t>
  </si>
  <si>
    <t>22-Aug-26 12:22 PM</t>
  </si>
  <si>
    <t>Chandra Sekhar Sekhar Matli</t>
  </si>
  <si>
    <t>mcs@nitw.ac.in</t>
  </si>
  <si>
    <t>28-Nov-1963</t>
  </si>
  <si>
    <t xml:space="preserve">English, Telugu,Hindi  </t>
  </si>
  <si>
    <t>M GANGI REDDY</t>
  </si>
  <si>
    <t>DEPARTMENT OF CIVIL ENGINEERING, NATIONAL INSTITUTE OF TECHNOLOGY, WARANGAL - 506004</t>
  </si>
  <si>
    <t>Professor HAG</t>
  </si>
  <si>
    <t>NIT WARANGAL</t>
  </si>
  <si>
    <t>PB 15</t>
  </si>
  <si>
    <t>19-Oct-2019</t>
  </si>
  <si>
    <t>Graduation | SV UNIVERSITY | SVU COLLEGE OF ENGINEERING, TIRUPATI | 66.00 | 6.60 | 1987
Post Graduation | SV UNIVERSITY | SVU COLLEGE OF ENGINEERING, TIRUPATI | 75.00 | 7.50 | 1989
PhD | KAKTIYA UNIVERSITY  | NIT WARANGAL | 0.00 | 0.00 | 2001</t>
  </si>
  <si>
    <t>NIT WARANGAL  | PROFESSOR HAG | Oct 2019 | Present | 6Y 10M</t>
  </si>
  <si>
    <t>6Y 10M</t>
  </si>
  <si>
    <t>Estimation of surface PM2.5 with MODIS Aerosol optical depth and source identification using trajectory analysis: A case of Hyderabad City | India. International Journal of Environment | May-2023
Evaluating Random Forest, XGBoost, and Ensemble Models for PM10 and PM2.5 Retrieval Using AOD and Meteorological Variables | Physics and Chemistry of the Earth | Aug-2026
Optimization of energy recovery through the catalytic Co-hydrothermal carbonization of sewage sludge and lignocellulose biomass | Biomass Conversion and Biorefinery | Dec-2025
Photocatalytic removal of fluoroquinolone antibiotics using heterogeneous photo-Fenton process: scavenger study and determination of residual antibacterial activity | International Journal of Environmental Analytical Chemistry | Dec-2025
Synthesis and characterisation of pure zeolite A from fly ash for removal of lead and cadmium | International Journal of Environmental Analytical Chemistry | Jul-2025
Heterogeneous Photocatalysis of Fluoroquinolone Antibiotics: Scavenger Study and Determination of Residual Antibacterial Activity. |  Ozone: Science &amp; Engineering | Jun-2025
Synthesis of a high-purity zeolite A from bagasse fly ash: optimization, characterization, and application as a low-cost adsorbent for cadmium |  Chemical Papers  | Mar-2025
Advanced oxidation treatment of emerging pollutants from pharmaceutical industrial wastewaters–A review | Ozone: Science &amp; Engineering | Nov-2024
A comprehensive review delineates advancements in retrieving particulate matter utilising satellite aerosol optical depth: Parameter consideration, data processing, models development and future perspectives | Atmospheric Research | Oct-2024
A review on Co-Hydrothermal carbonization of sludge: Effect of process parameters, reaction pathway, and pollutant transport | Journal of the Energy Institute | Oct-2023
Improving accuracy in simulation of urban wind flows by dynamic downscaling WRF with OpenFOAM | Urban Climate  | Jul-2023</t>
  </si>
  <si>
    <t>Earth observations and AIML for urban growth modeling | Elsevier | CSIR National Environmental Engineering Research Institute, Nagpur, Maharashtra, India; National Institute of Technology, Warangal, Telangana, India
Valorization of Sugarcane Bagasse Fly Ash Into a Low-Cost Adsorbent Material for Removal of Heavy Metals: A Review | Springer | National Institute of Techmology Warangal
Urban Sustainability and Resilience Building: Blue-Green Infrastructure for Air Pollution Abatement and Realizing Multiple Co-benefits | Springer | National Institute of Techmology Warangal
Assessment of Quality of Compost Derived from Municipal Solid Waste | Springer | National Institute of Techmology Warangal</t>
  </si>
  <si>
    <t>DIRECTOR ACADEMIC | Jawahar Knowledge Center (JKC) INSTITUTE FOR ELECTRONIC GOVERNANCE (Government of A P), HYDERABAD | Jul 2007 | Jul 2012 | 4Y 11M
HEAD, TRAINING &amp; PLACEMENTS | NIT WARANGAL | Jul 2007 | May 2019 | 11Y 10M
REGISTRAR  | NIT WARANGAL | Mar 2015 | Feb 2016 | 0Y 10M
Chairman, Games Committee | NIT WARANGAL | Oct 2016 | Nov 2018 | 2Y 0M
HEAD CED | NIT WARANGAL | Aug 2018 | Aug 2020 | 1Y 11M
DEAN, PLANNING 7 DEVELOPMENT | NIT WARANGAL | Feb 2022 | Jul 2023 | 1Y 4M
DIRECTOR | RGUKT (IIIT-AP) NUZVID | Nov 2023 | Sep 2024 | 0Y 9M</t>
  </si>
  <si>
    <t>Prestina University, Kosova | Teaching Assignment
Warsaw Institute of Technology, Poland | teaching mobility
University of Santiago, Compostilla, Spain | teaching mobility</t>
  </si>
  <si>
    <t>Guide (6)</t>
  </si>
  <si>
    <t>International Conference on Innovative Trends in Civil Engineering for Sustainable Development | National Institute of Technology Warangal | Organised | Sep-2019
Biosphere - Contemporary Global Challenges | National Institute of Technology Warangal | Organised | Nov-2022
International Conference on Advanced Modeling Techniques for Sustainable Water Resources Management  | National Institute of Technology Warangal | Treasure and Member of the Organizing Committee  | Jan-2004
Two week course on Urban Stormwater Management - cosponsored by the German National Committee for the International Hydrology Programme of the UNESCO and the Operational Hydrology Programme of the WMO | National Institute of Technology Warangal | Coordinator | Feb-2000</t>
  </si>
  <si>
    <t>22-Aug-26 04:40 PM</t>
  </si>
  <si>
    <t>Praveen Badrinath</t>
  </si>
  <si>
    <t>praveenbadri@gmail.com</t>
  </si>
  <si>
    <t>10-May-1968</t>
  </si>
  <si>
    <t xml:space="preserve">English, Hindi,Tamil </t>
  </si>
  <si>
    <t>S BADRINATH</t>
  </si>
  <si>
    <t>103, Defence officers enclave, Dhaula Kuan Part 1, Delhi cantt, New Delhi 110010</t>
  </si>
  <si>
    <t>Major General, Retired</t>
  </si>
  <si>
    <t>Indian Army</t>
  </si>
  <si>
    <t>01-Oct-2023</t>
  </si>
  <si>
    <t>PhD | Osmania University | College of Defence Management, Secunderabad | 0.00 | 0.00 | 2027
Post Graduation | Osmania University | College of Defence Management, Secunderabad | 0.00 | 0.00 | 2018
Post Graduation | Osmania University | College of Defence Management, Secunderabad | 75.00 | 0.00 | 2014
Post Graduation | Madras University | Defence Services Staff College, Wellington | 75.00 | 0.00 | 2002
Graduation | Jawaharlal Nehru University | College of Military Engineering, Pune | 0.00 | 7.63 | 1998
Other | NICMAR | NICMAR, Pune | 0.00 | 0.00 | 2018
Graduation | Madras University | Vivekananda College, Chennai | 0.00 | 0.00 | 1989
Other | IIM Bangalore | IIM Bangalore | 0.00 | 0.00 | 2015
Other | IIM Bangalore | IIM Bangalore | 0.00 | 0.00 | 2016
Diploma | International Project Management Association | College of Defence Management | 0.00 | 0.00 | 2021</t>
  </si>
  <si>
    <t>Indian Army | Additional Military Secretary | Jun 1991 | May 2026 | 34Y 11M</t>
  </si>
  <si>
    <t>Additional Military Secretary | Indian Army | Jun 1991 | May 2026 | 34Y 11M</t>
  </si>
  <si>
    <t>United Nations (MONUC), Democratic Republic of Congo | I performed the duties of Civil Military Coordinator (CIMIC), coordinating humanitarian intervention and relief activities in the strife torn Democratic Republic of Congo.  The role was complex and it was a challenge to bring UN Staff, UN agencies, Intern</t>
  </si>
  <si>
    <t>I have retired as Major General in the Corps of Engineers of the Indian Army and served more than three distinguished decades leading challenging combat and civil engineering projects in active combat, difficult situations and terrain. I had the privilege</t>
  </si>
  <si>
    <t>Public Procurement | Ministry of Defence | Jun 2011 | Jun 2013 | I was deputed to Acquisition Wing of the Ministry of Defence and was responsible for processing cases of evaluation and compliance of defence related equipment. I have also been associated intimately with the revision and review of the Defence Acquisition</t>
  </si>
  <si>
    <t>Instructional Assignment | Indian Army | As a logical extension of pursuing learning, I have a flair for teaching and have been selected as an instructor several times in my career. It has been a matter of pride to be able to shape the minds of my military and civilian colleagues during my tenur | Jul 2013 | Jun 2022 | 8Y 11M</t>
  </si>
  <si>
    <t>Group of Governmental Experts | United Nations HQ, Geneva, Switzerland | Expert on Lethal Autonomous weapons | Oct-2022</t>
  </si>
  <si>
    <t>Technical: Positive, High
Managerial: a matter of habit, Successful and effective experience in Army , Successful and effective experience in Army , Experience in public finance and procurement
Corporate: Civil Military Coordination , Experience as Head of Faculty and Instructional duties, Experience as Head of Faculty
Leadership: High, High Dedication and Integrity, Strategic leadership experience, Military Leadership experience
Interpersonal: United Nations experience
Inter ministerial coordination for infrastructure projects and disaster management, High, Member of Institution of military Engineers
Description: I have been awarded Presidential award of Vishisht Seva Medal for meritorious service as well as commendation cards of Chief of Army Staff and Chief of Defence Staff.&amp;nbsp; I have also been awarded Medals twice for my written works at United Services Institution and by Engineer in Chief.
I have also been commended by United Nations for outstanding owrk in Civil Military relations.</t>
  </si>
  <si>
    <t>Lt Gen Ram Chander Tiwari | Army Commander Retired | tiwariramc@gmail.com | 9868216492</t>
  </si>
  <si>
    <t>General Upendra Dwivedi | Chief of Army Staff, Retired | upendra931@gmail.com | 9910255441</t>
  </si>
  <si>
    <t>Lt Gen Vikas Rohella | Engineer in Chief | dircoord-einc-army@nic.in | 9821107110</t>
  </si>
  <si>
    <t>22-Aug-26 05:54 PM</t>
  </si>
  <si>
    <t>English,Hindi,Telugu</t>
  </si>
  <si>
    <t>Venkata Subbaiah</t>
  </si>
  <si>
    <t>Dr.P N Rao
Villa No.22
APR Pranav Antilia
Bachupally
Hyderabad-500 090
Telangana</t>
  </si>
  <si>
    <t>Professor Retired</t>
  </si>
  <si>
    <t>BITS</t>
  </si>
  <si>
    <t>14-A</t>
  </si>
  <si>
    <t>01-Jan-2010</t>
  </si>
  <si>
    <t>Secondary | Board of Secondry Education, Andhar Pradesh | Government Junior College, Ulavapadu, A.P. | 70.00 | 0.00 | 1980
Higher Secondary | Board of Intermediate Education | GVSM Government Junior College, Ulavapadu, A.P. | 81.60 | 0.00 | 1982
Graduation | Thapar University, Patiala, Punjab,India | Thapar Institute of Engineering and Technology | 67.61 | 0.00 | 1987
Post Graduation | Birla Institute of Technology &amp; Science, Pilani University | Birla Institute of Technology &amp; Science, Pilani | 0.00 | 8.75 | 1988
PhD | Birla Institute of Technology &amp; Science, Pilani University | Birla Institute of Technology &amp; Science, Pilani | 0.00 | 0.00 | 1998</t>
  </si>
  <si>
    <t>Birla Institute of Technology &amp;Science Pilani Hyderabad  Campus | Professor | Aug 2010 | Jul 2026 | 15Y 11M
Birla Institute of Technology &amp;Science Pilani Hyderabad  Campus | Associate Professor | Feb 2005 | Jul 2010 | 5Y 5M
Birla Institute of Technology &amp;Science Pilani Campus | Assistant Professor | Feb 1995 | Jan 2005 | 9Y 11M
Birla Institute of Technology &amp;Science Pilani Campus | Lecturer | Aug 1990 | Jan 1995 | 4Y 5M
Birla Institute of Technology &amp;Science Pilani Campus | Assistant Lecturer | Dec 1988 | Aug 1990 | 1Y 7M</t>
  </si>
  <si>
    <t>Life cycle analysis and performance assessment of bagasse ash-glass powder used concrete | Proceedings of the Institution of Civil Engineers-Engineering Sustainability | Aug-2026
Acid resistance of sustainable ternary cement with sugarcane bagasse ash and waste glass powder | Magazine of Concrete Research  | Jul-2026
Waste glass in cementitious materials: Applications, properties, and performance in construction and infrastructure | Progress in Engineering Science | Mar-2026
Development of sustainable and durable ternary blended concrete using sugarcane bagasse ash and glass powder, | Construction and Building Materials | Mar-2025
Compatibility of waste glass with other by-products for the production of sustainable concrete | Journal of Building Engineering  | Dec-2023
Estimation of wind pressure coefficients on multi-building configurations using data-driven approach | Wind and Structures | Feb-2021
Artificial Neural Network-Based Prediction of Wind Pressure Coefficients on Buildings | Journal of The Institution of Engineers (India): Series A  | Mar-2021
Wind Induced interference effects on two, three and four building configuration | International Journal of Structural Engineering | May-2021
Study of Interference Effects on Wind Turbine Structures | Journal of Energy and Environmental Sustainability | Sep-2019
Polyester Fibres in Concrete –An experimental Investigation | Journal of Advanced Materials Research | May-2011</t>
  </si>
  <si>
    <t>Study on Sustainable Cement Mortar with Activated Charcoal Powder and Fly Ash | Springer | Sustainable Energy and Infrastructure, Lecture Notes in Civil Engineering
Sugarcane Bagasse Ash and Waste Glass Powder Blended Ternary Concrete for Sustainable Infrastructure | Springer | Sustainable Energy and Infrastructure, Lecture Notes in Civil Engineering
Prediction of Failure of Embankment on Soft Clay from Construction Control Chart | Springer | Construction Resources for Environmentally Sustainable Technologies
Study of Cohesive Soil Behaviour on Addition of Coconut Fibre and Micro Fine Cement | Springer | Lecture Notes in Civil Engineering
Across Wind Load Analysis Using CFD for Sustainable Design of Tall Structures | Springer | Advances and Challenges in Structural Engineering</t>
  </si>
  <si>
    <t>Member, Doctoral Research Committee | Birla Institute of Technology&amp;Science Pilani Hyderabad Campus | Aug 2008 | Jul 2014 | 5Y 11M
Tresurer, Technology Incubation Center (TBC) | Birla Institute of Technology&amp;Science Pilani Hyderabad Campus | Apr 2012 | Apr 2026 | 14Y 0M
Convenor,  Campus Growth Plan  | Birla Institute of Technology&amp;Science Pilani Hyderabad Campus | Nov 2011 | Nov 2012 | 0Y 11M
Chair Person,  Faculty Reccruitment Committee | Birla Institute of Technology&amp;Science Pilani Hyderabad Campus | Feb 2013 | Feb 2015 | 1Y 11M</t>
  </si>
  <si>
    <t>Hydraulic System with Actuator | 100 lakhs | FIST | Nov 2013 | Nov 2018 | 5Y 0M
State of Art Report (SOAR) on Use of Polymer Fibers and Steel Fibers for Improvement in Concrete Properties | 6.578 Lakhs | Ministry of Road Transport &amp; Highways (MoRTH) | Mar 2017 | Mar 2018 | 1Y 0M</t>
  </si>
  <si>
    <t>FIC, Alumni Affairs | FIC-AA
FIC, General Administartion | FIC-GA
HOD, Civil Engineering department | HOD-CE
FIC, CONSTRUCTION of New Campus | FIC-CONSTR
Coordinator, Off Campus Programmes | Off-Campus
FIC, Practice School Programmes | FIC-PS</t>
  </si>
  <si>
    <t>One-day workshop on Green Building Practices &amp; Impact on Environments Performance (GBP&amp;IEP-2010) | BITS Pilani Hyderabad Campus | Coordinator | Oct-2010
One Day Workshop on “Applications of AI in Civil Engineering” (AAICE-2026) | BITS Pilani Hyderabad Campus | Convenor | Jul-2026</t>
  </si>
  <si>
    <t>Technical: Yes,Use new digital tools and believe these tools make sharing and growing information better for everyone., Moderate and Flexible
Managerial: YES
familiar with Performance Managamen t Scheme(PMS)  of Goal Setting,Sitauational Analysis, Strategy Formulation,&amp;implementation, and Evaluation&amp; Control., As a Incharge Conctruction allocated financial resources appropriately for materials and Infrastructure. Also as Incharge general adminitstration alocated funds for facutly and staff with tasks., Finished the New campus construction with in the  under tight schedule., As a Tresurer Alumin Affairs and Incharge General Administartion  gained experince of revenue generation, planninga nd fiscal control
Corporate: inclusive planning to shape better neighborhoods, housing, and public spaces., must shift from conventional design to climate-resilient, tech-integrated, and socially equitable paradigms to build a sustainable future., Provide multiple ways for students to learn, express knowledge, and stay motivated.Allow vocational, academic, and experiential learning.Use diverse evaluation methods beyond traditional written exams to measure true understanding.
Leadership: aligning individual interests with a shared vision, Align with its core values, communicate its vision to others, and actively seek ways to improve its programs and reach., The ability to think strategically, innovate, and maintain a broad perspective involves stepping back from daily tasks to focus on long-term goals, spotting hidden patterns, and finding creative solutions to big challenges. , Listen to different opinions, and welcome fresh ideas before making choices to  build trust and teamwork.
Interpersonal: YES
curriculum development for working professional at National level for WILP., yes, Felow and Life Member fo Socities like ICI,IBC, IGS,etc.
Description: Felicitated 3 times by BITS University and once by ICI, Hyderabad.</t>
  </si>
  <si>
    <t>Prof. Vajja Samba Siva Rao | Advisor, BITS Pilani Amaravati New Campus | vsr.bits@gmail.com | 9010202848</t>
  </si>
  <si>
    <t>Prof. M.B. Srinivas | Vice Chancellor, Aditya University, A.P-533437 | mbs_bits@yahoo.in | 9502604455</t>
  </si>
  <si>
    <t>Prof. Ram Karan Singh | Vice Chencellor, ICFAI University, Dehradun | vc@iudehradun.edu.in | 7683014374</t>
  </si>
  <si>
    <t>23-Aug-26 01:46 PM</t>
  </si>
  <si>
    <t>Beji Mathews</t>
  </si>
  <si>
    <t>bejim39@gmail.com</t>
  </si>
  <si>
    <t>09-Feb-1963</t>
  </si>
  <si>
    <t>Hindi, English, Malayalam,Sanskrit, Russian</t>
  </si>
  <si>
    <t>Late TR Mathews</t>
  </si>
  <si>
    <t>Flat No B 301, Om Sree Signet, Generals Road, Yapral, Secunderabad
Telangana. PIN -500087</t>
  </si>
  <si>
    <t>Retired as Major General</t>
  </si>
  <si>
    <t>15-Jun-2016</t>
  </si>
  <si>
    <t>PhD | Guru Kashi University, Bhatinda, Punjab | University College of Commerce &amp; Management | 0.00 | 0.00 | 2021
Post Graduation | Madras University | Defence Services Staff College | 75.90 | 0.00 | 1995
Graduation | Jawahar Lal Nehru University, New Delhi | National Defence Academy | 0.00 | 5.62 | 1982
Other | All India Management Association, Centre for Management Education | College of Defence Management | 0.00 | 0.00 | 2012
Diploma | Devi Ahilya Vishwa Vidyalaya, Indore | Army War College | 0.00 | 0.00 | 2004
Other | Indian Institute of Management, Indore | Indian Institute of Management, Indore | 0.00 | 0.00 | 2013</t>
  </si>
  <si>
    <t>Indian Army | Major General | Jun 1983 | Feb 2021 | 37Y 8M</t>
  </si>
  <si>
    <t>37Y 8M</t>
  </si>
  <si>
    <t>Role of Information Technology in supply Chain Management | Journal of Research, Vol 12, No 3, Punjab Institute of Management &amp; Technology | Apr-2020
Defence Forces &amp; the Growth of the Indian Economy | SEMCOM Management &amp; Technology Review, Vol 7, Issue 2 | Mar-2020
Food supply Chain Management | Researchers Pivot in Commerce &amp; Management, Lambert Academic Publishing, Mauritius | Jun-2018</t>
  </si>
  <si>
    <t>Brigadier Quarter Master | HQ 2 Corps | Jun 2014 | Jun 2016 | 1Y 11M
Adjutant | 27 Army Aviation Flight | Sep 1990 | Jun 1994 | 3Y 8M
Brigade Major | HQ 40 Mountain Brigade | May 1995 | Jul 1997 | 2Y 2M
Assistant Adjutant &amp; Quarter Masterr General | National defence Academy | Mar 2002 | Jun 2004 | 2Y 3M
Colonel Administration | HQ Andhra Sub Area | Jun 2009 | Jul 2010 | 1Y 1M</t>
  </si>
  <si>
    <t>Indian army Officer | Service Particulars Booklet</t>
  </si>
  <si>
    <t>Supervision of Construction, Repair &amp; Maintenance Works in 15 Military Stations | HQ 2 Corps | Jun 2014 | Jun 2016 | Made a 10 year Perspective &amp; Roll On Plan for Infrastructure enhancement &amp; buid up for 15 Military Stations
Negotiation of Contracts &amp; Supervision of Defence Works in Andaman &amp; Nicobar Islands | HQ Andaman &amp; Nicobar Joint Command | May 2018 | Mar 2020 | Progressed all pending works to completion, best MAP (Married Accomodation Project)</t>
  </si>
  <si>
    <t>Additional Director General National Cadet Corps | HQ NCC for Punjab, Haryana, Himachal Pradesh &amp; Chandigarh | Supervised training of 125,000 cadets in the four States even during the challenging times of COVID 19. | Mar 2020 | Feb 2021 | 0Y 11M</t>
  </si>
  <si>
    <t>National Level Faculty Development Programme | Guru Kashi University, Bhatinda | Atteneded | Jul-2017</t>
  </si>
  <si>
    <t>Technical: Absolutely open &amp; Trained, Trained in Information Technology by APTECH
Managerial: Been at Higher Level Command Structure at Indian army, Managed Logistics in Army Area, Worked in Indian Army for almost 38 years, serving in operational areas &amp; war like situations. Served all over the Country., Managed Finances at various levels in the Indian Army.
Corporate: Carried out planning &amp; execution of infrastructure projects based on projected needs of the soldier &amp; the community., Been working in the Higher Level of Command in the Army withfull understanding of Nation &amp; it's priorities., Been working as the Directing Staff Coordinator in Army War College
Leadership: Led the Army units at various levels., Carried out operational planning &amp; execution., Been at the higher level of command in the Indian army, Leading Army units at various levels.
Interpersonal: As Chief of Staff at Andaman &amp; Nicobar had constant interaction with the neighbouring countries with regard to maritime security &amp; joint patrolling. Been in the official delegation to Nigeria for joint cooperation., At the highest level both as Chief of Staff &amp; additional Director General had close interaction with the Stae Administration for planning &amp; cooperation., NA
Description: In The Indian Army, underwent many courses of instruction for enhancement of knowledge &amp;amp; proffessiional competence. Also attended various leadership &amp;amp; management programmes in multiple institutions like the Indian Institute of management, College of Defence Management, Indian Police Academy &amp;amp; College of Air warfare.</t>
  </si>
  <si>
    <t>23-Aug-26 02:08 PM</t>
  </si>
  <si>
    <t>Prof Raju  Ganesh Sunder</t>
  </si>
  <si>
    <t>srajuganesh@gmail.com</t>
  </si>
  <si>
    <t>30-Nov-1964</t>
  </si>
  <si>
    <t>English,Hindi,Marathi,Tamil</t>
  </si>
  <si>
    <t>Late C K Sunder</t>
  </si>
  <si>
    <t>1605, Tower 1, Ace Park Way, Sector 150, Noida, Uttar Pradesh</t>
  </si>
  <si>
    <t>Professor and Director</t>
  </si>
  <si>
    <t>Sharda University</t>
  </si>
  <si>
    <t>06-Nov-2023</t>
  </si>
  <si>
    <t>Secondary | Nagpur Board, Maharashtra State  | Saraswati Vidylay. Nagpur | 75.14 | 0.00 | 1980
Higher Secondary | Nagpur Board, Maharashtra State  | Dharampeth Mahavidyalaya, Nagpur | 60.00 | 0.00 | 1982
Graduation | Nagpur University | Visvesveraya Regional College of Engineering, Nagpur | 63.71 | 0.00 | 1986
Post Graduation | Nagpur University, Nagpur | Department of Business Management | 64.40 | 0.00 | 1988
PhD | RTM Nagpur University, Nagpur | Department of Business Management | 0.00 | 0.00 | 2012</t>
  </si>
  <si>
    <t>Sharda University, Greater Noida | Professor and Director | Nov 2023 | Present | 2Y 9M
Datta Meghe Institute of Higher Education and Research (DU) Wardha | Director and Dean | Dec 2022 | Oct 2023 | 0Y 10M
Symbiosis International (DU) Pune | Professor and Director | Mar 2022 | Dec 2022 | 0Y 9M
Bharati Vidyapeeth (DU) Pune | Professor and Director | Apr 2021 | Feb 2022 | 0Y 10M
University of Petroleum and Energy Studies Dehradun | Professor and Head (Academics) Center for Continuing Education | Jun 2014 | Apr 2021 | 6Y 9M
Green Heaven Institute of Management and Research, Nagpur | Professor and Director | Aug 2012 | Apr 2014 | 1Y 8M
Baddi University of Emerging Sciences and Technology Baddi | Director (Training, Placement and Development) | Dec 2011 | Aug 2012 | 0Y 7M
Shilpa Rerollers Pvt Ltd Nagpur | AGM (HR/ Admin) | May 2011 | Oct 2011 | 0Y 5M
ABV- IIITM Gwalior | Consultant ( T , P and ERP) | Jan 2010 | May 2011 | 1Y 3M
BMAS Engineering College Agra | Professor (Management) and Head(T,P and Development) | Jul 2006 | Jan 2010 | 3Y 6M
DME Online Pvt Ltd., Pune | Manager (HR/ Admin) | Apr 2005 | Mar 2006 | 0Y 11M
Micro Documents Automation (I) Pvt Ltd., Nagpur | Center Head | Apr 2003 | Mar 2005 | 1Y 11M
Annapurna Engineering Corporation Nagpur | Managing Partner | Sep 1988 | Mar 2003 | 14Y 6M</t>
  </si>
  <si>
    <t>37Y 3M</t>
  </si>
  <si>
    <t>Factors influencing Safety Barrier performance for Onshore Gas Drilling Operations | Journal of Loss Prevention in the Process Industries | Sep-2017
Revisiting the challenges of Indian Power Transmission System: An integrated approach of total interpretive structural modeling and analytic hierarchy process | The Electricity Journal | Dec-2019
Challenges of India's Power Transmission System | Journal of Utility Policy | Oct-2018
Application of theory of constraints to foster the services of Indian power transmission system | International Journal of Energy Sector Management | Dec-2019
Impact of Corporate Social Responsibility (CSR) on Customer Loyalty in Indian Telecom Industry: The Moderating Role of Consumer Demographics | Sustainability | Aug-2024
Corporate social responsibility &amp; students’ perceptions: evidence from Indian higher education institutions | F1000 | Sep-2023
Does the merger improve the operating performance of the company? Evidence from the beverage industry in India | F1000 | Sep-2023</t>
  </si>
  <si>
    <t>Ethics in Indian Journalism | Bharti Publishers , New Delhi | Baddi  University of emerging sciences and Technology, Baddi
Understanding Oil &amp; Gas Business | UPES, Dehradun | UPES, Dehradun</t>
  </si>
  <si>
    <t>Professor and Director | Bharati Vidyapeeth (DU), Pune | Apr 2021 | Feb 2022 | 0Y 10M
Professor and Head - Center for Continuing Education | UPES, Dehradun | Jun 2014 | Apr 2021 | 6Y 9M
Professor and Director | Symbiosis International (DU), Pune | Mar 2022 | Dec 2022 | 0Y 9M
Dean - School of Allied Sciences and Director CDOE | DMIHER Deemed to be University, Wardha | Dec 2022 | Oct 2023 | 0Y 10M
Professor and Director | Sharda University | Nov 2023 | Aug 2026 | 2Y 9M</t>
  </si>
  <si>
    <t>“Gurukul to Digital Learning: A Historical Perspective” | 250000 | Indian Council for Historical Research | Sep 2026 | Aug 2028 | 1Y 11M</t>
  </si>
  <si>
    <t>Asian Productivity Council, Jakarta | Participated in a conference on Productivity in Higher Education
Universitas Persatuan Guru Republik Indonesia Semarang (UPGRIS) | Teaching in a semester</t>
  </si>
  <si>
    <t>Readied and launched the complete Online Vertical at Sharda University, successfully bringing online programmes to market on 17 May 2024 and working towards strong enrolments.  At Symbiosis School for Online and Digital Learning, launched online programs  | Resume</t>
  </si>
  <si>
    <t>DMIHER (DU), Wardha | Member Academic Council | Dec 2022 | Oct 2023
Bharati Vidyapeeth (DU) Pune | Member Board of Studies | Apr 2021 | Feb 2022
Symbiosis International (DU) Pune | Member Academic Council | Mar 2022 | Dec 2022</t>
  </si>
  <si>
    <t>NAAC | Symbiosis International (DU) Pune | Mar 2022 | Dec 2022 | Criteria VII - Internal Audit
Director Center for Internal Quality Assurance | Bharati Vidyapeeth (DU) Pune | Apr 2021 | Feb 2022 | Asynchronous recording of content.
Director Center for Internal Quality Assurance | DMIHER (DU), Wardha | Dec 2022 | Oct 2023 |  Proctored Online Examination
Director Center for Internal Quality Assurance | Sharda University | Nov 2023 | Aug 2026 | Game Based Learning
Director Center for Internal Quality Assurance | UPES Dehradun | Jun 2014 | Apr 2021 | Synchronous Online Teaching and Learning from 2015</t>
  </si>
  <si>
    <t>OCEAN 13 | Nagpur | Convener | Feb-2013
ICMI 2015 | Dehradun  | Presenter | Feb-2015
ICMI 2016 | Dehradun  | Sponsorship | Feb-2016
ICMI 2017 | Dehradun | Sponsorship | Feb-2017
ICMI 2018 | Dehradun | Sponsorship | Feb-2018</t>
  </si>
  <si>
    <t xml:space="preserve">Technical: I have consistently used technology to design and deliver distance and online programs, virtual classes, LMS‑based content, and game‑based learning resources, and I am convinced that technology can fundamentally enhance learning quality, access and monito, I am very comfortable with technology, both at the user and managerial levels, from leading ERP, HRMS and online PMS implementations to using video‑conferencing, learning platforms, digital content creation and analytics for teaching, training and enrolme
Managerial: My approach has always been to anticipate academic, regulatory and enrolment‑related issues in advance and to prepare clear strategic plans for program launches, government‑sponsored batches, accreditation visits and online verticals, with defined targets, I have generated resources through government projects, industry training programs, vocational centres and new program initiatives, and I have allocated these carefully across content development, technology, faculty support and student services to sustai, I am used to working under pressure, especially while closing large enrolment cycles, organising conferences, managing accreditation visits and launching new online programs, and I have consistently met tight timelines without compromising academic proces, Having managed manufacturing units and academic projects, I understand revenue generation, budgeting, cost control and financial sustainability, and I have dealt with bankers, project finances and institutional budgets in a disciplined and transparent man
Corporate: My work with infrastructure, power and online education has made me sensitive to the needs of communities affected by the built environment—workers, households, government officers and industry—and I translate these needs into program design, training the, My work with infrastructure, power and online education has made me sensitive to the needs of communities affected by the built environment—workers, households, government officers and industry—and I translate these needs into program design, training the, In my curriculum work I have consciously built flexible, practice‑oriented and blended structures that allow wide participation—from government officers to first‑generation learners—and I embed themes of labour welfare, climate resilience and social respo
Leadership: I have led diverse teams of faculty, staff, government officers, industry executives and students, and I motivate them through clear communication of purpose, shared responsibilities and recognition of their contributions to institutional goals.
, Wherever I have worked, my primary focus has been to strengthen the mission of the institution—whether in distance education, online learning, energy management or built environment—by improving academic standards, outreach and stakeholder satisfaction., My strategic thinking combines academic, regulatory, technological and financial perspectives, and I have consistently introduced innovative elements such as new niche programs, international collaborations, online FDPs and copyrighted learning frameworks, I lead by personal example in discipline, transparency and academic integrity, and I favour an open, consultative style where faculty, staff and students are involved in decision‑making and continuous improvement.
Interpersonal: I have worked on national projects with state governments and PSUs, and have progressed university‑to‑university collaborations with institutions in Indonesia and Sri Lanka, which has given me concrete experience in designing and executing collaborative a, My roles have required regular interaction with senior government officers, university leadership, accreditation teams and industry executives, and I am comfortable presenting evidence‑based proposals and negotiating on behalf of the institution.
, I am a life member of several professional bodies in HRD, productivity, training and quality circles, and I have served on editorial boards and as reviewer for national and international journals, reflecting sustained professional engagement.
Description: 
I am a certified Master Facilitator in Human Resource Development, hold a patent on risk modelling for onshore drilling operations, and have been granted multiple copyrights related to online learning and game‑based pedagogy. I have presented and published internationally in energy, infrastructure and CSR, and have participated in programmes such as the Asian Productivity Council&amp;rsquo;s higher education conference in Jakarta while actively pursuing cross‑border academic collaborations.
&amp;nbsp;
</t>
  </si>
  <si>
    <t>Prof M M Salunkhe | Retired | manikrao.salunkhe@gmail.com | 9922699313</t>
  </si>
  <si>
    <t>Prof Sibaram Khara | Vice Chancellor Sharda University | vc@sharda.ac.in | 9871071696</t>
  </si>
  <si>
    <t>23-Aug-26 02:42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</si>
</sst>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X27"/>
  <sheetViews>
    <sheetView tabSelected="1" workbookViewId="0" showGridLines="true" showRowColHeaders="1">
      <selection activeCell="A1" sqref="A1:Z1"/>
    </sheetView>
  </sheetViews>
  <sheetFormatPr defaultRowHeight="14.4" outlineLevelRow="0" outlineLevelCol="0"/>
  <sheetData>
    <row r="1" spans="1:5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row>
    <row r="2" spans="1:50">
      <c r="A2" t="s">
        <v>50</v>
      </c>
      <c r="B2" t="s">
        <v>51</v>
      </c>
      <c r="C2" t="s">
        <v>52</v>
      </c>
      <c r="D2" t="s">
        <v>53</v>
      </c>
      <c r="E2">
        <v>8107177778</v>
      </c>
      <c r="F2" t="s">
        <v>54</v>
      </c>
      <c r="G2" t="s">
        <v>55</v>
      </c>
      <c r="H2" t="s">
        <v>56</v>
      </c>
      <c r="I2" t="s">
        <v>57</v>
      </c>
      <c r="J2" t="s">
        <v>58</v>
      </c>
      <c r="K2" t="s">
        <v>59</v>
      </c>
      <c r="L2" t="s">
        <v>60</v>
      </c>
      <c r="M2" t="s">
        <v>61</v>
      </c>
      <c r="N2">
        <v>14</v>
      </c>
      <c r="O2" t="s">
        <v>62</v>
      </c>
      <c r="P2" t="s">
        <v>63</v>
      </c>
      <c r="T2" t="s">
        <v>63</v>
      </c>
      <c r="V2" t="s">
        <v>64</v>
      </c>
      <c r="W2" t="s">
        <v>65</v>
      </c>
      <c r="X2" t="s">
        <v>66</v>
      </c>
      <c r="Y2" t="s">
        <v>67</v>
      </c>
      <c r="Z2" t="s">
        <v>68</v>
      </c>
      <c r="AA2" t="s">
        <v>69</v>
      </c>
      <c r="AB2" t="s">
        <v>70</v>
      </c>
      <c r="AC2" t="s">
        <v>71</v>
      </c>
      <c r="AD2" t="s">
        <v>72</v>
      </c>
      <c r="AE2" t="s">
        <v>73</v>
      </c>
      <c r="AF2" t="s">
        <v>74</v>
      </c>
      <c r="AH2" t="s">
        <v>75</v>
      </c>
      <c r="AI2" t="s">
        <v>76</v>
      </c>
      <c r="AJ2" t="s">
        <v>77</v>
      </c>
      <c r="AK2" t="s">
        <v>78</v>
      </c>
      <c r="AL2" t="s">
        <v>79</v>
      </c>
      <c r="AN2" t="str">
        <f>HYPERLINK("https://nconnect.nicmar.ac.in/storage/profile/6a79ca5daf4dc.png","Download")</f>
        <v>0</v>
      </c>
      <c r="AO2" t="str">
        <f>HYPERLINK("https://nconnect.nicmar.ac.in/pdf/1297_resume_1786461453.pdf/Y2FyZWVy","View Resume")</f>
        <v>0</v>
      </c>
      <c r="AP2" t="str">
        <f>HYPERLINK("https://nconnect.nicmar.ac.in/pdf/1297_aadhar_1786461479.pdf/Y2FyZWVy","View Aadhar")</f>
        <v>0</v>
      </c>
      <c r="AQ2" t="str">
        <f>HYPERLINK("https://nconnect.nicmar.ac.in/pdf/1297_noc_certificate_1786461413.pdf/Y2FyZWVy","View NOC")</f>
        <v>0</v>
      </c>
      <c r="AR2" t="str">
        <f>HYPERLINK("https://nconnect.nicmar.ac.in/pdf/1297_research_publication_1786461037.pdf/Y2FyZWVy","View Research Publication")</f>
        <v>0</v>
      </c>
      <c r="AS2" t="str">
        <f>HYPERLINK("https://nconnect.nicmar.ac.in/pdf/1297_book_chapters_1786460925.pdf/Y2FyZWVy","View Book Chapters")</f>
        <v>0</v>
      </c>
      <c r="AT2" t="str">
        <f>HYPERLINK("https://nconnect.nicmar.ac.in/pdf/1297_patents_granted_1786463488.pdf/Y2FyZWVy","View Patents Granted")</f>
        <v>0</v>
      </c>
      <c r="AU2" t="str">
        <f>HYPERLINK("https://nconnect.nicmar.ac.in/pdf/1297_vision_statement_1786402590.pdf/Y2FyZWVy","View Vision Statement")</f>
        <v>0</v>
      </c>
      <c r="AV2" t="str">
        <f>HYPERLINK("https://nconnect.nicmar.ac.in/pdf/1297_experience_certificates_1786401300.pdf/Y2FyZWVy","View Experience")</f>
        <v>0</v>
      </c>
      <c r="AW2" t="s">
        <v>80</v>
      </c>
      <c r="AX2" t="s">
        <v>81</v>
      </c>
    </row>
    <row r="3" spans="1:50">
      <c r="A3" t="s">
        <v>50</v>
      </c>
      <c r="B3" t="s">
        <v>51</v>
      </c>
      <c r="C3" t="s">
        <v>82</v>
      </c>
      <c r="D3" t="s">
        <v>83</v>
      </c>
      <c r="E3">
        <v>9766312693</v>
      </c>
      <c r="F3" t="s">
        <v>54</v>
      </c>
      <c r="G3" t="s">
        <v>84</v>
      </c>
      <c r="H3" t="s">
        <v>56</v>
      </c>
      <c r="I3" t="s">
        <v>85</v>
      </c>
      <c r="J3" t="s">
        <v>86</v>
      </c>
      <c r="K3" t="s">
        <v>87</v>
      </c>
      <c r="L3" t="s">
        <v>88</v>
      </c>
      <c r="M3" t="s">
        <v>89</v>
      </c>
      <c r="N3">
        <v>15</v>
      </c>
      <c r="O3" t="s">
        <v>90</v>
      </c>
      <c r="P3" t="s">
        <v>63</v>
      </c>
      <c r="T3" t="s">
        <v>63</v>
      </c>
      <c r="V3" t="s">
        <v>91</v>
      </c>
      <c r="W3" t="s">
        <v>92</v>
      </c>
      <c r="X3" t="s">
        <v>93</v>
      </c>
      <c r="Y3" t="s">
        <v>94</v>
      </c>
      <c r="Z3" t="s">
        <v>95</v>
      </c>
      <c r="AA3" t="s">
        <v>96</v>
      </c>
      <c r="AB3" t="s">
        <v>97</v>
      </c>
      <c r="AC3" t="s">
        <v>98</v>
      </c>
      <c r="AD3" t="s">
        <v>99</v>
      </c>
      <c r="AE3" t="s">
        <v>100</v>
      </c>
      <c r="AF3" t="s">
        <v>101</v>
      </c>
      <c r="AG3" t="s">
        <v>102</v>
      </c>
      <c r="AH3" t="s">
        <v>103</v>
      </c>
      <c r="AI3" t="s">
        <v>104</v>
      </c>
      <c r="AJ3" t="s">
        <v>105</v>
      </c>
      <c r="AK3" t="s">
        <v>106</v>
      </c>
      <c r="AL3" t="s">
        <v>107</v>
      </c>
      <c r="AN3" t="str">
        <f>HYPERLINK("https://nconnect.nicmar.ac.in/storage/profile/6a7ac6de7d36c.png","Download")</f>
        <v>0</v>
      </c>
      <c r="AO3" t="str">
        <f>HYPERLINK("https://nconnect.nicmar.ac.in/pdf/1147_resume_1786966143.pdf/Y2FyZWVy","View Resume")</f>
        <v>0</v>
      </c>
      <c r="AP3" t="str">
        <f>HYPERLINK("https://nconnect.nicmar.ac.in/pdf/1147_aadhar_1774416368.pdf/Y2FyZWVy","View Aadhar")</f>
        <v>0</v>
      </c>
      <c r="AQ3" t="str">
        <f>HYPERLINK("https://nconnect.nicmar.ac.in/pdf/1147_noc_certificate_1774416379.pdf/Y2FyZWVy","View NOC")</f>
        <v>0</v>
      </c>
      <c r="AR3" t="str">
        <f>HYPERLINK("https://nconnect.nicmar.ac.in/pdf/1147_research_publication_1774416388.pdf/Y2FyZWVy","View Research Publication")</f>
        <v>0</v>
      </c>
      <c r="AS3" t="str">
        <f>HYPERLINK("https://nconnect.nicmar.ac.in/pdf/1147_book_chapters_1774416402.pdf/Y2FyZWVy","View Book Chapters")</f>
        <v>0</v>
      </c>
      <c r="AT3" t="str">
        <f>HYPERLINK("https://nconnect.nicmar.ac.in/pdf/1147_patents_granted_1787025915.pdf/Y2FyZWVy","View Patents Granted")</f>
        <v>0</v>
      </c>
      <c r="AU3" t="str">
        <f>HYPERLINK("https://nconnect.nicmar.ac.in/pdf/1147_vision_statement_1787024707.pdf/Y2FyZWVy","View Vision Statement")</f>
        <v>0</v>
      </c>
      <c r="AV3" t="str">
        <f>HYPERLINK("https://nconnect.nicmar.ac.in/pdf/1147_experience_certificates_1787027710.pdf/Y2FyZWVy","View Experience")</f>
        <v>0</v>
      </c>
      <c r="AW3" t="str">
        <f>HYPERLINK("https://nconnect.nicmar.ac.in/pdf/1147_other_1774417400.pdf/Y2FyZWVy","View Other Document")</f>
        <v>0</v>
      </c>
      <c r="AX3" t="s">
        <v>108</v>
      </c>
    </row>
    <row r="4" spans="1:50">
      <c r="A4" t="s">
        <v>50</v>
      </c>
      <c r="B4" t="s">
        <v>51</v>
      </c>
      <c r="C4" t="s">
        <v>109</v>
      </c>
      <c r="D4" t="s">
        <v>110</v>
      </c>
      <c r="E4">
        <v>9342104920</v>
      </c>
      <c r="F4" t="s">
        <v>54</v>
      </c>
      <c r="G4" t="s">
        <v>111</v>
      </c>
      <c r="H4" t="s">
        <v>56</v>
      </c>
      <c r="I4" t="s">
        <v>112</v>
      </c>
      <c r="J4" t="s">
        <v>113</v>
      </c>
      <c r="K4" t="s">
        <v>114</v>
      </c>
      <c r="L4" t="s">
        <v>115</v>
      </c>
      <c r="M4" t="s">
        <v>116</v>
      </c>
      <c r="N4">
        <v>14</v>
      </c>
      <c r="O4" t="s">
        <v>117</v>
      </c>
      <c r="P4" t="s">
        <v>63</v>
      </c>
      <c r="T4" t="s">
        <v>63</v>
      </c>
      <c r="V4" t="s">
        <v>118</v>
      </c>
      <c r="W4" t="s">
        <v>119</v>
      </c>
      <c r="X4" t="s">
        <v>120</v>
      </c>
      <c r="Y4" t="s">
        <v>121</v>
      </c>
      <c r="Z4" t="s">
        <v>122</v>
      </c>
      <c r="AA4" t="s">
        <v>123</v>
      </c>
      <c r="AC4" t="s">
        <v>124</v>
      </c>
      <c r="AE4" t="s">
        <v>125</v>
      </c>
      <c r="AF4" t="s">
        <v>126</v>
      </c>
      <c r="AG4" t="s">
        <v>127</v>
      </c>
      <c r="AH4" t="s">
        <v>128</v>
      </c>
      <c r="AI4" t="s">
        <v>129</v>
      </c>
      <c r="AJ4" t="s">
        <v>130</v>
      </c>
      <c r="AK4" t="s">
        <v>131</v>
      </c>
      <c r="AL4" t="s">
        <v>132</v>
      </c>
      <c r="AN4" t="str">
        <f>HYPERLINK("https://nconnect.nicmar.ac.in/storage/profile/6a79f8930c53d.png","Download")</f>
        <v>0</v>
      </c>
      <c r="AO4" t="str">
        <f>HYPERLINK("https://nconnect.nicmar.ac.in/pdf/1300_resume_1786529863.pdf/Y2FyZWVy","View Resume")</f>
        <v>0</v>
      </c>
      <c r="AP4" t="str">
        <f>HYPERLINK("https://nconnect.nicmar.ac.in/pdf/1300_aadhar_1786529886.pdf/Y2FyZWVy","View Aadhar")</f>
        <v>0</v>
      </c>
      <c r="AQ4" t="str">
        <f>HYPERLINK("https://nconnect.nicmar.ac.in/pdf/1300_noc_certificate_1786529895.pdf/Y2FyZWVy","View NOC")</f>
        <v>0</v>
      </c>
      <c r="AR4" t="str">
        <f>HYPERLINK("https://nconnect.nicmar.ac.in/pdf/1300_research_publication_1786529904.pdf/Y2FyZWVy","View Research Publication")</f>
        <v>0</v>
      </c>
      <c r="AS4" t="str">
        <f>HYPERLINK("https://nconnect.nicmar.ac.in/pdf/1300_book_chapters_1786529916.pdf/Y2FyZWVy","View Book Chapters")</f>
        <v>0</v>
      </c>
      <c r="AT4" t="str">
        <f>HYPERLINK("https://nconnect.nicmar.ac.in/pdf/1300_patents_granted_1786529941.pdf/Y2FyZWVy","View Patents Granted")</f>
        <v>0</v>
      </c>
      <c r="AU4" t="str">
        <f>HYPERLINK("https://nconnect.nicmar.ac.in/pdf/1300_vision_statement_1786529929.pdf/Y2FyZWVy","View Vision Statement")</f>
        <v>0</v>
      </c>
      <c r="AV4" t="str">
        <f>HYPERLINK("https://nconnect.nicmar.ac.in/pdf/1300_experience_certificates_1786529955.pdf/Y2FyZWVy","View Experience")</f>
        <v>0</v>
      </c>
      <c r="AW4" t="str">
        <f>HYPERLINK("https://nconnect.nicmar.ac.in/pdf/1300_other_1786529967.pdf/Y2FyZWVy","View Other Document")</f>
        <v>0</v>
      </c>
      <c r="AX4" t="s">
        <v>133</v>
      </c>
    </row>
    <row r="5" spans="1:50">
      <c r="A5" t="s">
        <v>50</v>
      </c>
      <c r="B5" t="s">
        <v>51</v>
      </c>
      <c r="C5" t="s">
        <v>134</v>
      </c>
      <c r="D5" t="s">
        <v>135</v>
      </c>
      <c r="E5">
        <v>9340699634</v>
      </c>
      <c r="F5" t="s">
        <v>54</v>
      </c>
      <c r="G5" t="s">
        <v>136</v>
      </c>
      <c r="H5" t="s">
        <v>56</v>
      </c>
      <c r="I5" t="s">
        <v>137</v>
      </c>
      <c r="J5" t="s">
        <v>138</v>
      </c>
      <c r="K5" t="s">
        <v>139</v>
      </c>
      <c r="L5" t="s">
        <v>140</v>
      </c>
      <c r="M5" t="s">
        <v>141</v>
      </c>
      <c r="N5">
        <v>14</v>
      </c>
      <c r="O5" t="s">
        <v>142</v>
      </c>
      <c r="P5" t="s">
        <v>63</v>
      </c>
      <c r="T5" t="s">
        <v>63</v>
      </c>
      <c r="V5" t="s">
        <v>143</v>
      </c>
      <c r="W5" t="s">
        <v>144</v>
      </c>
      <c r="X5" t="s">
        <v>145</v>
      </c>
      <c r="Z5" t="s">
        <v>146</v>
      </c>
      <c r="AA5" t="s">
        <v>147</v>
      </c>
      <c r="AB5" t="s">
        <v>148</v>
      </c>
      <c r="AC5" t="s">
        <v>149</v>
      </c>
      <c r="AG5" t="s">
        <v>150</v>
      </c>
      <c r="AK5" t="s">
        <v>151</v>
      </c>
      <c r="AN5" t="str">
        <f>HYPERLINK("https://nconnect.nicmar.ac.in/storage/profile/6a7c4b72c30d9.png","Download")</f>
        <v>0</v>
      </c>
      <c r="AO5" t="str">
        <f>HYPERLINK("https://nconnect.nicmar.ac.in/pdf/1326_resume_1786530548.pdf/Y2FyZWVy","View Resume")</f>
        <v>0</v>
      </c>
      <c r="AP5" t="str">
        <f>HYPERLINK("https://nconnect.nicmar.ac.in/pdf/1326_aadhar_1786530530.jpeg/Y2FyZWVy","View Aadhar")</f>
        <v>0</v>
      </c>
      <c r="AQ5" t="str">
        <f>HYPERLINK("https://nconnect.nicmar.ac.in/pdf/1326_noc_certificate_1786532389.jpeg/Y2FyZWVy","View NOC")</f>
        <v>0</v>
      </c>
      <c r="AR5" t="str">
        <f>HYPERLINK("https://nconnect.nicmar.ac.in/pdf/1326_research_publication_1786532370.jpeg/Y2FyZWVy","View Research Publication")</f>
        <v>0</v>
      </c>
      <c r="AS5" t="str">
        <f>HYPERLINK("https://nconnect.nicmar.ac.in/pdf/1326_book_chapters_1786531368.pdf/Y2FyZWVy","View Book Chapters")</f>
        <v>0</v>
      </c>
      <c r="AT5" t="str">
        <f>HYPERLINK("https://nconnect.nicmar.ac.in/pdf/1326_patents_granted_1786532407.jpeg/Y2FyZWVy","View Patents Granted")</f>
        <v>0</v>
      </c>
      <c r="AU5" t="str">
        <f>HYPERLINK("https://nconnect.nicmar.ac.in/pdf/1326_vision_statement_1786532114.pdf/Y2FyZWVy","View Vision Statement")</f>
        <v>0</v>
      </c>
      <c r="AV5" t="str">
        <f>HYPERLINK("https://nconnect.nicmar.ac.in/pdf/1326_experience_certificates_1786531764.jpeg/Y2FyZWVy","View Experience")</f>
        <v>0</v>
      </c>
      <c r="AW5" t="str">
        <f>HYPERLINK("https://nconnect.nicmar.ac.in/pdf/1326_other_1786532344.jpeg/Y2FyZWVy","View Other Document")</f>
        <v>0</v>
      </c>
      <c r="AX5" t="s">
        <v>152</v>
      </c>
    </row>
    <row r="6" spans="1:50">
      <c r="A6" t="s">
        <v>50</v>
      </c>
      <c r="B6" t="s">
        <v>51</v>
      </c>
      <c r="C6" t="s">
        <v>153</v>
      </c>
      <c r="D6" t="s">
        <v>154</v>
      </c>
      <c r="E6">
        <v>9422061954</v>
      </c>
      <c r="F6" t="s">
        <v>54</v>
      </c>
      <c r="G6" t="s">
        <v>155</v>
      </c>
      <c r="H6" t="s">
        <v>56</v>
      </c>
      <c r="I6" t="s">
        <v>156</v>
      </c>
      <c r="J6" t="s">
        <v>157</v>
      </c>
      <c r="K6" t="s">
        <v>158</v>
      </c>
      <c r="L6" t="s">
        <v>159</v>
      </c>
      <c r="M6" t="s">
        <v>160</v>
      </c>
      <c r="N6">
        <v>14</v>
      </c>
      <c r="O6" t="s">
        <v>161</v>
      </c>
      <c r="P6" t="s">
        <v>63</v>
      </c>
      <c r="T6" t="s">
        <v>63</v>
      </c>
      <c r="V6" t="s">
        <v>162</v>
      </c>
      <c r="W6" t="s">
        <v>163</v>
      </c>
      <c r="X6" t="s">
        <v>164</v>
      </c>
      <c r="Y6" t="s">
        <v>165</v>
      </c>
      <c r="Z6" t="s">
        <v>166</v>
      </c>
      <c r="AA6" t="s">
        <v>167</v>
      </c>
      <c r="AB6" t="s">
        <v>168</v>
      </c>
      <c r="AC6" t="s">
        <v>169</v>
      </c>
      <c r="AD6" t="s">
        <v>170</v>
      </c>
      <c r="AE6" t="s">
        <v>171</v>
      </c>
      <c r="AF6" t="s">
        <v>172</v>
      </c>
      <c r="AH6" t="s">
        <v>173</v>
      </c>
      <c r="AI6" t="s">
        <v>174</v>
      </c>
      <c r="AJ6" t="s">
        <v>175</v>
      </c>
      <c r="AK6" t="s">
        <v>176</v>
      </c>
      <c r="AN6" t="str">
        <f>HYPERLINK("https://nconnect.nicmar.ac.in/storage/profile/69bd3745a5bf4.png","Download")</f>
        <v>0</v>
      </c>
      <c r="AO6" t="str">
        <f>HYPERLINK("https://nconnect.nicmar.ac.in/pdf/1158_resume_1775110458.pdf/Y2FyZWVy","View Resume")</f>
        <v>0</v>
      </c>
      <c r="AP6" t="str">
        <f>HYPERLINK("https://nconnect.nicmar.ac.in/pdf/1158_aadhar_1775110465.pdf/Y2FyZWVy","View Aadhar")</f>
        <v>0</v>
      </c>
      <c r="AQ6" t="str">
        <f>HYPERLINK("https://nconnect.nicmar.ac.in/pdf/1158_noc_certificate_1775110472.pdf/Y2FyZWVy","View NOC")</f>
        <v>0</v>
      </c>
      <c r="AR6" t="str">
        <f>HYPERLINK("https://nconnect.nicmar.ac.in/pdf/1158_research_publication_1775110479.pdf/Y2FyZWVy","View Research Publication")</f>
        <v>0</v>
      </c>
      <c r="AS6" t="str">
        <f>HYPERLINK("https://nconnect.nicmar.ac.in/pdf/1158_book_chapters_1775110486.pdf/Y2FyZWVy","View Book Chapters")</f>
        <v>0</v>
      </c>
      <c r="AT6" t="s">
        <v>80</v>
      </c>
      <c r="AU6" t="s">
        <v>80</v>
      </c>
      <c r="AV6" t="s">
        <v>80</v>
      </c>
      <c r="AW6" t="str">
        <f>HYPERLINK("https://nconnect.nicmar.ac.in/pdf/1158_other_1775110502.pdf/Y2FyZWVy","View Other Document")</f>
        <v>0</v>
      </c>
      <c r="AX6" t="s">
        <v>177</v>
      </c>
    </row>
    <row r="7" spans="1:50">
      <c r="A7" t="s">
        <v>50</v>
      </c>
      <c r="B7" t="s">
        <v>51</v>
      </c>
      <c r="C7" t="s">
        <v>178</v>
      </c>
      <c r="D7" t="s">
        <v>179</v>
      </c>
      <c r="E7">
        <v>7378774973</v>
      </c>
      <c r="F7" t="s">
        <v>54</v>
      </c>
      <c r="G7" t="s">
        <v>180</v>
      </c>
      <c r="H7" t="s">
        <v>56</v>
      </c>
      <c r="I7" t="s">
        <v>181</v>
      </c>
      <c r="J7" t="s">
        <v>182</v>
      </c>
      <c r="K7" t="s">
        <v>183</v>
      </c>
      <c r="L7" t="s">
        <v>184</v>
      </c>
      <c r="M7" t="s">
        <v>185</v>
      </c>
      <c r="N7" t="s">
        <v>186</v>
      </c>
      <c r="O7" t="s">
        <v>187</v>
      </c>
      <c r="P7" t="s">
        <v>63</v>
      </c>
      <c r="T7" t="s">
        <v>63</v>
      </c>
      <c r="V7" t="s">
        <v>188</v>
      </c>
      <c r="W7" t="s">
        <v>189</v>
      </c>
      <c r="X7" t="s">
        <v>190</v>
      </c>
      <c r="Y7" t="s">
        <v>191</v>
      </c>
      <c r="Z7" t="s">
        <v>192</v>
      </c>
      <c r="AA7" t="s">
        <v>193</v>
      </c>
      <c r="AB7" t="s">
        <v>194</v>
      </c>
      <c r="AC7" t="s">
        <v>195</v>
      </c>
      <c r="AD7" t="s">
        <v>196</v>
      </c>
      <c r="AE7" t="s">
        <v>197</v>
      </c>
      <c r="AF7" t="s">
        <v>198</v>
      </c>
      <c r="AG7" t="s">
        <v>199</v>
      </c>
      <c r="AH7" t="s">
        <v>200</v>
      </c>
      <c r="AI7" t="s">
        <v>201</v>
      </c>
      <c r="AJ7" t="s">
        <v>202</v>
      </c>
      <c r="AK7" t="s">
        <v>203</v>
      </c>
      <c r="AL7" t="s">
        <v>204</v>
      </c>
      <c r="AM7" t="s">
        <v>205</v>
      </c>
      <c r="AN7" t="str">
        <f>HYPERLINK("https://nconnect.nicmar.ac.in/storage/profile/69ce38b86aafd.png","Download")</f>
        <v>0</v>
      </c>
      <c r="AO7" t="str">
        <f>HYPERLINK("https://nconnect.nicmar.ac.in/pdf/1187_resume_1775150786.pdf/Y2FyZWVy","View Resume")</f>
        <v>0</v>
      </c>
      <c r="AP7" t="str">
        <f>HYPERLINK("https://nconnect.nicmar.ac.in/pdf/1187_aadhar_1775110352.pdf/Y2FyZWVy","View Aadhar")</f>
        <v>0</v>
      </c>
      <c r="AQ7" t="str">
        <f>HYPERLINK("https://nconnect.nicmar.ac.in/pdf/1187_noc_certificate_1775114990.pdf/Y2FyZWVy","View NOC")</f>
        <v>0</v>
      </c>
      <c r="AR7" t="str">
        <f>HYPERLINK("https://nconnect.nicmar.ac.in/pdf/1187_research_publication_1775150808.pdf/Y2FyZWVy","View Research Publication")</f>
        <v>0</v>
      </c>
      <c r="AS7" t="str">
        <f>HYPERLINK("https://nconnect.nicmar.ac.in/pdf/1187_book_chapters_1775150827.pdf/Y2FyZWVy","View Book Chapters")</f>
        <v>0</v>
      </c>
      <c r="AT7" t="s">
        <v>80</v>
      </c>
      <c r="AU7" t="s">
        <v>80</v>
      </c>
      <c r="AV7" t="s">
        <v>80</v>
      </c>
      <c r="AW7" t="str">
        <f>HYPERLINK("https://nconnect.nicmar.ac.in/pdf/1187_other_1786606832.pdf/Y2FyZWVy","View Other Document")</f>
        <v>0</v>
      </c>
      <c r="AX7" t="s">
        <v>206</v>
      </c>
    </row>
    <row r="8" spans="1:50">
      <c r="A8" t="s">
        <v>50</v>
      </c>
      <c r="B8" t="s">
        <v>51</v>
      </c>
      <c r="C8" t="s">
        <v>207</v>
      </c>
      <c r="D8" t="s">
        <v>208</v>
      </c>
      <c r="E8">
        <v>9673455331</v>
      </c>
      <c r="F8" t="s">
        <v>54</v>
      </c>
      <c r="G8" t="s">
        <v>209</v>
      </c>
      <c r="H8" t="s">
        <v>56</v>
      </c>
      <c r="I8" t="s">
        <v>210</v>
      </c>
      <c r="J8" t="s">
        <v>211</v>
      </c>
      <c r="K8" t="s">
        <v>212</v>
      </c>
      <c r="L8" t="s">
        <v>213</v>
      </c>
      <c r="M8" t="s">
        <v>214</v>
      </c>
      <c r="N8" t="s">
        <v>215</v>
      </c>
      <c r="O8" t="s">
        <v>216</v>
      </c>
      <c r="P8" t="s">
        <v>63</v>
      </c>
      <c r="T8" t="s">
        <v>63</v>
      </c>
      <c r="V8" t="s">
        <v>217</v>
      </c>
      <c r="W8" t="s">
        <v>218</v>
      </c>
      <c r="X8" t="s">
        <v>219</v>
      </c>
      <c r="Y8" t="s">
        <v>220</v>
      </c>
      <c r="Z8" t="s">
        <v>221</v>
      </c>
      <c r="AA8" t="s">
        <v>222</v>
      </c>
      <c r="AB8" t="s">
        <v>223</v>
      </c>
      <c r="AC8" t="s">
        <v>224</v>
      </c>
      <c r="AD8" t="s">
        <v>225</v>
      </c>
      <c r="AE8" t="s">
        <v>226</v>
      </c>
      <c r="AF8" t="s">
        <v>227</v>
      </c>
      <c r="AH8" t="s">
        <v>228</v>
      </c>
      <c r="AI8" t="s">
        <v>229</v>
      </c>
      <c r="AJ8" t="s">
        <v>230</v>
      </c>
      <c r="AK8" t="s">
        <v>231</v>
      </c>
      <c r="AL8" t="s">
        <v>232</v>
      </c>
      <c r="AM8" t="s">
        <v>233</v>
      </c>
      <c r="AN8" t="str">
        <f>HYPERLINK("https://nconnect.nicmar.ac.in/storage/profile/69cf64e991444.png","Download")</f>
        <v>0</v>
      </c>
      <c r="AO8" t="str">
        <f>HYPERLINK("https://nconnect.nicmar.ac.in/pdf/1192_resume_1775197580.pdf/Y2FyZWVy","View Resume")</f>
        <v>0</v>
      </c>
      <c r="AP8" t="str">
        <f>HYPERLINK("https://nconnect.nicmar.ac.in/pdf/1192_aadhar_1775197650.pdf/Y2FyZWVy","View Aadhar")</f>
        <v>0</v>
      </c>
      <c r="AQ8" t="str">
        <f>HYPERLINK("https://nconnect.nicmar.ac.in/pdf/1192_noc_certificate_1775197673.pdf/Y2FyZWVy","View NOC")</f>
        <v>0</v>
      </c>
      <c r="AR8" t="str">
        <f>HYPERLINK("https://nconnect.nicmar.ac.in/pdf/1192_research_publication_1775198174.pdf/Y2FyZWVy","View Research Publication")</f>
        <v>0</v>
      </c>
      <c r="AS8" t="str">
        <f>HYPERLINK("https://nconnect.nicmar.ac.in/pdf/1192_book_chapters_1775197773.pdf/Y2FyZWVy","View Book Chapters")</f>
        <v>0</v>
      </c>
      <c r="AT8" t="s">
        <v>80</v>
      </c>
      <c r="AU8" t="s">
        <v>80</v>
      </c>
      <c r="AV8" t="s">
        <v>80</v>
      </c>
      <c r="AW8" t="s">
        <v>80</v>
      </c>
      <c r="AX8" t="s">
        <v>234</v>
      </c>
    </row>
    <row r="9" spans="1:50">
      <c r="A9" t="s">
        <v>50</v>
      </c>
      <c r="B9" t="s">
        <v>51</v>
      </c>
      <c r="C9" t="s">
        <v>235</v>
      </c>
      <c r="D9" t="s">
        <v>236</v>
      </c>
      <c r="E9">
        <v>9987899586</v>
      </c>
      <c r="F9" t="s">
        <v>237</v>
      </c>
      <c r="G9" t="s">
        <v>238</v>
      </c>
      <c r="H9" t="s">
        <v>56</v>
      </c>
      <c r="I9" t="s">
        <v>239</v>
      </c>
      <c r="J9" t="s">
        <v>240</v>
      </c>
      <c r="K9" t="s">
        <v>241</v>
      </c>
      <c r="L9" t="s">
        <v>242</v>
      </c>
      <c r="M9" t="s">
        <v>243</v>
      </c>
      <c r="N9" t="s">
        <v>215</v>
      </c>
      <c r="O9" t="s">
        <v>244</v>
      </c>
      <c r="P9" t="s">
        <v>63</v>
      </c>
      <c r="T9" t="s">
        <v>63</v>
      </c>
      <c r="V9" t="s">
        <v>245</v>
      </c>
      <c r="W9" t="s">
        <v>246</v>
      </c>
      <c r="X9" t="s">
        <v>247</v>
      </c>
      <c r="Y9" t="s">
        <v>248</v>
      </c>
      <c r="Z9" t="s">
        <v>249</v>
      </c>
      <c r="AA9" t="s">
        <v>250</v>
      </c>
      <c r="AB9" t="s">
        <v>251</v>
      </c>
      <c r="AC9" t="s">
        <v>252</v>
      </c>
      <c r="AE9" t="s">
        <v>253</v>
      </c>
      <c r="AI9" t="s">
        <v>254</v>
      </c>
      <c r="AJ9" t="s">
        <v>255</v>
      </c>
      <c r="AK9" t="s">
        <v>256</v>
      </c>
      <c r="AL9" t="s">
        <v>257</v>
      </c>
      <c r="AM9" t="s">
        <v>258</v>
      </c>
      <c r="AN9" t="str">
        <f>HYPERLINK("https://nconnect.nicmar.ac.in/storage/profile/69ba3f4760511.png","Download")</f>
        <v>0</v>
      </c>
      <c r="AO9" t="str">
        <f>HYPERLINK("https://nconnect.nicmar.ac.in/pdf/1146_resume_1773825174.pdf/Y2FyZWVy","View Resume")</f>
        <v>0</v>
      </c>
      <c r="AP9" t="str">
        <f>HYPERLINK("https://nconnect.nicmar.ac.in/pdf/1146_aadhar_1773823966.pdf/Y2FyZWVy","View Aadhar")</f>
        <v>0</v>
      </c>
      <c r="AQ9" t="str">
        <f>HYPERLINK("https://nconnect.nicmar.ac.in/pdf/1146_noc_certificate_1773825917.pdf/Y2FyZWVy","View NOC")</f>
        <v>0</v>
      </c>
      <c r="AR9" t="str">
        <f>HYPERLINK("https://nconnect.nicmar.ac.in/pdf/1146_research_publication_1773825650.pdf/Y2FyZWVy","View Research Publication")</f>
        <v>0</v>
      </c>
      <c r="AS9" t="str">
        <f>HYPERLINK("https://nconnect.nicmar.ac.in/pdf/1146_book_chapters_1773825723.pdf/Y2FyZWVy","View Book Chapters")</f>
        <v>0</v>
      </c>
      <c r="AT9" t="s">
        <v>80</v>
      </c>
      <c r="AU9" t="s">
        <v>80</v>
      </c>
      <c r="AV9" t="s">
        <v>80</v>
      </c>
      <c r="AW9" t="str">
        <f>HYPERLINK("https://nconnect.nicmar.ac.in/pdf/1146_other_1773825705.pdf/Y2FyZWVy","View Other Document")</f>
        <v>0</v>
      </c>
      <c r="AX9" t="s">
        <v>259</v>
      </c>
    </row>
    <row r="10" spans="1:50">
      <c r="A10" t="s">
        <v>50</v>
      </c>
      <c r="B10" t="s">
        <v>51</v>
      </c>
      <c r="C10" t="s">
        <v>260</v>
      </c>
      <c r="D10" t="s">
        <v>261</v>
      </c>
      <c r="E10">
        <v>9010202842</v>
      </c>
      <c r="F10" t="s">
        <v>54</v>
      </c>
      <c r="G10" t="s">
        <v>262</v>
      </c>
      <c r="H10" t="s">
        <v>56</v>
      </c>
      <c r="I10" t="s">
        <v>263</v>
      </c>
      <c r="J10" t="s">
        <v>264</v>
      </c>
      <c r="K10" t="s">
        <v>265</v>
      </c>
      <c r="L10" t="s">
        <v>215</v>
      </c>
      <c r="M10" t="s">
        <v>266</v>
      </c>
      <c r="N10" t="s">
        <v>267</v>
      </c>
      <c r="O10" t="s">
        <v>268</v>
      </c>
      <c r="P10" t="s">
        <v>63</v>
      </c>
      <c r="T10" t="s">
        <v>63</v>
      </c>
      <c r="V10" t="s">
        <v>269</v>
      </c>
      <c r="W10" t="s">
        <v>270</v>
      </c>
      <c r="X10" t="s">
        <v>271</v>
      </c>
      <c r="Y10" t="s">
        <v>272</v>
      </c>
      <c r="Z10" t="s">
        <v>273</v>
      </c>
      <c r="AA10" t="s">
        <v>274</v>
      </c>
      <c r="AB10" t="s">
        <v>275</v>
      </c>
      <c r="AG10" t="s">
        <v>276</v>
      </c>
      <c r="AI10" t="s">
        <v>277</v>
      </c>
      <c r="AJ10" t="s">
        <v>278</v>
      </c>
      <c r="AK10" t="s">
        <v>279</v>
      </c>
      <c r="AL10" t="s">
        <v>280</v>
      </c>
      <c r="AM10" t="s">
        <v>281</v>
      </c>
      <c r="AN10" t="str">
        <f>HYPERLINK("https://nconnect.nicmar.ac.in/storage/profile/69cd453d778a3.png","Download")</f>
        <v>0</v>
      </c>
      <c r="AO10" t="str">
        <f>HYPERLINK("https://nconnect.nicmar.ac.in/pdf/1189_resume_1775065206.pdf/Y2FyZWVy","View Resume")</f>
        <v>0</v>
      </c>
      <c r="AP10" t="str">
        <f>HYPERLINK("https://nconnect.nicmar.ac.in/pdf/1189_aadhar_1775199219.pdf/Y2FyZWVy","View Aadhar")</f>
        <v>0</v>
      </c>
      <c r="AQ10" t="str">
        <f>HYPERLINK("https://nconnect.nicmar.ac.in/pdf/1189_noc_certificate_1775140812.pdf/Y2FyZWVy","View NOC")</f>
        <v>0</v>
      </c>
      <c r="AR10" t="str">
        <f>HYPERLINK("https://nconnect.nicmar.ac.in/pdf/1189_research_publication_1775066045.pdf/Y2FyZWVy","View Research Publication")</f>
        <v>0</v>
      </c>
      <c r="AS10" t="str">
        <f>HYPERLINK("https://nconnect.nicmar.ac.in/pdf/1189_book_chapters_1775065614.pdf/Y2FyZWVy","View Book Chapters")</f>
        <v>0</v>
      </c>
      <c r="AT10" t="s">
        <v>80</v>
      </c>
      <c r="AU10" t="s">
        <v>80</v>
      </c>
      <c r="AV10" t="s">
        <v>80</v>
      </c>
      <c r="AW10" t="s">
        <v>80</v>
      </c>
      <c r="AX10" t="s">
        <v>282</v>
      </c>
    </row>
    <row r="11" spans="1:50">
      <c r="A11" t="s">
        <v>50</v>
      </c>
      <c r="B11" t="s">
        <v>51</v>
      </c>
      <c r="C11" t="s">
        <v>283</v>
      </c>
      <c r="D11" t="s">
        <v>284</v>
      </c>
      <c r="E11">
        <v>9168840404</v>
      </c>
      <c r="F11" t="s">
        <v>54</v>
      </c>
      <c r="G11" t="s">
        <v>285</v>
      </c>
      <c r="H11" t="s">
        <v>56</v>
      </c>
      <c r="I11" t="s">
        <v>286</v>
      </c>
      <c r="J11" t="s">
        <v>287</v>
      </c>
      <c r="K11" t="s">
        <v>288</v>
      </c>
      <c r="L11" t="s">
        <v>289</v>
      </c>
      <c r="M11" t="s">
        <v>290</v>
      </c>
      <c r="N11">
        <v>14</v>
      </c>
      <c r="O11" t="s">
        <v>291</v>
      </c>
      <c r="P11" t="s">
        <v>63</v>
      </c>
      <c r="T11" t="s">
        <v>63</v>
      </c>
      <c r="V11" t="s">
        <v>292</v>
      </c>
      <c r="W11" t="s">
        <v>293</v>
      </c>
      <c r="X11" t="s">
        <v>294</v>
      </c>
      <c r="AB11" t="s">
        <v>295</v>
      </c>
      <c r="AC11" t="s">
        <v>296</v>
      </c>
      <c r="AD11" t="s">
        <v>297</v>
      </c>
      <c r="AE11" t="s">
        <v>298</v>
      </c>
      <c r="AF11" t="s">
        <v>299</v>
      </c>
      <c r="AG11" t="s">
        <v>300</v>
      </c>
      <c r="AH11" t="s">
        <v>301</v>
      </c>
      <c r="AJ11" t="s">
        <v>302</v>
      </c>
      <c r="AN11" t="str">
        <f>HYPERLINK("https://nconnect.nicmar.ac.in/storage/profile/6a7966355a1ec.png","Download")</f>
        <v>0</v>
      </c>
      <c r="AO11" t="str">
        <f>HYPERLINK("https://nconnect.nicmar.ac.in/pdf/1296_resume_1786952398.pdf/Y2FyZWVy","View Resume")</f>
        <v>0</v>
      </c>
      <c r="AP11" t="str">
        <f>HYPERLINK("https://nconnect.nicmar.ac.in/pdf/1296_aadhar_1786952527.pdf/Y2FyZWVy","View Aadhar")</f>
        <v>0</v>
      </c>
      <c r="AQ11" t="str">
        <f>HYPERLINK("https://nconnect.nicmar.ac.in/pdf/1296_noc_certificate_1786953108.pdf/Y2FyZWVy","View NOC")</f>
        <v>0</v>
      </c>
      <c r="AR11" t="str">
        <f>HYPERLINK("https://nconnect.nicmar.ac.in/pdf/1296_research_publication_1786953157.pdf/Y2FyZWVy","View Research Publication")</f>
        <v>0</v>
      </c>
      <c r="AS11" t="str">
        <f>HYPERLINK("https://nconnect.nicmar.ac.in/pdf/1296_book_chapters_1786953129.pdf/Y2FyZWVy","View Book Chapters")</f>
        <v>0</v>
      </c>
      <c r="AT11" t="str">
        <f>HYPERLINK("https://nconnect.nicmar.ac.in/pdf/1296_patents_granted_1786952496.pdf/Y2FyZWVy","View Patents Granted")</f>
        <v>0</v>
      </c>
      <c r="AU11" t="str">
        <f>HYPERLINK("https://nconnect.nicmar.ac.in/pdf/1296_vision_statement_1786955272.pdf/Y2FyZWVy","View Vision Statement")</f>
        <v>0</v>
      </c>
      <c r="AV11" t="str">
        <f>HYPERLINK("https://nconnect.nicmar.ac.in/pdf/1296_experience_certificates_1786952458.pdf/Y2FyZWVy","View Experience")</f>
        <v>0</v>
      </c>
      <c r="AW11" t="str">
        <f>HYPERLINK("https://nconnect.nicmar.ac.in/pdf/1296_other_1786953259.pdf/Y2FyZWVy","View Other Document")</f>
        <v>0</v>
      </c>
      <c r="AX11" t="s">
        <v>303</v>
      </c>
    </row>
    <row r="12" spans="1:50">
      <c r="A12" t="s">
        <v>50</v>
      </c>
      <c r="B12" t="s">
        <v>51</v>
      </c>
      <c r="C12" t="s">
        <v>304</v>
      </c>
      <c r="D12" t="s">
        <v>305</v>
      </c>
      <c r="E12">
        <v>9819967966</v>
      </c>
      <c r="F12" t="s">
        <v>54</v>
      </c>
      <c r="G12" t="s">
        <v>306</v>
      </c>
      <c r="H12" t="s">
        <v>56</v>
      </c>
      <c r="I12" t="s">
        <v>239</v>
      </c>
      <c r="J12" t="s">
        <v>307</v>
      </c>
      <c r="K12" t="s">
        <v>308</v>
      </c>
      <c r="L12" t="s">
        <v>309</v>
      </c>
      <c r="M12" t="s">
        <v>310</v>
      </c>
      <c r="N12">
        <v>17</v>
      </c>
      <c r="O12" t="s">
        <v>311</v>
      </c>
      <c r="P12" t="s">
        <v>63</v>
      </c>
      <c r="T12" t="s">
        <v>63</v>
      </c>
      <c r="V12" t="s">
        <v>312</v>
      </c>
      <c r="W12" t="s">
        <v>313</v>
      </c>
      <c r="X12" t="s">
        <v>314</v>
      </c>
      <c r="Y12" t="s">
        <v>315</v>
      </c>
      <c r="AA12" t="s">
        <v>316</v>
      </c>
      <c r="AB12" t="s">
        <v>317</v>
      </c>
      <c r="AC12" t="s">
        <v>318</v>
      </c>
      <c r="AD12" t="s">
        <v>319</v>
      </c>
      <c r="AE12" t="s">
        <v>320</v>
      </c>
      <c r="AF12" t="s">
        <v>321</v>
      </c>
      <c r="AG12" t="s">
        <v>322</v>
      </c>
      <c r="AH12" t="s">
        <v>323</v>
      </c>
      <c r="AI12" t="s">
        <v>324</v>
      </c>
      <c r="AJ12" t="s">
        <v>325</v>
      </c>
      <c r="AK12" t="s">
        <v>326</v>
      </c>
      <c r="AL12" t="s">
        <v>327</v>
      </c>
      <c r="AN12" t="str">
        <f>HYPERLINK("https://nconnect.nicmar.ac.in/storage/profile/6a85ba64bdbcf.png","Download")</f>
        <v>0</v>
      </c>
      <c r="AO12" t="str">
        <f>HYPERLINK("https://nconnect.nicmar.ac.in/pdf/1258_resume_1787200762.pdf/Y2FyZWVy","View Resume")</f>
        <v>0</v>
      </c>
      <c r="AP12" t="str">
        <f>HYPERLINK("https://nconnect.nicmar.ac.in/pdf/1258_aadhar_1787200873.jpeg/Y2FyZWVy","View Aadhar")</f>
        <v>0</v>
      </c>
      <c r="AQ12" t="str">
        <f>HYPERLINK("https://nconnect.nicmar.ac.in/pdf/1258_noc_certificate_1787201026.pdf/Y2FyZWVy","View NOC")</f>
        <v>0</v>
      </c>
      <c r="AR12" t="str">
        <f>HYPERLINK("https://nconnect.nicmar.ac.in/pdf/1258_research_publication_1787201218.pdf/Y2FyZWVy","View Research Publication")</f>
        <v>0</v>
      </c>
      <c r="AS12" t="str">
        <f>HYPERLINK("https://nconnect.nicmar.ac.in/pdf/1258_book_chapters_1787201239.pdf/Y2FyZWVy","View Book Chapters")</f>
        <v>0</v>
      </c>
      <c r="AT12" t="str">
        <f>HYPERLINK("https://nconnect.nicmar.ac.in/pdf/1258_patents_granted_1787202274.pdf/Y2FyZWVy","View Patents Granted")</f>
        <v>0</v>
      </c>
      <c r="AU12" t="str">
        <f>HYPERLINK("https://nconnect.nicmar.ac.in/pdf/1258_vision_statement_1787206737.pdf/Y2FyZWVy","View Vision Statement")</f>
        <v>0</v>
      </c>
      <c r="AV12" t="str">
        <f>HYPERLINK("https://nconnect.nicmar.ac.in/pdf/1258_experience_certificates_1787206771.pdf/Y2FyZWVy","View Experience")</f>
        <v>0</v>
      </c>
      <c r="AW12" t="str">
        <f>HYPERLINK("https://nconnect.nicmar.ac.in/pdf/1258_other_1787201874.pdf/Y2FyZWVy","View Other Document")</f>
        <v>0</v>
      </c>
      <c r="AX12" t="s">
        <v>328</v>
      </c>
    </row>
    <row r="13" spans="1:50">
      <c r="A13" t="s">
        <v>50</v>
      </c>
      <c r="B13" t="s">
        <v>51</v>
      </c>
      <c r="C13" t="s">
        <v>329</v>
      </c>
      <c r="D13" t="s">
        <v>330</v>
      </c>
      <c r="E13">
        <v>9444091973</v>
      </c>
      <c r="F13" t="s">
        <v>54</v>
      </c>
      <c r="G13" t="s">
        <v>331</v>
      </c>
      <c r="H13" t="s">
        <v>56</v>
      </c>
      <c r="I13" t="s">
        <v>332</v>
      </c>
      <c r="J13" t="s">
        <v>333</v>
      </c>
      <c r="K13" t="s">
        <v>334</v>
      </c>
      <c r="L13" t="s">
        <v>335</v>
      </c>
      <c r="M13" t="s">
        <v>310</v>
      </c>
      <c r="N13">
        <v>14</v>
      </c>
      <c r="O13" t="s">
        <v>336</v>
      </c>
      <c r="P13" t="s">
        <v>63</v>
      </c>
      <c r="T13" t="s">
        <v>63</v>
      </c>
      <c r="V13" t="s">
        <v>337</v>
      </c>
      <c r="W13" t="s">
        <v>338</v>
      </c>
      <c r="X13" t="s">
        <v>339</v>
      </c>
      <c r="Y13" t="s">
        <v>340</v>
      </c>
      <c r="Z13" t="s">
        <v>341</v>
      </c>
      <c r="AA13" t="s">
        <v>342</v>
      </c>
      <c r="AB13" t="s">
        <v>343</v>
      </c>
      <c r="AC13" t="s">
        <v>344</v>
      </c>
      <c r="AD13" t="s">
        <v>345</v>
      </c>
      <c r="AE13" t="s">
        <v>346</v>
      </c>
      <c r="AF13" t="s">
        <v>347</v>
      </c>
      <c r="AG13" t="s">
        <v>102</v>
      </c>
      <c r="AH13" t="s">
        <v>348</v>
      </c>
      <c r="AI13" t="s">
        <v>349</v>
      </c>
      <c r="AK13" t="s">
        <v>350</v>
      </c>
      <c r="AL13" t="s">
        <v>351</v>
      </c>
      <c r="AN13" t="str">
        <f>HYPERLINK("https://nconnect.nicmar.ac.in/storage/profile/6a7d60a392b1f.png","Download")</f>
        <v>0</v>
      </c>
      <c r="AO13" t="str">
        <f>HYPERLINK("https://nconnect.nicmar.ac.in/pdf/1333_resume_1787210036.pdf/Y2FyZWVy","View Resume")</f>
        <v>0</v>
      </c>
      <c r="AP13" t="str">
        <f>HYPERLINK("https://nconnect.nicmar.ac.in/pdf/1333_aadhar_1787036475.pdf/Y2FyZWVy","View Aadhar")</f>
        <v>0</v>
      </c>
      <c r="AQ13" t="str">
        <f>HYPERLINK("https://nconnect.nicmar.ac.in/pdf/1333_noc_certificate_1787113714.pdf/Y2FyZWVy","View NOC")</f>
        <v>0</v>
      </c>
      <c r="AR13" t="str">
        <f>HYPERLINK("https://nconnect.nicmar.ac.in/pdf/1333_research_publication_1787113729.pdf/Y2FyZWVy","View Research Publication")</f>
        <v>0</v>
      </c>
      <c r="AS13" t="str">
        <f>HYPERLINK("https://nconnect.nicmar.ac.in/pdf/1333_book_chapters_1787039427.jpg/Y2FyZWVy","View Book Chapters")</f>
        <v>0</v>
      </c>
      <c r="AT13" t="str">
        <f>HYPERLINK("https://nconnect.nicmar.ac.in/pdf/1333_patents_granted_1787040244.pdf/Y2FyZWVy","View Patents Granted")</f>
        <v>0</v>
      </c>
      <c r="AU13" t="str">
        <f>HYPERLINK("https://nconnect.nicmar.ac.in/pdf/1333_vision_statement_1787039165.pdf/Y2FyZWVy","View Vision Statement")</f>
        <v>0</v>
      </c>
      <c r="AV13" t="str">
        <f>HYPERLINK("https://nconnect.nicmar.ac.in/pdf/1333_experience_certificates_1787040219.pdf/Y2FyZWVy","View Experience")</f>
        <v>0</v>
      </c>
      <c r="AW13" t="str">
        <f>HYPERLINK("https://nconnect.nicmar.ac.in/pdf/1333_other_1787040389.pdf/Y2FyZWVy","View Other Document")</f>
        <v>0</v>
      </c>
      <c r="AX13" t="s">
        <v>352</v>
      </c>
    </row>
    <row r="14" spans="1:50">
      <c r="A14" t="s">
        <v>50</v>
      </c>
      <c r="B14" t="s">
        <v>51</v>
      </c>
      <c r="C14" t="s">
        <v>353</v>
      </c>
      <c r="D14" t="s">
        <v>354</v>
      </c>
      <c r="E14">
        <v>9414648283</v>
      </c>
      <c r="F14" t="s">
        <v>54</v>
      </c>
      <c r="G14" t="s">
        <v>355</v>
      </c>
      <c r="H14" t="s">
        <v>56</v>
      </c>
      <c r="I14" t="s">
        <v>356</v>
      </c>
      <c r="J14" t="s">
        <v>357</v>
      </c>
      <c r="K14" t="s">
        <v>358</v>
      </c>
      <c r="L14" t="s">
        <v>359</v>
      </c>
      <c r="M14" t="s">
        <v>360</v>
      </c>
      <c r="N14">
        <v>15</v>
      </c>
      <c r="O14" t="s">
        <v>361</v>
      </c>
      <c r="P14" t="s">
        <v>63</v>
      </c>
      <c r="T14" t="s">
        <v>63</v>
      </c>
      <c r="V14" t="s">
        <v>362</v>
      </c>
      <c r="W14" t="s">
        <v>363</v>
      </c>
      <c r="X14" t="s">
        <v>364</v>
      </c>
      <c r="Y14" t="s">
        <v>365</v>
      </c>
      <c r="Z14" t="s">
        <v>366</v>
      </c>
      <c r="AA14" t="s">
        <v>367</v>
      </c>
      <c r="AB14" t="s">
        <v>368</v>
      </c>
      <c r="AC14" t="s">
        <v>369</v>
      </c>
      <c r="AD14" t="s">
        <v>370</v>
      </c>
      <c r="AE14" t="s">
        <v>371</v>
      </c>
      <c r="AF14" t="s">
        <v>372</v>
      </c>
      <c r="AG14" t="s">
        <v>373</v>
      </c>
      <c r="AH14" t="s">
        <v>374</v>
      </c>
      <c r="AI14" t="s">
        <v>375</v>
      </c>
      <c r="AJ14" t="s">
        <v>376</v>
      </c>
      <c r="AK14" t="s">
        <v>377</v>
      </c>
      <c r="AL14" t="s">
        <v>378</v>
      </c>
      <c r="AM14" t="s">
        <v>379</v>
      </c>
      <c r="AN14" t="str">
        <f>HYPERLINK("https://nconnect.nicmar.ac.in/storage/profile/6a84a22c7ec3c.png","Download")</f>
        <v>0</v>
      </c>
      <c r="AO14" t="str">
        <f>HYPERLINK("https://nconnect.nicmar.ac.in/pdf/1352_resume_1787155732.pdf/Y2FyZWVy","View Resume")</f>
        <v>0</v>
      </c>
      <c r="AP14" t="str">
        <f>HYPERLINK("https://nconnect.nicmar.ac.in/pdf/1352_aadhar_1787155759.jpg/Y2FyZWVy","View Aadhar")</f>
        <v>0</v>
      </c>
      <c r="AQ14" t="str">
        <f>HYPERLINK("https://nconnect.nicmar.ac.in/pdf/1352_noc_certificate_1787211214.pdf/Y2FyZWVy","View NOC")</f>
        <v>0</v>
      </c>
      <c r="AR14" t="str">
        <f>HYPERLINK("https://nconnect.nicmar.ac.in/pdf/1352_research_publication_1787156364.pdf/Y2FyZWVy","View Research Publication")</f>
        <v>0</v>
      </c>
      <c r="AS14" t="str">
        <f>HYPERLINK("https://nconnect.nicmar.ac.in/pdf/1352_book_chapters_1787156375.pdf/Y2FyZWVy","View Book Chapters")</f>
        <v>0</v>
      </c>
      <c r="AT14" t="str">
        <f>HYPERLINK("https://nconnect.nicmar.ac.in/pdf/1352_patents_granted_1787156389.pdf/Y2FyZWVy","View Patents Granted")</f>
        <v>0</v>
      </c>
      <c r="AU14" t="str">
        <f>HYPERLINK("https://nconnect.nicmar.ac.in/pdf/1352_vision_statement_1787159412.pdf/Y2FyZWVy","View Vision Statement")</f>
        <v>0</v>
      </c>
      <c r="AV14" t="str">
        <f>HYPERLINK("https://nconnect.nicmar.ac.in/pdf/1352_experience_certificates_1787157569.pdf/Y2FyZWVy","View Experience")</f>
        <v>0</v>
      </c>
      <c r="AW14" t="str">
        <f>HYPERLINK("https://nconnect.nicmar.ac.in/pdf/1352_other_1787157808.pdf/Y2FyZWVy","View Other Document")</f>
        <v>0</v>
      </c>
      <c r="AX14" t="s">
        <v>380</v>
      </c>
    </row>
    <row r="15" spans="1:50">
      <c r="A15" t="s">
        <v>50</v>
      </c>
      <c r="B15" t="s">
        <v>51</v>
      </c>
      <c r="C15" t="s">
        <v>381</v>
      </c>
      <c r="D15" t="s">
        <v>382</v>
      </c>
      <c r="E15">
        <v>7894434142</v>
      </c>
      <c r="F15" t="s">
        <v>54</v>
      </c>
      <c r="G15" t="s">
        <v>383</v>
      </c>
      <c r="H15" t="s">
        <v>56</v>
      </c>
      <c r="I15" t="s">
        <v>384</v>
      </c>
      <c r="J15" t="s">
        <v>385</v>
      </c>
      <c r="K15" t="s">
        <v>386</v>
      </c>
      <c r="L15" t="s">
        <v>387</v>
      </c>
      <c r="M15" t="s">
        <v>388</v>
      </c>
      <c r="N15">
        <v>14</v>
      </c>
      <c r="O15" t="s">
        <v>389</v>
      </c>
      <c r="P15" t="s">
        <v>63</v>
      </c>
      <c r="T15" t="s">
        <v>63</v>
      </c>
      <c r="V15" t="s">
        <v>390</v>
      </c>
      <c r="W15" t="s">
        <v>391</v>
      </c>
      <c r="X15" t="s">
        <v>392</v>
      </c>
      <c r="Y15" t="s">
        <v>393</v>
      </c>
      <c r="Z15" t="s">
        <v>394</v>
      </c>
      <c r="AA15" t="s">
        <v>395</v>
      </c>
      <c r="AB15" t="s">
        <v>396</v>
      </c>
      <c r="AC15" t="s">
        <v>397</v>
      </c>
      <c r="AD15" t="s">
        <v>398</v>
      </c>
      <c r="AE15" t="s">
        <v>399</v>
      </c>
      <c r="AI15" t="s">
        <v>400</v>
      </c>
      <c r="AJ15" t="s">
        <v>401</v>
      </c>
      <c r="AN15" t="s">
        <v>80</v>
      </c>
      <c r="AO15" t="str">
        <f>HYPERLINK("https://nconnect.nicmar.ac.in/pdf/1241_resume_1778591587.pdf/Y2FyZWVy","View Resume")</f>
        <v>0</v>
      </c>
      <c r="AP15" t="str">
        <f>HYPERLINK("https://nconnect.nicmar.ac.in/pdf/1241_aadhar_1778591623.pdf/Y2FyZWVy","View Aadhar")</f>
        <v>0</v>
      </c>
      <c r="AQ15" t="str">
        <f>HYPERLINK("https://nconnect.nicmar.ac.in/pdf/1241_noc_certificate_1778591452.pdf/Y2FyZWVy","View NOC")</f>
        <v>0</v>
      </c>
      <c r="AR15" t="str">
        <f>HYPERLINK("https://nconnect.nicmar.ac.in/pdf/1241_research_publication_1778591793.pdf/Y2FyZWVy","View Research Publication")</f>
        <v>0</v>
      </c>
      <c r="AS15" t="str">
        <f>HYPERLINK("https://nconnect.nicmar.ac.in/pdf/1241_book_chapters_1778592046.pdf/Y2FyZWVy","View Book Chapters")</f>
        <v>0</v>
      </c>
      <c r="AT15" t="s">
        <v>80</v>
      </c>
      <c r="AU15" t="s">
        <v>80</v>
      </c>
      <c r="AV15" t="s">
        <v>80</v>
      </c>
      <c r="AW15" t="s">
        <v>80</v>
      </c>
      <c r="AX15" t="s">
        <v>402</v>
      </c>
    </row>
    <row r="16" spans="1:50">
      <c r="A16" t="s">
        <v>50</v>
      </c>
      <c r="B16" t="s">
        <v>51</v>
      </c>
      <c r="C16" t="s">
        <v>403</v>
      </c>
      <c r="D16" t="s">
        <v>404</v>
      </c>
      <c r="E16">
        <v>9160040177</v>
      </c>
      <c r="F16" t="s">
        <v>54</v>
      </c>
      <c r="G16" t="s">
        <v>405</v>
      </c>
      <c r="H16" t="s">
        <v>56</v>
      </c>
      <c r="I16" t="s">
        <v>406</v>
      </c>
      <c r="J16" t="s">
        <v>407</v>
      </c>
      <c r="K16" t="s">
        <v>408</v>
      </c>
      <c r="L16" t="s">
        <v>409</v>
      </c>
      <c r="M16" t="s">
        <v>410</v>
      </c>
      <c r="N16">
        <v>14</v>
      </c>
      <c r="O16" t="s">
        <v>411</v>
      </c>
      <c r="P16" t="s">
        <v>63</v>
      </c>
      <c r="T16" t="s">
        <v>63</v>
      </c>
      <c r="V16" t="s">
        <v>412</v>
      </c>
      <c r="W16" t="s">
        <v>413</v>
      </c>
      <c r="X16" t="s">
        <v>414</v>
      </c>
      <c r="Y16" t="s">
        <v>415</v>
      </c>
      <c r="Z16" t="s">
        <v>416</v>
      </c>
      <c r="AA16" t="s">
        <v>417</v>
      </c>
      <c r="AB16" t="s">
        <v>418</v>
      </c>
      <c r="AC16" t="s">
        <v>419</v>
      </c>
      <c r="AD16" t="s">
        <v>420</v>
      </c>
      <c r="AE16" t="s">
        <v>421</v>
      </c>
      <c r="AF16" t="s">
        <v>422</v>
      </c>
      <c r="AG16" t="s">
        <v>423</v>
      </c>
      <c r="AH16" t="s">
        <v>424</v>
      </c>
      <c r="AI16" t="s">
        <v>425</v>
      </c>
      <c r="AJ16" t="s">
        <v>426</v>
      </c>
      <c r="AK16" t="s">
        <v>427</v>
      </c>
      <c r="AL16" t="s">
        <v>428</v>
      </c>
      <c r="AN16" t="str">
        <f>HYPERLINK("https://nconnect.nicmar.ac.in/storage/profile/6a7bb62a90539.png","Download")</f>
        <v>0</v>
      </c>
      <c r="AO16" t="str">
        <f>HYPERLINK("https://nconnect.nicmar.ac.in/pdf/1325_resume_1787254155.pdf/Y2FyZWVy","View Resume")</f>
        <v>0</v>
      </c>
      <c r="AP16" t="str">
        <f>HYPERLINK("https://nconnect.nicmar.ac.in/pdf/1325_aadhar_1787254244.jpg/Y2FyZWVy","View Aadhar")</f>
        <v>0</v>
      </c>
      <c r="AQ16" t="str">
        <f>HYPERLINK("https://nconnect.nicmar.ac.in/pdf/1325_noc_certificate_1787257722.pdf/Y2FyZWVy","View NOC")</f>
        <v>0</v>
      </c>
      <c r="AR16" t="str">
        <f>HYPERLINK("https://nconnect.nicmar.ac.in/pdf/1325_research_publication_1787257768.pdf/Y2FyZWVy","View Research Publication")</f>
        <v>0</v>
      </c>
      <c r="AS16" t="str">
        <f>HYPERLINK("https://nconnect.nicmar.ac.in/pdf/1325_book_chapters_1787256250.pdf/Y2FyZWVy","View Book Chapters")</f>
        <v>0</v>
      </c>
      <c r="AT16" t="str">
        <f>HYPERLINK("https://nconnect.nicmar.ac.in/pdf/1325_patents_granted_1787257914.pdf/Y2FyZWVy","View Patents Granted")</f>
        <v>0</v>
      </c>
      <c r="AU16" t="str">
        <f>HYPERLINK("https://nconnect.nicmar.ac.in/pdf/1325_vision_statement_1787256435.pdf/Y2FyZWVy","View Vision Statement")</f>
        <v>0</v>
      </c>
      <c r="AV16" t="str">
        <f>HYPERLINK("https://nconnect.nicmar.ac.in/pdf/1325_experience_certificates_1787256503.pdf/Y2FyZWVy","View Experience")</f>
        <v>0</v>
      </c>
      <c r="AW16" t="str">
        <f>HYPERLINK("https://nconnect.nicmar.ac.in/pdf/1325_other_1787256541.pdf/Y2FyZWVy","View Other Document")</f>
        <v>0</v>
      </c>
      <c r="AX16" t="s">
        <v>429</v>
      </c>
    </row>
    <row r="17" spans="1:50">
      <c r="A17" t="s">
        <v>50</v>
      </c>
      <c r="B17" t="s">
        <v>51</v>
      </c>
      <c r="C17" t="s">
        <v>430</v>
      </c>
      <c r="D17" t="s">
        <v>431</v>
      </c>
      <c r="E17">
        <v>9969259751</v>
      </c>
      <c r="F17" t="s">
        <v>54</v>
      </c>
      <c r="G17" t="s">
        <v>432</v>
      </c>
      <c r="H17" t="s">
        <v>56</v>
      </c>
      <c r="I17" t="s">
        <v>433</v>
      </c>
      <c r="J17" t="s">
        <v>434</v>
      </c>
      <c r="K17" t="s">
        <v>435</v>
      </c>
      <c r="L17" t="s">
        <v>436</v>
      </c>
      <c r="M17" t="s">
        <v>437</v>
      </c>
      <c r="N17">
        <v>1</v>
      </c>
      <c r="O17" t="s">
        <v>438</v>
      </c>
      <c r="P17" t="s">
        <v>63</v>
      </c>
      <c r="T17" t="s">
        <v>63</v>
      </c>
      <c r="V17" t="s">
        <v>439</v>
      </c>
      <c r="W17" t="s">
        <v>440</v>
      </c>
      <c r="X17" t="s">
        <v>441</v>
      </c>
      <c r="Y17" t="s">
        <v>442</v>
      </c>
      <c r="AA17" t="s">
        <v>443</v>
      </c>
      <c r="AD17" t="s">
        <v>444</v>
      </c>
      <c r="AE17" t="s">
        <v>445</v>
      </c>
      <c r="AF17" t="s">
        <v>446</v>
      </c>
      <c r="AG17" t="s">
        <v>276</v>
      </c>
      <c r="AI17" t="s">
        <v>447</v>
      </c>
      <c r="AJ17" t="s">
        <v>448</v>
      </c>
      <c r="AK17" t="s">
        <v>449</v>
      </c>
      <c r="AL17" t="s">
        <v>450</v>
      </c>
      <c r="AN17" t="s">
        <v>80</v>
      </c>
      <c r="AO17" t="str">
        <f>HYPERLINK("https://nconnect.nicmar.ac.in/pdf/1252_resume_1778754877.pdf/Y2FyZWVy","View Resume")</f>
        <v>0</v>
      </c>
      <c r="AP17" t="str">
        <f>HYPERLINK("https://nconnect.nicmar.ac.in/pdf/1252_aadhar_1778754902.pdf/Y2FyZWVy","View Aadhar")</f>
        <v>0</v>
      </c>
      <c r="AQ17" t="str">
        <f>HYPERLINK("https://nconnect.nicmar.ac.in/pdf/1252_noc_certificate_1778755649.pdf/Y2FyZWVy","View NOC")</f>
        <v>0</v>
      </c>
      <c r="AR17" t="str">
        <f>HYPERLINK("https://nconnect.nicmar.ac.in/pdf/1252_research_publication_1778755373.pdf/Y2FyZWVy","View Research Publication")</f>
        <v>0</v>
      </c>
      <c r="AS17" t="str">
        <f>HYPERLINK("https://nconnect.nicmar.ac.in/pdf/1252_book_chapters_1778755410.pdf/Y2FyZWVy","View Book Chapters")</f>
        <v>0</v>
      </c>
      <c r="AT17" t="s">
        <v>80</v>
      </c>
      <c r="AU17" t="s">
        <v>80</v>
      </c>
      <c r="AV17" t="s">
        <v>80</v>
      </c>
      <c r="AW17" t="s">
        <v>80</v>
      </c>
      <c r="AX17" t="s">
        <v>451</v>
      </c>
    </row>
    <row r="18" spans="1:50">
      <c r="A18" t="s">
        <v>50</v>
      </c>
      <c r="B18" t="s">
        <v>51</v>
      </c>
      <c r="C18" t="s">
        <v>452</v>
      </c>
      <c r="D18" t="s">
        <v>453</v>
      </c>
      <c r="E18">
        <v>9341240724</v>
      </c>
      <c r="F18" t="s">
        <v>54</v>
      </c>
      <c r="G18" t="s">
        <v>454</v>
      </c>
      <c r="H18" t="s">
        <v>56</v>
      </c>
      <c r="I18" t="s">
        <v>455</v>
      </c>
      <c r="J18" t="s">
        <v>456</v>
      </c>
      <c r="K18" t="s">
        <v>457</v>
      </c>
      <c r="L18" t="s">
        <v>458</v>
      </c>
      <c r="M18" t="s">
        <v>459</v>
      </c>
      <c r="N18">
        <v>17</v>
      </c>
      <c r="O18" t="s">
        <v>460</v>
      </c>
      <c r="P18" t="s">
        <v>63</v>
      </c>
      <c r="T18" t="s">
        <v>63</v>
      </c>
      <c r="V18" t="s">
        <v>461</v>
      </c>
      <c r="W18" t="s">
        <v>462</v>
      </c>
      <c r="X18" t="s">
        <v>463</v>
      </c>
      <c r="Y18" t="s">
        <v>464</v>
      </c>
      <c r="Z18" t="s">
        <v>465</v>
      </c>
      <c r="AA18" t="s">
        <v>466</v>
      </c>
      <c r="AB18" t="s">
        <v>467</v>
      </c>
      <c r="AC18" t="s">
        <v>468</v>
      </c>
      <c r="AD18" t="s">
        <v>469</v>
      </c>
      <c r="AE18" t="s">
        <v>470</v>
      </c>
      <c r="AF18" t="s">
        <v>471</v>
      </c>
      <c r="AG18" t="s">
        <v>472</v>
      </c>
      <c r="AH18" t="s">
        <v>473</v>
      </c>
      <c r="AI18" t="s">
        <v>474</v>
      </c>
      <c r="AJ18" t="s">
        <v>475</v>
      </c>
      <c r="AK18" t="s">
        <v>476</v>
      </c>
      <c r="AN18" t="str">
        <f>HYPERLINK("https://nconnect.nicmar.ac.in/storage/profile/6a84322ad77dd.png","Download")</f>
        <v>0</v>
      </c>
      <c r="AO18" t="str">
        <f>HYPERLINK("https://nconnect.nicmar.ac.in/pdf/1290_resume_1787137321.pdf/Y2FyZWVy","View Resume")</f>
        <v>0</v>
      </c>
      <c r="AP18" t="str">
        <f>HYPERLINK("https://nconnect.nicmar.ac.in/pdf/1290_aadhar_1786277987.jpeg/Y2FyZWVy","View Aadhar")</f>
        <v>0</v>
      </c>
      <c r="AQ18" t="str">
        <f>HYPERLINK("https://nconnect.nicmar.ac.in/pdf/1290_noc_certificate_1787227406.pdf/Y2FyZWVy","View NOC")</f>
        <v>0</v>
      </c>
      <c r="AR18" t="str">
        <f>HYPERLINK("https://nconnect.nicmar.ac.in/pdf/1290_research_publication_1787137299.pdf/Y2FyZWVy","View Research Publication")</f>
        <v>0</v>
      </c>
      <c r="AS18" t="str">
        <f>HYPERLINK("https://nconnect.nicmar.ac.in/pdf/1290_book_chapters_1787137337.pdf/Y2FyZWVy","View Book Chapters")</f>
        <v>0</v>
      </c>
      <c r="AT18" t="str">
        <f>HYPERLINK("https://nconnect.nicmar.ac.in/pdf/1290_patents_granted_1787136790.pdf/Y2FyZWVy","View Patents Granted")</f>
        <v>0</v>
      </c>
      <c r="AU18" t="str">
        <f>HYPERLINK("https://nconnect.nicmar.ac.in/pdf/1290_vision_statement_1787327004.pdf/Y2FyZWVy","View Vision Statement")</f>
        <v>0</v>
      </c>
      <c r="AV18" t="str">
        <f>HYPERLINK("https://nconnect.nicmar.ac.in/pdf/1290_experience_certificates_1787141204.pdf/Y2FyZWVy","View Experience")</f>
        <v>0</v>
      </c>
      <c r="AW18" t="str">
        <f>HYPERLINK("https://nconnect.nicmar.ac.in/pdf/1290_other_1787136706.pdf/Y2FyZWVy","View Other Document")</f>
        <v>0</v>
      </c>
      <c r="AX18" t="s">
        <v>477</v>
      </c>
    </row>
    <row r="19" spans="1:50">
      <c r="A19" t="s">
        <v>50</v>
      </c>
      <c r="B19" t="s">
        <v>51</v>
      </c>
      <c r="C19" t="s">
        <v>478</v>
      </c>
      <c r="D19" t="s">
        <v>479</v>
      </c>
      <c r="E19">
        <v>9886127398</v>
      </c>
      <c r="F19" t="s">
        <v>54</v>
      </c>
      <c r="G19" t="s">
        <v>480</v>
      </c>
      <c r="H19" t="s">
        <v>56</v>
      </c>
      <c r="I19" t="s">
        <v>481</v>
      </c>
      <c r="J19" t="s">
        <v>482</v>
      </c>
      <c r="K19" t="s">
        <v>483</v>
      </c>
      <c r="L19" t="s">
        <v>484</v>
      </c>
      <c r="M19" t="s">
        <v>485</v>
      </c>
      <c r="N19">
        <v>14</v>
      </c>
      <c r="O19" t="s">
        <v>486</v>
      </c>
      <c r="P19" t="s">
        <v>63</v>
      </c>
      <c r="T19" t="s">
        <v>63</v>
      </c>
      <c r="V19" t="s">
        <v>487</v>
      </c>
      <c r="W19" t="s">
        <v>488</v>
      </c>
      <c r="X19" t="s">
        <v>489</v>
      </c>
      <c r="Y19" t="s">
        <v>490</v>
      </c>
      <c r="Z19" t="s">
        <v>491</v>
      </c>
      <c r="AA19" t="s">
        <v>492</v>
      </c>
      <c r="AB19" t="s">
        <v>493</v>
      </c>
      <c r="AC19" t="s">
        <v>494</v>
      </c>
      <c r="AD19" t="s">
        <v>495</v>
      </c>
      <c r="AE19" t="s">
        <v>496</v>
      </c>
      <c r="AF19" t="s">
        <v>497</v>
      </c>
      <c r="AG19" t="s">
        <v>498</v>
      </c>
      <c r="AH19" t="s">
        <v>499</v>
      </c>
      <c r="AI19" t="s">
        <v>500</v>
      </c>
      <c r="AJ19" t="s">
        <v>501</v>
      </c>
      <c r="AK19" t="s">
        <v>502</v>
      </c>
      <c r="AL19" t="s">
        <v>503</v>
      </c>
      <c r="AM19" t="s">
        <v>504</v>
      </c>
      <c r="AN19" t="str">
        <f>HYPERLINK("https://nconnect.nicmar.ac.in/storage/profile/6a82b8af68255.png","Download")</f>
        <v>0</v>
      </c>
      <c r="AO19" t="str">
        <f>HYPERLINK("https://nconnect.nicmar.ac.in/pdf/1349_resume_1787306441.pdf/Y2FyZWVy","View Resume")</f>
        <v>0</v>
      </c>
      <c r="AP19" t="str">
        <f>HYPERLINK("https://nconnect.nicmar.ac.in/pdf/1349_aadhar_1787137572.pdf/Y2FyZWVy","View Aadhar")</f>
        <v>0</v>
      </c>
      <c r="AQ19" t="str">
        <f>HYPERLINK("https://nconnect.nicmar.ac.in/pdf/1349_noc_certificate_1787373497.pdf/Y2FyZWVy","View NOC")</f>
        <v>0</v>
      </c>
      <c r="AR19" t="str">
        <f>HYPERLINK("https://nconnect.nicmar.ac.in/pdf/1349_research_publication_1787138442.pdf/Y2FyZWVy","View Research Publication")</f>
        <v>0</v>
      </c>
      <c r="AS19" t="str">
        <f>HYPERLINK("https://nconnect.nicmar.ac.in/pdf/1349_book_chapters_1787138938.pdf/Y2FyZWVy","View Book Chapters")</f>
        <v>0</v>
      </c>
      <c r="AT19" t="str">
        <f>HYPERLINK("https://nconnect.nicmar.ac.in/pdf/1349_patents_granted_1787212328.pdf/Y2FyZWVy","View Patents Granted")</f>
        <v>0</v>
      </c>
      <c r="AU19" t="str">
        <f>HYPERLINK("https://nconnect.nicmar.ac.in/pdf/1349_vision_statement_1787308546.pdf/Y2FyZWVy","View Vision Statement")</f>
        <v>0</v>
      </c>
      <c r="AV19" t="str">
        <f>HYPERLINK("https://nconnect.nicmar.ac.in/pdf/1349_experience_certificates_1787213228.pdf/Y2FyZWVy","View Experience")</f>
        <v>0</v>
      </c>
      <c r="AW19" t="str">
        <f>HYPERLINK("https://nconnect.nicmar.ac.in/pdf/1349_other_1787214852.pdf/Y2FyZWVy","View Other Document")</f>
        <v>0</v>
      </c>
      <c r="AX19" t="s">
        <v>505</v>
      </c>
    </row>
    <row r="20" spans="1:50">
      <c r="A20" t="s">
        <v>50</v>
      </c>
      <c r="B20" t="s">
        <v>51</v>
      </c>
      <c r="C20" t="s">
        <v>506</v>
      </c>
      <c r="D20" t="s">
        <v>507</v>
      </c>
      <c r="E20">
        <v>9949485554</v>
      </c>
      <c r="F20" t="s">
        <v>54</v>
      </c>
      <c r="G20" t="s">
        <v>508</v>
      </c>
      <c r="H20" t="s">
        <v>56</v>
      </c>
      <c r="I20" t="s">
        <v>509</v>
      </c>
      <c r="J20" t="s">
        <v>510</v>
      </c>
      <c r="K20" t="s">
        <v>511</v>
      </c>
      <c r="L20" t="s">
        <v>512</v>
      </c>
      <c r="M20" t="s">
        <v>513</v>
      </c>
      <c r="N20" t="s">
        <v>514</v>
      </c>
      <c r="O20" t="s">
        <v>515</v>
      </c>
      <c r="P20" t="s">
        <v>63</v>
      </c>
      <c r="T20" t="s">
        <v>63</v>
      </c>
      <c r="V20" t="s">
        <v>516</v>
      </c>
      <c r="W20" t="s">
        <v>517</v>
      </c>
      <c r="X20" t="s">
        <v>518</v>
      </c>
      <c r="Y20" t="s">
        <v>519</v>
      </c>
      <c r="Z20" t="s">
        <v>520</v>
      </c>
      <c r="AA20" t="s">
        <v>521</v>
      </c>
      <c r="AB20" t="s">
        <v>522</v>
      </c>
      <c r="AC20" t="s">
        <v>523</v>
      </c>
      <c r="AD20" t="s">
        <v>524</v>
      </c>
      <c r="AE20" t="s">
        <v>525</v>
      </c>
      <c r="AF20" t="s">
        <v>526</v>
      </c>
      <c r="AG20" t="s">
        <v>527</v>
      </c>
      <c r="AH20" t="s">
        <v>528</v>
      </c>
      <c r="AI20" t="s">
        <v>529</v>
      </c>
      <c r="AJ20" t="s">
        <v>530</v>
      </c>
      <c r="AK20" t="s">
        <v>531</v>
      </c>
      <c r="AL20" t="s">
        <v>532</v>
      </c>
      <c r="AM20" t="s">
        <v>533</v>
      </c>
      <c r="AN20" t="str">
        <f>HYPERLINK("https://nconnect.nicmar.ac.in/storage/profile/6a86e61e1f688.png","Download")</f>
        <v>0</v>
      </c>
      <c r="AO20" t="str">
        <f>HYPERLINK("https://nconnect.nicmar.ac.in/pdf/1353_resume_1787232867.pdf/Y2FyZWVy","View Resume")</f>
        <v>0</v>
      </c>
      <c r="AP20" t="str">
        <f>HYPERLINK("https://nconnect.nicmar.ac.in/pdf/1353_aadhar_1787372165.pdf/Y2FyZWVy","View Aadhar")</f>
        <v>0</v>
      </c>
      <c r="AQ20" t="str">
        <f>HYPERLINK("https://nconnect.nicmar.ac.in/pdf/1353_noc_certificate_1787372184.pdf/Y2FyZWVy","View NOC")</f>
        <v>0</v>
      </c>
      <c r="AR20" t="str">
        <f>HYPERLINK("https://nconnect.nicmar.ac.in/pdf/1353_research_publication_1787233289.pdf/Y2FyZWVy","View Research Publication")</f>
        <v>0</v>
      </c>
      <c r="AS20" t="str">
        <f>HYPERLINK("https://nconnect.nicmar.ac.in/pdf/1353_book_chapters_1787233662.pdf/Y2FyZWVy","View Book Chapters")</f>
        <v>0</v>
      </c>
      <c r="AT20" t="str">
        <f>HYPERLINK("https://nconnect.nicmar.ac.in/pdf/1353_patents_granted_1787233983.pdf/Y2FyZWVy","View Patents Granted")</f>
        <v>0</v>
      </c>
      <c r="AU20" t="str">
        <f>HYPERLINK("https://nconnect.nicmar.ac.in/pdf/1353_vision_statement_1787233798.pdf/Y2FyZWVy","View Vision Statement")</f>
        <v>0</v>
      </c>
      <c r="AV20" t="str">
        <f>HYPERLINK("https://nconnect.nicmar.ac.in/pdf/1353_experience_certificates_1787234619.pdf/Y2FyZWVy","View Experience")</f>
        <v>0</v>
      </c>
      <c r="AW20" t="str">
        <f>HYPERLINK("https://nconnect.nicmar.ac.in/pdf/1353_other_1787372639.pdf/Y2FyZWVy","View Other Document")</f>
        <v>0</v>
      </c>
      <c r="AX20" t="s">
        <v>534</v>
      </c>
    </row>
    <row r="21" spans="1:50">
      <c r="A21" t="s">
        <v>50</v>
      </c>
      <c r="B21" t="s">
        <v>51</v>
      </c>
      <c r="C21" t="s">
        <v>535</v>
      </c>
      <c r="D21" t="s">
        <v>536</v>
      </c>
      <c r="E21">
        <v>9872005961</v>
      </c>
      <c r="F21" t="s">
        <v>54</v>
      </c>
      <c r="G21" t="s">
        <v>537</v>
      </c>
      <c r="H21" t="s">
        <v>56</v>
      </c>
      <c r="I21" t="s">
        <v>263</v>
      </c>
      <c r="J21" t="s">
        <v>538</v>
      </c>
      <c r="K21" t="s">
        <v>539</v>
      </c>
      <c r="L21" t="s">
        <v>215</v>
      </c>
      <c r="M21" t="s">
        <v>540</v>
      </c>
      <c r="N21">
        <v>14</v>
      </c>
      <c r="O21" t="s">
        <v>541</v>
      </c>
      <c r="P21" t="s">
        <v>63</v>
      </c>
      <c r="T21" t="s">
        <v>63</v>
      </c>
      <c r="V21" t="s">
        <v>542</v>
      </c>
      <c r="W21" t="s">
        <v>543</v>
      </c>
      <c r="X21" t="s">
        <v>544</v>
      </c>
      <c r="Y21" t="s">
        <v>545</v>
      </c>
      <c r="Z21" t="s">
        <v>546</v>
      </c>
      <c r="AA21" t="s">
        <v>547</v>
      </c>
      <c r="AB21" t="s">
        <v>548</v>
      </c>
      <c r="AD21" t="s">
        <v>549</v>
      </c>
      <c r="AE21" t="s">
        <v>550</v>
      </c>
      <c r="AF21" t="s">
        <v>551</v>
      </c>
      <c r="AG21" t="s">
        <v>552</v>
      </c>
      <c r="AH21" t="s">
        <v>553</v>
      </c>
      <c r="AI21" t="s">
        <v>554</v>
      </c>
      <c r="AJ21" t="s">
        <v>555</v>
      </c>
      <c r="AK21" t="s">
        <v>556</v>
      </c>
      <c r="AN21" t="str">
        <f>HYPERLINK("https://nconnect.nicmar.ac.in/storage/profile/69ca154246884.png","Download")</f>
        <v>0</v>
      </c>
      <c r="AO21" t="str">
        <f>HYPERLINK("https://nconnect.nicmar.ac.in/pdf/1182_resume_1787378734.pdf/Y2FyZWVy","View Resume")</f>
        <v>0</v>
      </c>
      <c r="AP21" t="str">
        <f>HYPERLINK("https://nconnect.nicmar.ac.in/pdf/1182_aadhar_1787379237.pdf/Y2FyZWVy","View Aadhar")</f>
        <v>0</v>
      </c>
      <c r="AQ21" t="str">
        <f>HYPERLINK("https://nconnect.nicmar.ac.in/pdf/1182_noc_certificate_1787379261.pdf/Y2FyZWVy","View NOC")</f>
        <v>0</v>
      </c>
      <c r="AR21" t="str">
        <f>HYPERLINK("https://nconnect.nicmar.ac.in/pdf/1182_research_publication_1787379318.pdf/Y2FyZWVy","View Research Publication")</f>
        <v>0</v>
      </c>
      <c r="AS21" t="str">
        <f>HYPERLINK("https://nconnect.nicmar.ac.in/pdf/1182_book_chapters_1787379556.pdf/Y2FyZWVy","View Book Chapters")</f>
        <v>0</v>
      </c>
      <c r="AT21" t="s">
        <v>80</v>
      </c>
      <c r="AU21" t="s">
        <v>80</v>
      </c>
      <c r="AV21" t="s">
        <v>80</v>
      </c>
      <c r="AW21" t="str">
        <f>HYPERLINK("https://nconnect.nicmar.ac.in/pdf/1182_other_1775024436.pdf/Y2FyZWVy","View Other Document")</f>
        <v>0</v>
      </c>
      <c r="AX21" t="s">
        <v>557</v>
      </c>
    </row>
    <row r="22" spans="1:50">
      <c r="A22" t="s">
        <v>50</v>
      </c>
      <c r="B22" t="s">
        <v>51</v>
      </c>
      <c r="C22" t="s">
        <v>558</v>
      </c>
      <c r="D22" t="s">
        <v>559</v>
      </c>
      <c r="E22">
        <v>9910613637</v>
      </c>
      <c r="F22" t="s">
        <v>54</v>
      </c>
      <c r="G22" t="s">
        <v>560</v>
      </c>
      <c r="H22" t="s">
        <v>56</v>
      </c>
      <c r="I22" t="s">
        <v>561</v>
      </c>
      <c r="J22" t="s">
        <v>562</v>
      </c>
      <c r="K22" t="s">
        <v>563</v>
      </c>
      <c r="L22" t="s">
        <v>564</v>
      </c>
      <c r="M22" t="s">
        <v>565</v>
      </c>
      <c r="N22" t="s">
        <v>566</v>
      </c>
      <c r="O22" t="s">
        <v>567</v>
      </c>
      <c r="P22" t="s">
        <v>63</v>
      </c>
      <c r="T22" t="s">
        <v>63</v>
      </c>
      <c r="V22" t="s">
        <v>568</v>
      </c>
      <c r="W22" t="s">
        <v>569</v>
      </c>
      <c r="X22" t="s">
        <v>570</v>
      </c>
      <c r="Z22" t="s">
        <v>571</v>
      </c>
      <c r="AA22" t="s">
        <v>572</v>
      </c>
      <c r="AB22" t="s">
        <v>573</v>
      </c>
      <c r="AC22" t="s">
        <v>574</v>
      </c>
      <c r="AJ22" t="s">
        <v>575</v>
      </c>
      <c r="AK22" t="s">
        <v>576</v>
      </c>
      <c r="AL22" t="s">
        <v>577</v>
      </c>
      <c r="AM22" t="s">
        <v>578</v>
      </c>
      <c r="AN22" t="str">
        <f>HYPERLINK("https://nconnect.nicmar.ac.in/storage/profile/6a799343afa24.png","Download")</f>
        <v>0</v>
      </c>
      <c r="AO22" t="str">
        <f>HYPERLINK("https://nconnect.nicmar.ac.in/pdf/1294_resume_1787332193.pdf/Y2FyZWVy","View Resume")</f>
        <v>0</v>
      </c>
      <c r="AP22" t="str">
        <f>HYPERLINK("https://nconnect.nicmar.ac.in/pdf/1294_aadhar_1786446199.pdf/Y2FyZWVy","View Aadhar")</f>
        <v>0</v>
      </c>
      <c r="AQ22" t="str">
        <f>HYPERLINK("https://nconnect.nicmar.ac.in/pdf/1294_noc_certificate_1786779335.pdf/Y2FyZWVy","View NOC")</f>
        <v>0</v>
      </c>
      <c r="AR22" t="str">
        <f>HYPERLINK("https://nconnect.nicmar.ac.in/pdf/1294_research_publication_1786773649.pdf/Y2FyZWVy","View Research Publication")</f>
        <v>0</v>
      </c>
      <c r="AS22" t="str">
        <f>HYPERLINK("https://nconnect.nicmar.ac.in/pdf/1294_book_chapters_1786773618.pdf/Y2FyZWVy","View Book Chapters")</f>
        <v>0</v>
      </c>
      <c r="AT22" t="str">
        <f>HYPERLINK("https://nconnect.nicmar.ac.in/pdf/1294_patents_granted_1786773599.pdf/Y2FyZWVy","View Patents Granted")</f>
        <v>0</v>
      </c>
      <c r="AU22" t="str">
        <f>HYPERLINK("https://nconnect.nicmar.ac.in/pdf/1294_vision_statement_1787410810.pdf/Y2FyZWVy","View Vision Statement")</f>
        <v>0</v>
      </c>
      <c r="AV22" t="str">
        <f>HYPERLINK("https://nconnect.nicmar.ac.in/pdf/1294_experience_certificates_1786725321.pdf/Y2FyZWVy","View Experience")</f>
        <v>0</v>
      </c>
      <c r="AW22" t="str">
        <f>HYPERLINK("https://nconnect.nicmar.ac.in/pdf/1294_other_1787138883.pdf/Y2FyZWVy","View Other Document")</f>
        <v>0</v>
      </c>
      <c r="AX22" t="s">
        <v>579</v>
      </c>
    </row>
    <row r="23" spans="1:50">
      <c r="A23" t="s">
        <v>50</v>
      </c>
      <c r="B23" t="s">
        <v>51</v>
      </c>
      <c r="C23" t="s">
        <v>580</v>
      </c>
      <c r="D23" t="s">
        <v>581</v>
      </c>
      <c r="E23">
        <v>9908132001</v>
      </c>
      <c r="F23" t="s">
        <v>54</v>
      </c>
      <c r="G23" t="s">
        <v>582</v>
      </c>
      <c r="H23" t="s">
        <v>56</v>
      </c>
      <c r="I23" t="s">
        <v>583</v>
      </c>
      <c r="J23" t="s">
        <v>584</v>
      </c>
      <c r="K23" t="s">
        <v>585</v>
      </c>
      <c r="L23" t="s">
        <v>586</v>
      </c>
      <c r="M23" t="s">
        <v>587</v>
      </c>
      <c r="N23" t="s">
        <v>588</v>
      </c>
      <c r="O23" t="s">
        <v>589</v>
      </c>
      <c r="P23" t="s">
        <v>63</v>
      </c>
      <c r="T23" t="s">
        <v>63</v>
      </c>
      <c r="V23" t="s">
        <v>590</v>
      </c>
      <c r="W23" t="s">
        <v>591</v>
      </c>
      <c r="X23" t="s">
        <v>592</v>
      </c>
      <c r="Y23" t="s">
        <v>593</v>
      </c>
      <c r="Z23" t="s">
        <v>594</v>
      </c>
      <c r="AA23" t="s">
        <v>595</v>
      </c>
      <c r="AC23" t="s">
        <v>596</v>
      </c>
      <c r="AG23" t="s">
        <v>597</v>
      </c>
      <c r="AI23" t="s">
        <v>598</v>
      </c>
      <c r="AN23" t="str">
        <f>HYPERLINK("https://nconnect.nicmar.ac.in/storage/profile/6a796809710d0.png","Download")</f>
        <v>0</v>
      </c>
      <c r="AO23" t="str">
        <f>HYPERLINK("https://nconnect.nicmar.ac.in/pdf/1295_resume_1787393722.pdf/Y2FyZWVy","View Resume")</f>
        <v>0</v>
      </c>
      <c r="AP23" t="str">
        <f>HYPERLINK("https://nconnect.nicmar.ac.in/pdf/1295_aadhar_1787392953.pdf/Y2FyZWVy","View Aadhar")</f>
        <v>0</v>
      </c>
      <c r="AQ23" t="str">
        <f>HYPERLINK("https://nconnect.nicmar.ac.in/pdf/1295_noc_certificate_1787394286.pdf/Y2FyZWVy","View NOC")</f>
        <v>0</v>
      </c>
      <c r="AR23" t="str">
        <f>HYPERLINK("https://nconnect.nicmar.ac.in/pdf/1295_research_publication_1787393743.pdf/Y2FyZWVy","View Research Publication")</f>
        <v>0</v>
      </c>
      <c r="AS23" t="str">
        <f>HYPERLINK("https://nconnect.nicmar.ac.in/pdf/1295_book_chapters_1787393764.pdf/Y2FyZWVy","View Book Chapters")</f>
        <v>0</v>
      </c>
      <c r="AT23" t="str">
        <f>HYPERLINK("https://nconnect.nicmar.ac.in/pdf/1295_patents_granted_1787397031.pdf/Y2FyZWVy","View Patents Granted")</f>
        <v>0</v>
      </c>
      <c r="AU23" t="str">
        <f>HYPERLINK("https://nconnect.nicmar.ac.in/pdf/1295_vision_statement_1787395931.pdf/Y2FyZWVy","View Vision Statement")</f>
        <v>0</v>
      </c>
      <c r="AV23" t="str">
        <f>HYPERLINK("https://nconnect.nicmar.ac.in/pdf/1295_experience_certificates_1787394301.pdf/Y2FyZWVy","View Experience")</f>
        <v>0</v>
      </c>
      <c r="AW23" t="str">
        <f>HYPERLINK("https://nconnect.nicmar.ac.in/pdf/1295_other_1787397006.pdf/Y2FyZWVy","View Other Document")</f>
        <v>0</v>
      </c>
      <c r="AX23" t="s">
        <v>599</v>
      </c>
    </row>
    <row r="24" spans="1:50">
      <c r="A24" t="s">
        <v>50</v>
      </c>
      <c r="B24" t="s">
        <v>51</v>
      </c>
      <c r="C24" t="s">
        <v>600</v>
      </c>
      <c r="D24" t="s">
        <v>601</v>
      </c>
      <c r="E24">
        <v>8297335252</v>
      </c>
      <c r="F24" t="s">
        <v>54</v>
      </c>
      <c r="G24" t="s">
        <v>602</v>
      </c>
      <c r="H24" t="s">
        <v>56</v>
      </c>
      <c r="I24" t="s">
        <v>603</v>
      </c>
      <c r="J24" t="s">
        <v>604</v>
      </c>
      <c r="K24" t="s">
        <v>605</v>
      </c>
      <c r="L24" t="s">
        <v>606</v>
      </c>
      <c r="M24" t="s">
        <v>607</v>
      </c>
      <c r="N24">
        <v>14</v>
      </c>
      <c r="O24" t="s">
        <v>608</v>
      </c>
      <c r="P24" t="s">
        <v>63</v>
      </c>
      <c r="T24" t="s">
        <v>63</v>
      </c>
      <c r="V24" t="s">
        <v>609</v>
      </c>
      <c r="W24" t="s">
        <v>610</v>
      </c>
      <c r="X24" t="s">
        <v>414</v>
      </c>
      <c r="AA24" t="s">
        <v>611</v>
      </c>
      <c r="AC24" t="s">
        <v>612</v>
      </c>
      <c r="AD24" t="s">
        <v>613</v>
      </c>
      <c r="AF24" t="s">
        <v>614</v>
      </c>
      <c r="AH24" t="s">
        <v>615</v>
      </c>
      <c r="AI24" t="s">
        <v>616</v>
      </c>
      <c r="AJ24" t="s">
        <v>617</v>
      </c>
      <c r="AK24" t="s">
        <v>618</v>
      </c>
      <c r="AL24" t="s">
        <v>619</v>
      </c>
      <c r="AM24" t="s">
        <v>620</v>
      </c>
      <c r="AN24" t="str">
        <f>HYPERLINK("https://nconnect.nicmar.ac.in/storage/profile/6a87fae42014f.png","Download")</f>
        <v>0</v>
      </c>
      <c r="AO24" t="str">
        <f>HYPERLINK("https://nconnect.nicmar.ac.in/pdf/1354_resume_1787310549.pdf/Y2FyZWVy","View Resume")</f>
        <v>0</v>
      </c>
      <c r="AP24" t="str">
        <f>HYPERLINK("https://nconnect.nicmar.ac.in/pdf/1354_aadhar_1787310563.pdf/Y2FyZWVy","View Aadhar")</f>
        <v>0</v>
      </c>
      <c r="AQ24" t="str">
        <f>HYPERLINK("https://nconnect.nicmar.ac.in/pdf/1354_noc_certificate_1787401411.pdf/Y2FyZWVy","View NOC")</f>
        <v>0</v>
      </c>
      <c r="AR24" t="str">
        <f>HYPERLINK("https://nconnect.nicmar.ac.in/pdf/1354_research_publication_1787400503.pdf/Y2FyZWVy","View Research Publication")</f>
        <v>0</v>
      </c>
      <c r="AS24" t="str">
        <f>HYPERLINK("https://nconnect.nicmar.ac.in/pdf/1354_book_chapters_1787400717.pdf/Y2FyZWVy","View Book Chapters")</f>
        <v>0</v>
      </c>
      <c r="AT24" t="str">
        <f>HYPERLINK("https://nconnect.nicmar.ac.in/pdf/1354_patents_granted_1787400933.pdf/Y2FyZWVy","View Patents Granted")</f>
        <v>0</v>
      </c>
      <c r="AU24" t="str">
        <f>HYPERLINK("https://nconnect.nicmar.ac.in/pdf/1354_vision_statement_1787310318.pdf/Y2FyZWVy","View Vision Statement")</f>
        <v>0</v>
      </c>
      <c r="AV24" t="str">
        <f>HYPERLINK("https://nconnect.nicmar.ac.in/pdf/1354_experience_certificates_1787310512.pdf/Y2FyZWVy","View Experience")</f>
        <v>0</v>
      </c>
      <c r="AW24" t="str">
        <f>HYPERLINK("https://nconnect.nicmar.ac.in/pdf/1354_other_1787310619.pdf/Y2FyZWVy","View Other Document")</f>
        <v>0</v>
      </c>
      <c r="AX24" t="s">
        <v>621</v>
      </c>
    </row>
    <row r="25" spans="1:50">
      <c r="A25" t="s">
        <v>50</v>
      </c>
      <c r="B25" t="s">
        <v>51</v>
      </c>
      <c r="C25" t="s">
        <v>260</v>
      </c>
      <c r="D25" t="s">
        <v>261</v>
      </c>
      <c r="E25">
        <v>9010202842</v>
      </c>
      <c r="F25" t="s">
        <v>54</v>
      </c>
      <c r="G25" t="s">
        <v>262</v>
      </c>
      <c r="H25" t="s">
        <v>56</v>
      </c>
      <c r="I25" t="s">
        <v>622</v>
      </c>
      <c r="J25" t="s">
        <v>623</v>
      </c>
      <c r="K25" t="s">
        <v>624</v>
      </c>
      <c r="L25" t="s">
        <v>625</v>
      </c>
      <c r="M25" t="s">
        <v>626</v>
      </c>
      <c r="N25" t="s">
        <v>627</v>
      </c>
      <c r="O25" t="s">
        <v>628</v>
      </c>
      <c r="P25" t="s">
        <v>63</v>
      </c>
      <c r="T25" t="s">
        <v>63</v>
      </c>
      <c r="V25" t="s">
        <v>629</v>
      </c>
      <c r="W25" t="s">
        <v>630</v>
      </c>
      <c r="X25" t="s">
        <v>271</v>
      </c>
      <c r="Y25" t="s">
        <v>631</v>
      </c>
      <c r="Z25" t="s">
        <v>632</v>
      </c>
      <c r="AA25" t="s">
        <v>633</v>
      </c>
      <c r="AB25" t="s">
        <v>634</v>
      </c>
      <c r="AD25" t="s">
        <v>635</v>
      </c>
      <c r="AG25" t="s">
        <v>276</v>
      </c>
      <c r="AI25" t="s">
        <v>636</v>
      </c>
      <c r="AJ25" t="s">
        <v>637</v>
      </c>
      <c r="AK25" t="s">
        <v>638</v>
      </c>
      <c r="AL25" t="s">
        <v>639</v>
      </c>
      <c r="AM25" t="s">
        <v>640</v>
      </c>
      <c r="AN25" t="str">
        <f>HYPERLINK("https://nconnect.nicmar.ac.in/storage/profile/69cd453d778a3.png","Download")</f>
        <v>0</v>
      </c>
      <c r="AO25" t="str">
        <f>HYPERLINK("https://nconnect.nicmar.ac.in/pdf/1355_resume_1787407109.pdf/Y2FyZWVy","View Resume")</f>
        <v>0</v>
      </c>
      <c r="AP25" t="str">
        <f>HYPERLINK("https://nconnect.nicmar.ac.in/pdf/1355_aadhar_1787380682.pdf/Y2FyZWVy","View Aadhar")</f>
        <v>0</v>
      </c>
      <c r="AQ25" t="str">
        <f>HYPERLINK("https://nconnect.nicmar.ac.in/pdf/1355_noc_certificate_1787380110.PDF/Y2FyZWVy","View NOC")</f>
        <v>0</v>
      </c>
      <c r="AR25" t="str">
        <f>HYPERLINK("https://nconnect.nicmar.ac.in/pdf/1355_research_publication_1787379868.pdf/Y2FyZWVy","View Research Publication")</f>
        <v>0</v>
      </c>
      <c r="AS25" t="str">
        <f>HYPERLINK("https://nconnect.nicmar.ac.in/pdf/1355_book_chapters_1787379425.pdf/Y2FyZWVy","View Book Chapters")</f>
        <v>0</v>
      </c>
      <c r="AT25" t="s">
        <v>80</v>
      </c>
      <c r="AU25" t="str">
        <f>HYPERLINK("https://nconnect.nicmar.ac.in/pdf/1355_vision_statement_1787467131.pdf/Y2FyZWVy","View Vision Statement")</f>
        <v>0</v>
      </c>
      <c r="AV25" t="str">
        <f>HYPERLINK("https://nconnect.nicmar.ac.in/pdf/1355_experience_certificates_1787380127.PDF/Y2FyZWVy","View Experience")</f>
        <v>0</v>
      </c>
      <c r="AW25" t="s">
        <v>80</v>
      </c>
      <c r="AX25" t="s">
        <v>641</v>
      </c>
    </row>
    <row r="26" spans="1:50">
      <c r="A26" t="s">
        <v>50</v>
      </c>
      <c r="B26" t="s">
        <v>51</v>
      </c>
      <c r="C26" t="s">
        <v>642</v>
      </c>
      <c r="D26" t="s">
        <v>643</v>
      </c>
      <c r="E26">
        <v>9728071929</v>
      </c>
      <c r="F26" t="s">
        <v>54</v>
      </c>
      <c r="G26" t="s">
        <v>644</v>
      </c>
      <c r="H26" t="s">
        <v>56</v>
      </c>
      <c r="I26" t="s">
        <v>645</v>
      </c>
      <c r="J26" t="s">
        <v>646</v>
      </c>
      <c r="K26" t="s">
        <v>647</v>
      </c>
      <c r="L26" t="s">
        <v>648</v>
      </c>
      <c r="M26" t="s">
        <v>607</v>
      </c>
      <c r="N26">
        <v>14</v>
      </c>
      <c r="O26" t="s">
        <v>649</v>
      </c>
      <c r="P26" t="s">
        <v>63</v>
      </c>
      <c r="T26" t="s">
        <v>63</v>
      </c>
      <c r="V26" t="s">
        <v>650</v>
      </c>
      <c r="W26" t="s">
        <v>651</v>
      </c>
      <c r="X26" t="s">
        <v>652</v>
      </c>
      <c r="Y26" t="s">
        <v>653</v>
      </c>
      <c r="AA26" t="s">
        <v>654</v>
      </c>
      <c r="AD26" t="s">
        <v>655</v>
      </c>
      <c r="AF26" t="s">
        <v>656</v>
      </c>
      <c r="AH26" t="s">
        <v>657</v>
      </c>
      <c r="AI26" t="s">
        <v>658</v>
      </c>
      <c r="AJ26" t="s">
        <v>659</v>
      </c>
      <c r="AN26" t="str">
        <f>HYPERLINK("https://nconnect.nicmar.ac.in/storage/profile/6a7ed4dc514d7.png","Download")</f>
        <v>0</v>
      </c>
      <c r="AO26" t="str">
        <f>HYPERLINK("https://nconnect.nicmar.ac.in/pdf/1339_resume_1787293747.pdf/Y2FyZWVy","View Resume")</f>
        <v>0</v>
      </c>
      <c r="AP26" t="str">
        <f>HYPERLINK("https://nconnect.nicmar.ac.in/pdf/1339_aadhar_1787293827.jpg/Y2FyZWVy","View Aadhar")</f>
        <v>0</v>
      </c>
      <c r="AQ26" t="str">
        <f>HYPERLINK("https://nconnect.nicmar.ac.in/pdf/1339_noc_certificate_1787299510.pdf/Y2FyZWVy","View NOC")</f>
        <v>0</v>
      </c>
      <c r="AR26" t="str">
        <f>HYPERLINK("https://nconnect.nicmar.ac.in/pdf/1339_research_publication_1787302667.pdf/Y2FyZWVy","View Research Publication")</f>
        <v>0</v>
      </c>
      <c r="AS26" t="str">
        <f>HYPERLINK("https://nconnect.nicmar.ac.in/pdf/1339_book_chapters_1787303539.pdf/Y2FyZWVy","View Book Chapters")</f>
        <v>0</v>
      </c>
      <c r="AT26" t="str">
        <f>HYPERLINK("https://nconnect.nicmar.ac.in/pdf/1339_patents_granted_1787303551.pdf/Y2FyZWVy","View Patents Granted")</f>
        <v>0</v>
      </c>
      <c r="AU26" t="str">
        <f>HYPERLINK("https://nconnect.nicmar.ac.in/pdf/1339_vision_statement_1787302414.pdf/Y2FyZWVy","View Vision Statement")</f>
        <v>0</v>
      </c>
      <c r="AV26" t="str">
        <f>HYPERLINK("https://nconnect.nicmar.ac.in/pdf/1339_experience_certificates_1787299482.pdf/Y2FyZWVy","View Experience")</f>
        <v>0</v>
      </c>
      <c r="AW26" t="str">
        <f>HYPERLINK("https://nconnect.nicmar.ac.in/pdf/1339_other_1787302714.pdf/Y2FyZWVy","View Other Document")</f>
        <v>0</v>
      </c>
      <c r="AX26" t="s">
        <v>660</v>
      </c>
    </row>
    <row r="27" spans="1:50">
      <c r="A27" t="s">
        <v>50</v>
      </c>
      <c r="B27" t="s">
        <v>51</v>
      </c>
      <c r="C27" t="s">
        <v>661</v>
      </c>
      <c r="D27" t="s">
        <v>662</v>
      </c>
      <c r="E27">
        <v>8979776841</v>
      </c>
      <c r="F27" t="s">
        <v>54</v>
      </c>
      <c r="G27" t="s">
        <v>663</v>
      </c>
      <c r="H27" t="s">
        <v>56</v>
      </c>
      <c r="I27" t="s">
        <v>664</v>
      </c>
      <c r="J27" t="s">
        <v>665</v>
      </c>
      <c r="K27" t="s">
        <v>666</v>
      </c>
      <c r="L27" t="s">
        <v>667</v>
      </c>
      <c r="M27" t="s">
        <v>668</v>
      </c>
      <c r="N27" t="s">
        <v>267</v>
      </c>
      <c r="O27" t="s">
        <v>669</v>
      </c>
      <c r="P27" t="s">
        <v>63</v>
      </c>
      <c r="T27" t="s">
        <v>63</v>
      </c>
      <c r="V27" t="s">
        <v>670</v>
      </c>
      <c r="W27" t="s">
        <v>671</v>
      </c>
      <c r="X27" t="s">
        <v>672</v>
      </c>
      <c r="Y27" t="s">
        <v>673</v>
      </c>
      <c r="Z27" t="s">
        <v>674</v>
      </c>
      <c r="AA27" t="s">
        <v>675</v>
      </c>
      <c r="AB27" t="s">
        <v>676</v>
      </c>
      <c r="AC27" t="s">
        <v>677</v>
      </c>
      <c r="AD27" t="s">
        <v>678</v>
      </c>
      <c r="AE27" t="s">
        <v>679</v>
      </c>
      <c r="AF27" t="s">
        <v>680</v>
      </c>
      <c r="AG27" t="s">
        <v>276</v>
      </c>
      <c r="AI27" t="s">
        <v>681</v>
      </c>
      <c r="AJ27" t="s">
        <v>682</v>
      </c>
      <c r="AK27" t="s">
        <v>683</v>
      </c>
      <c r="AL27" t="s">
        <v>684</v>
      </c>
      <c r="AN27" t="str">
        <f>HYPERLINK("https://nconnect.nicmar.ac.in/storage/profile/6a7a48cfb8786.png","Download")</f>
        <v>0</v>
      </c>
      <c r="AO27" t="str">
        <f>HYPERLINK("https://nconnect.nicmar.ac.in/pdf/1301_resume_1787474521.pdf/Y2FyZWVy","View Resume")</f>
        <v>0</v>
      </c>
      <c r="AP27" t="str">
        <f>HYPERLINK("https://nconnect.nicmar.ac.in/pdf/1301_aadhar_1787473965.pdf/Y2FyZWVy","View Aadhar")</f>
        <v>0</v>
      </c>
      <c r="AQ27" t="str">
        <f>HYPERLINK("https://nconnect.nicmar.ac.in/pdf/1301_noc_certificate_1787474543.pdf/Y2FyZWVy","View NOC")</f>
        <v>0</v>
      </c>
      <c r="AR27" t="str">
        <f>HYPERLINK("https://nconnect.nicmar.ac.in/pdf/1301_research_publication_1787474788.pdf/Y2FyZWVy","View Research Publication")</f>
        <v>0</v>
      </c>
      <c r="AS27" t="str">
        <f>HYPERLINK("https://nconnect.nicmar.ac.in/pdf/1301_book_chapters_1787475105.pdf/Y2FyZWVy","View Book Chapters")</f>
        <v>0</v>
      </c>
      <c r="AT27" t="str">
        <f>HYPERLINK("https://nconnect.nicmar.ac.in/pdf/1301_patents_granted_1787476305.PNG/Y2FyZWVy","View Patents Granted")</f>
        <v>0</v>
      </c>
      <c r="AU27" t="str">
        <f>HYPERLINK("https://nconnect.nicmar.ac.in/pdf/1301_vision_statement_1787475245.pdf/Y2FyZWVy","View Vision Statement")</f>
        <v>0</v>
      </c>
      <c r="AV27" t="str">
        <f>HYPERLINK("https://nconnect.nicmar.ac.in/pdf/1301_experience_certificates_1787475956.pdf/Y2FyZWVy","View Experience")</f>
        <v>0</v>
      </c>
      <c r="AW27" t="s">
        <v>80</v>
      </c>
      <c r="AX27"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2026-08-26T18:59:51+05:30</dcterms:created>
  <dcterms:modified xsi:type="dcterms:W3CDTF">2026-08-26T18:59:51+05:30</dcterms:modified>
  <dc:title>Untitled Spreadsheet</dc:title>
  <dc:description/>
  <dc:subject/>
  <cp:keywords/>
  <cp:category/>
</cp:coreProperties>
</file>