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<sst xmlns="http://schemas.openxmlformats.org/spreadsheetml/2006/main" uniqueCount="1024">
  <si>
    <t>Vacancy ID</t>
  </si>
  <si>
    <t>Position</t>
  </si>
  <si>
    <t>Applicant Name</t>
  </si>
  <si>
    <t>Email</t>
  </si>
  <si>
    <t>Mobile</t>
  </si>
  <si>
    <t>Gender</t>
  </si>
  <si>
    <t>DOB</t>
  </si>
  <si>
    <t>Marital Status</t>
  </si>
  <si>
    <t>Language</t>
  </si>
  <si>
    <t>Father</t>
  </si>
  <si>
    <t>Address</t>
  </si>
  <si>
    <t>Current Employeement- Designation</t>
  </si>
  <si>
    <t>Current Employeement- Organisation</t>
  </si>
  <si>
    <t>Current Employeement- Level</t>
  </si>
  <si>
    <t>Date from which position held</t>
  </si>
  <si>
    <t>Any Medical?</t>
  </si>
  <si>
    <t>Chronic Disease</t>
  </si>
  <si>
    <t>Surgeries</t>
  </si>
  <si>
    <t>Medical Details</t>
  </si>
  <si>
    <t>Any Court Case?</t>
  </si>
  <si>
    <t>Case Details</t>
  </si>
  <si>
    <t>Education Summary</t>
  </si>
  <si>
    <t>Work Experience</t>
  </si>
  <si>
    <t>Total Experience</t>
  </si>
  <si>
    <t>Research publications in peer-reviewed / referred international research journals / UGC Care listed (10 best publications to be entered)</t>
  </si>
  <si>
    <t>Details of published quality books (5 best publications to be entered)</t>
  </si>
  <si>
    <t>Details of Administrative Experience (At Least 5 years administrative experience)</t>
  </si>
  <si>
    <t>Details of major Research Project executed by the candidate (At least One)</t>
  </si>
  <si>
    <t>Experience of working with International Bodies (Top 5 to be listed)</t>
  </si>
  <si>
    <t>Demonstrated Experience in Leadership (Maximum 5 to be listed)</t>
  </si>
  <si>
    <t>Experience of working with the Statutory Authorities (Maximum 10 roles to be listed)</t>
  </si>
  <si>
    <t>Demonstrable experience of handling Quality issues, assessment and accreditation procedures etc</t>
  </si>
  <si>
    <t>Experience of guiding Ph.D. students (Up to 10 students guided most recently)</t>
  </si>
  <si>
    <t>Experience at the State or National or International level in handling youth development work</t>
  </si>
  <si>
    <t>Experience of organizing events such as workshops, seminars, conference at an international level within the country in the field of higher education</t>
  </si>
  <si>
    <t>Skills</t>
  </si>
  <si>
    <t>Reference 1</t>
  </si>
  <si>
    <t>Reference 2</t>
  </si>
  <si>
    <t>Reference 3</t>
  </si>
  <si>
    <t>Profile Photo</t>
  </si>
  <si>
    <t>Resume</t>
  </si>
  <si>
    <t>Aadhaar Card</t>
  </si>
  <si>
    <t>NOC Certificate</t>
  </si>
  <si>
    <t>Research Publication</t>
  </si>
  <si>
    <t>Published Books</t>
  </si>
  <si>
    <t>Other Certificate</t>
  </si>
  <si>
    <t>Applied Date</t>
  </si>
  <si>
    <t>NUP-vacancy-044</t>
  </si>
  <si>
    <t>Vice-Chancellor</t>
  </si>
  <si>
    <t>Sachin T Jose</t>
  </si>
  <si>
    <t>jose_appleid@icloud.com</t>
  </si>
  <si>
    <t>Male</t>
  </si>
  <si>
    <t>07-Apr-1990</t>
  </si>
  <si>
    <t>Single</t>
  </si>
  <si>
    <t xml:space="preserve">English ,Hindi </t>
  </si>
  <si>
    <t>Joseph Thonakkara</t>
  </si>
  <si>
    <t>Plot number-18, raja nagar, opposite SERFAC, Manimangalam road, Varadharajapuram, Chennai-600048</t>
  </si>
  <si>
    <t xml:space="preserve">Assistant professor </t>
  </si>
  <si>
    <t xml:space="preserve">Institute of medical sciences and SUM hospital, Siksha O Anusandhan </t>
  </si>
  <si>
    <t>AGP 8000</t>
  </si>
  <si>
    <t>01-Jan-2024</t>
  </si>
  <si>
    <t>No</t>
  </si>
  <si>
    <t>PhD | SRM university  | SRM medical college hospital and research centre  | 0.00 | 0.00 | 2016</t>
  </si>
  <si>
    <t>Institute of medical sciences and SUM hospital, Siksha O Anusandhan, Bhubaneswar  | Assistant professor  | Jan 2024 | Mar 2024 | 0Y 2M</t>
  </si>
  <si>
    <t>0Y 2M</t>
  </si>
  <si>
    <t>Lead: properties, history and applications | wiki journal of science  | Sep-2018</t>
  </si>
  <si>
    <t>Project assistant  | Central marine fisheries research institute, mandapam, , Ramanathapuram, Tamil Nadu | Apr 2014 | Sep 2014 | 0Y 5M</t>
  </si>
  <si>
    <t>GOI-UNDP-GEF sindhudurg project  | 25,40,000 | GOI-UNDP-GEF | Apr 2014 | Sep 2014 | 0Y 5M</t>
  </si>
  <si>
    <t>Wikipedia  | Editor</t>
  </si>
  <si>
    <t>Project assistant  | Monograph</t>
  </si>
  <si>
    <t>Institute of medical sciences and SUM hospital, Siksha O Anusandhan, Bhubaneswar  | Assistant professor  | Apr 2014 | Sep 2014</t>
  </si>
  <si>
    <t>Project | Central marine fisheries research institute  | Apr 2014 | Sep 2014 | Project completed</t>
  </si>
  <si>
    <t>Capacity building  | Central marine fisheries research institute  | Project implemented | Apr 2014 | Sep 2014 | 0Y 5M</t>
  </si>
  <si>
    <t>Virtual medical education conference  | JIPMER, Puducherry  | Delegate | Sep-2022</t>
  </si>
  <si>
    <t>Technical: Yes, Yes
Managerial: Yes, Yes, Yes, Yes
Corporate: Yes, Yes, Yes
Leadership: Yes, Yes, Yes, Yes
Interpersonal: Yes, Yes, Yes
Description: Post graduate diploma in data science through online platform upgrad.com with affiliation to international institute of information technology, Bangalore&amp;nbsp;</t>
  </si>
  <si>
    <t>No Uploaded</t>
  </si>
  <si>
    <t>06-May-26 09:01 AM</t>
  </si>
  <si>
    <t>Suresh D Mane</t>
  </si>
  <si>
    <t>mane.suresh@gmail.com</t>
  </si>
  <si>
    <t>13-Apr-1968</t>
  </si>
  <si>
    <t>Married</t>
  </si>
  <si>
    <t>English, Hindi</t>
  </si>
  <si>
    <t>Dhanpal K Mane</t>
  </si>
  <si>
    <t>Dr D Y Patil Pratisthans College of Engineering,
Salokhenagar Kolhapur</t>
  </si>
  <si>
    <t>Principal</t>
  </si>
  <si>
    <t>Dr D Y Patil Prathisthans College of Engineering</t>
  </si>
  <si>
    <t>01-Oct-2015</t>
  </si>
  <si>
    <t>Graduation | Karnatak University, Dharwad, Karnataka | REC Hulkoti | 64.50 | 0.00 | 1991
Post Graduation | VTU Belagavi | BVB College of Engineering and Technology, Hubli | 84.00 | 0.00 | 2007
PhD | Kuvempu University, Shankarghatta, Karnataka | Govt UBDT College of Engineering, Davangere | 0.00 | 0.00 | 2015
Other | Chartered Management Institute, London | Dudley College London | 0.00 | 0.00 | 2018</t>
  </si>
  <si>
    <t>Dr D Y Patil Prathisthans College of Engineering | Principal | Jan 2022 | Present | 4Y 3M</t>
  </si>
  <si>
    <t>4Y 3M</t>
  </si>
  <si>
    <t>Energy Consumption and Environmental Impact of Carriage Repair Workshops on Indian Railways: A Case Study | ” The Ecoscan – International Journal Special Issue Vol 1:01-04: (2012) ISSN: 0974-0376 pp 469-472, www.theecoscan.in/journal.htm | Nov-2013
Role of Faculties in Achieving Excellence in Higher Education  | IJTE  | Jan-2024
Enhancing Higher Education: A Comprehensive Review of Outcome-Based Education Methodology and Course Outcomes Attainment in Pursuit of UN SDG No. 4,  | IJTE  | Jan-2024
NAAC accreditation using Agile PM approach,  | IEEE Explore | Nov-2024
A Digital Twin Approach to Assessing Post-Monsoon Air Quality Impacts of Agricultural Stubble Burning in Delhi | IEEE Explore | Aug-2025
Experimental Investigation of Single Cylinder Direct Injection CI Engine Performance Using Bio-fuels | Elsevier Materials Today Proceedings | Nov-2018
Social &amp; Environment impact on Nuclear power plants | AIP | Dec-2018
Silver nanoparticles loaded ZnO photoelectrode with Rose Bengal as a sensitizer for dye sensitized solar cells | Inorganic Chemistry Communicatons | Jul-2019
Optimum location and influence of tilt angle on performance of solar PV panels  | Springer Journal of Thermal Analysis and Calorimetry | Oct-2019
Thermal Analyses of Minichannels and use of Mathematical and numerical models | Numerical Heat Transfer, Part A: Applications , Taylor &amp; Francis  | Mar-2019</t>
  </si>
  <si>
    <t>Springer: Energy Security and Development | Springer: Energy Security and Development | NA
Issues pertaining to Energy Conservation in Railway Workshops | Springer Proceedings on Energy May 2020 | NA
Experimental Evaluation of Common Rail DI compression Ignition Engine with EGR using Biodiesel” | IIT Bombay Springer Proceedings on Energy Chapter 19, https://doi.org/10.1007/978-981-15-5955-6_19 | NA
Transforming the Mechanical Engineering Industry with Intellectual Internet of Things: A Review of its Benefits and Potential Challenges, | Emerging Trends in Engineering, Management, Arts and Science, ISBN: 978-93-90856-23-7  | NA
Thermal Engineering | GCS Publishers | NA</t>
  </si>
  <si>
    <t>Principal | Girijabai Sail Institute of Technology, Karwar, Karnataka | Oct 2015 | Jan 2022 | 6Y 3M
Principal | Dr D Y Patil Pratisthans College of Engineering | Jan 2022 | Present | 4Y 3M</t>
  </si>
  <si>
    <t>RCCI Engine performance using Biodiesel | 3 lakhs | Shivaji University, Kolhapur | Aug 2023 | Jan 2026 | 2Y 5M</t>
  </si>
  <si>
    <t>Chartered Management Institute London  | UKIERI Leadership and Development Program
ICUHV | Resource Person for panel Discussion</t>
  </si>
  <si>
    <t>South Western Railways Banguluru | Divisional Mechanical Engineer (ADME) – South Western Railway, Bengaluru Served in a key leadership and operational role managing a fleet of 145 locomotives and leading a workforce of more than 600 technical and administrative personnel. Responsibilities
South Western Railways Hubli | Head – Training Centre, Carriage Repair Workshop, South Western Railway, Hubballi  Served as Head of the Training Centre at the Carriage Repair Workshop, South Western Railway, Hubballi for nearly 10 years, providing strategic leadership in capacity build
NAAC Accreditation at DYPSN | As Principal and Chairman of the Internal Quality Assurance Cell (IQAC), provided institutional leadership for planning, coordination, execution, and successful completion of the NAAC accreditation process during 2024. Led the institution through its qual
Leadership at DYPSN | Institutional Leadership &amp; Transformation as Principal Dr. D. Y. Patil Pratishthan’s College of Engineering (DYPSN), Kolhapur | 2022 onwards  Provided transformational leadership for academic growth, institutional strengthening, faculty development, infra</t>
  </si>
  <si>
    <t>VTU Belagavi | Board of Examiner | Jul 2018 | Jul 2021
Board of Studies VTU Belagavi | BoS Member | May 2018 | Jul 2021
VTU Belagavi | LIC Member | Jun 2019 | Jul 2021
Shivaji University, Kolhapur | LIC Chairman | Jun 2024 | Aug 2024
VTU Belagavi | Chief Examiner | Oct 2015 | Jan 2022
Shivaji University, Kolhapur | Chief Examiner | Jan 2022 | May 2026</t>
  </si>
  <si>
    <t>NAAC Accreditation | Dr D Y Patil Pratisthans College of Engineering | Feb 2022 | Dec 2024 | First Cycle Accredited Successfully after 2 DVVs and 2 Peer Team Visit
NBA Accreditation | Dr D Y Patil Pratisthans College of Engineering | Dec 2024 | May 2026 | Under Progress for Civil and Electrical B Tech Program
ISO 9001 | S W Railways Hubli Workshop | Apr 2009 | Aug 2011 | Acieved First Cycle Certification</t>
  </si>
  <si>
    <t>Co-Guide (3)</t>
  </si>
  <si>
    <t>NSS Camps | Dr D Y Patil Pratisthans College of Engineering | Since 2024 Annually One week  | Jul 2024 | May 2026 | 1Y 9M</t>
  </si>
  <si>
    <t>ICAER 2013 | IIT Bombay | Paper Presenter | Dec-2026
IS SDG 2024 | Shivaji University Kolhapur | Convenor | Jan-2024
ICACME 2017 DST Sponsored | GSIT Karwar | Convenor | Feb-2017
ICACME 2019 | GSIT Karwar | Convenor | Sep-2019
ICAER 2015, 2017, 2019 | IIT Bombay | Paper Presenter | Dec-2019</t>
  </si>
  <si>
    <t>Technical: I strongly believe technology is a strategic enabler for academic excellence, research innovation, institutional governance, and industry-oriented education in a knowledge-based ecosystem. Throughout my leadership roles, I have actively implemented digita, Highly comfortable with adoption and implementation of educational, administrative, and research-oriented technologies including ERP systems, LMS platforms, digital classrooms, virtual labs, AI tools, data analytics, and online learning ecosystems. Regula
Managerial: Strong ability to anticipate academic, administrative, regulatory, and operational challenges through data-driven analysis, stakeholder engagement, and institutional review mechanisms. Experienced in developing proactive strategic plans for accreditation,, Demonstrated ability to mobilise institutional resources through strategic planning, industry collaboration, grants, consultancy, and stakeholder engagement, while ensuring optimal allocation towards academic quality, infrastructure development, research,, Proven ability to work effectively under pressure and deliver results within strict timelines through systematic planning, team coordination, prioritisation, and decisive leadership. Successfully managed critical responsibilities including NAAC accreditat, Strong understanding of financial management involving budgeting, revenue generation, resource planning, expenditure optimisation, procurement processes, and fiscal control in both academic institutions and large public-sector organisations. Experienced i
Corporate: Strong ability to identify societal and industry needs through active engagement with academia, industry, government bodies, and community stakeholders, particularly in infrastructure, sustainability, energy, and technology domains related to the built en, Possess a strong understanding of national challenges related to urbanisation, sustainable infrastructure, energy efficiency, climate resilience, skilled manpower, and technology-driven development. I believe higher education institutions in the built env, Possess strong understanding of curriculum development aligned with NEP 2020, Outcome-Based Education, multidisciplinary learning, and industry requirements, with emphasis on accessibility, equity, and inclusiveness. Experienced in promoting student-centr
Leadership: Demonstrated ability to motivate and align diverse stakeholders including faculty, students, staff, industry partners, alumni, and regulatory bodies through transparent communication, participative governance, mentoring, and shared institutional vision. S, Strong commitment to advancing the mission and long-term goals of the organisation through academic excellence, ethical governance, innovation, industry collaboration, research growth, sustainability, and student-centric institutional development. Dedicat, Demonstrated ability to think strategically and innovatively by aligning institutional growth with emerging trends in higher education, technology, research, sustainability, and industry requirements while maintaining a broad long-term perspective. Experi, Lead by personal example through integrity, discipline, professionalism, and commitment to continuous improvement while fostering a culture of openness, collaboration, and innovation. Strongly believe in a consultative and participative leadership approac
Interpersonal: Experienced in developing and executing national and international collaborative arrangements through MoUs with academic institutions, industry partners, research organisations, and professional bodies for internships, faculty development, research, innov, Possess strong ability to interact effectively and persuasively with senior academic leaders, industry executives, government officials, regulatory authorities, and diverse stakeholders through sound technical knowledge, administrative experience, strateg, Active member and Fellow of several reputed professional bodies including Fellow of the Institution of Engineers (India) [FIE], ISTE, ISHMT, ISHRAE, and CEGR, with continuous involvement in academic, technical, research, accreditation, and professional de
Description: Recipient of several professional recognitions including Best Principal Award (2018), Aryabhatta Award by ARAI, Outstanding Leader in Higher Education by ELETS, and Excellence in Education Award by ESDA . Fellow of the Institution of Engineers (India) [FIE] and member of Chartered Management Institute (UK), with active involvement in international conferences, academic collaborations, accreditation initiatives, research publications, funded projects, innovation ecosystems, and institutional quality enhancement activities.</t>
  </si>
  <si>
    <t>Dr Abhijeet M Mane | Campus Director | iamabhijeetmane@gmail.com | 9823152996</t>
  </si>
  <si>
    <t>Prof Dr Anil Kumar Gupta | Vice Chancellor, DYP ATU, Talsande | executivedirector@dypgroup.edu.in | 9372720011</t>
  </si>
  <si>
    <t>Shyamadhar Ram | Chief Workshop Manager (rtd) | shamadharram@gmail.com | 953535707</t>
  </si>
  <si>
    <t>06-May-26 10:58 AM</t>
  </si>
  <si>
    <t>Thamminaina Narayana Murty</t>
  </si>
  <si>
    <t>drtnmurty@gmail.com</t>
  </si>
  <si>
    <t>01-Oct-1966</t>
  </si>
  <si>
    <t>ENGLISH AND TELUGU</t>
  </si>
  <si>
    <t>VARAHANARASIMHULU</t>
  </si>
  <si>
    <t xml:space="preserve">Dr. T. NARAYANA MURTY
76-8/1-12/5B, Harinarayana Street
Opp. RTC Workshop Stores Gate
Bhavanipuram, Vijayawada
Andhra Pradesh – 520012
0866-2413885/ 9949070607
e-Mail: thamminaina@yahoo.com
</t>
  </si>
  <si>
    <t>PROFESSOR &amp; DIRECTOR</t>
  </si>
  <si>
    <t>NIMRA COLLEGE OF ENGG ^ TECH</t>
  </si>
  <si>
    <t>ADMINISTRATIVE</t>
  </si>
  <si>
    <t>01-Feb-2006</t>
  </si>
  <si>
    <t>PhD | ACHARYA NAGARJUNA UNIVERSITY | UNIVERSITY COLLEGE | 0.00 | 0.00 | 2002</t>
  </si>
  <si>
    <t>NIMRA GROUP OF COLLEGES | DIRECTOR ( ACADEMIC &amp; PLANNING) | Feb 2002 | Present | 24Y 3M</t>
  </si>
  <si>
    <t>24Y 3M</t>
  </si>
  <si>
    <t>200 Articles | Indexed Journals | Mar-2026</t>
  </si>
  <si>
    <t>Eight Books/ Chapters | Scitec, Himalaya | India</t>
  </si>
  <si>
    <t>Director ( Academic &amp; Planning) | Nimra Group of Colleges ( Engg, Management, Pharmacy, Nursing, Dental, Medical, Allied Health Professionals, BPT) | Feb 2006 | May 2026 | 20Y 3M</t>
  </si>
  <si>
    <t>Channels of Distribution | 3,00,000 | AIRTEL Dealer | Aug 2020 | Jul 2023 | 2Y 11M</t>
  </si>
  <si>
    <t>Bahirdar University Ethiophia | Teaching and Administrative</t>
  </si>
  <si>
    <t>Dr. T Narayana Murty is serving in the education area for over 35 years teaching at Post Graduate level students besides Research in Commerce, Management and Information Technology. He holds Degrees of Ph.D. in Commerce and Business Administration, Master | CV</t>
  </si>
  <si>
    <t>Nimra College of Engg &amp; Tech | Director | Feb 2002 | May 2026</t>
  </si>
  <si>
    <t>Research &amp; Publications | Nimra College of Engg &amp; Tech | Mar 2024 | Aug 2024 | A, B++</t>
  </si>
  <si>
    <t>Guide (21)</t>
  </si>
  <si>
    <t>25 | India, Ethiopia and Sri Lanka | Resource Person and Participant | Dec-2019</t>
  </si>
  <si>
    <t>Technical: YES, YES
Managerial: YES, YES, YES, YES
Corporate: YES, YES, YES
Leadership: YES, YES, YES, YES
Interpersonal: YES, YES, YES</t>
  </si>
  <si>
    <t>Prof. Dr. Koona Ramji | Vice- Chancellor, Krishna University, Machilipatnam | vicechancellorku@gmail.com | 9182009697</t>
  </si>
  <si>
    <t>Prof. Dr. G V Chalam | Professor ( Former Dean- CDC, Dean- Faculty of Commerce &amp; Management Studies/ Law, Acharya Nagarjuna University, GunturDept. of Management Studies SRM University Velagapudi,  Amaravathi, AP | chalam.goriparthi@gmail.com | 9440613822</t>
  </si>
  <si>
    <t>06-May-26 12:17 PM</t>
  </si>
  <si>
    <t>Shankar . Prabhakaran</t>
  </si>
  <si>
    <t>shanks_igcar@yahoo.co.uk</t>
  </si>
  <si>
    <t>11-Sep-1968</t>
  </si>
  <si>
    <t>C.R.Prabhakaran</t>
  </si>
  <si>
    <t>Site No.13,Sri Ranga Avenue,Kanuvai Thudiyalur Road
Appanaickenpalayam</t>
  </si>
  <si>
    <t>Director Academics</t>
  </si>
  <si>
    <t>KGISL Institute of Technology</t>
  </si>
  <si>
    <t>autonomous</t>
  </si>
  <si>
    <t>05-Apr-2023</t>
  </si>
  <si>
    <t>PhD | Indian Institute of Science | IISc., Bangalore | 0.00 | 0.00 | 2001
Graduation | Bharathiar University | PSG College of Technology | 75.00 | 0.00 | 1989
Higher Secondary | CBSE | Kendriya Vidyalaya Kalpakkam | 90.00 | 0.00 | 1985</t>
  </si>
  <si>
    <t>KGISL Institute of Technology | Director Academics | Apr 2023 | Apr 2026 | 3Y 0M
Amrita Vishwa Vidyapeetham, Chennai | Principal | Jul 2019 | Sep 2022 | 3Y 2M
Indira Gandhi Centre for Atomic Research | Scientific Officer G | Aug 1990 | Sep 2008 | 18Y 1M
Saveetha School of Engineering, Chennai | Principal | May 2010 | Jun 2016 | 6Y 1M</t>
  </si>
  <si>
    <t>30Y 5M</t>
  </si>
  <si>
    <t>Design and experimental investigation on a directly coupled photovoltaic-redox flow Desalinator system for freshwater generation | Separation and Purification Technology | Mar-2026
Insights of Cu2O/Zn5(OH)8Cl2 photocathode architecture for an efficient photoelectrochemical CO2 reduction to multi-carbon products | Chemical Engineering Journal | May-2025
Superlattice structure Modelling and Simulation of High Electron Mobility Transistor with novel device structure | Superlattices and Microstructures | Oct-2015
47.	Self organization of In2S3 quantum dots by electrophoretic deposition | Journal of Nanoscience and Nanotechnology | Sep-2007
CVD Diamond Deposition on Steel Using Arc Plated Chromium Nitride Interlayers | Diamond And Related Materials | Sep-2002
Influence Of Nitrogen Repartitioning On Microstructure And Elastic Constants In Thermally Aged Nuclear  Grade 316LN Austenitic Stainless  Steels | Metallurgical &amp; Materials Transactions A | Nov-2001
Clustering And Ordering Of Nitrogen In Nuclear Grade 316LN Austenitic Stainless Steel | J Nuclear Materials | Aug-1998
Cr2N Precipitation Stages In 316LN Austenitic Stainless Steels | Scripta Materialia | Aug-1994</t>
  </si>
  <si>
    <t>Textbook on nanoscience and nanotechnology | Universities Press | Reference across</t>
  </si>
  <si>
    <t>Principal | Saveetha School of Engineering, Chennai | Jul 2010 | Jun 2016 | 5Y 11M
Principal | Amritha Vishwa Vidyapeetham, Chennai | May 2019 | Sep 2022 | 3Y 3M
Director Academics | KGISL Institute of Technology | May 2023 | Apr 2026 | 2Y 11M</t>
  </si>
  <si>
    <t>Guide (5) | Co-Guide (1)</t>
  </si>
  <si>
    <t>Technical: Strongly aligned, Very Good
Managerial: Strong skills, Yes, Yes, Very good
Corporate: Yes, Strongly Aligned, Strong
Leadership: Yes, Strongly Aligned, Yes, yes
Interpersonal: Strong, Yes, Yes</t>
  </si>
  <si>
    <t>06-May-26 03:44 PM</t>
  </si>
  <si>
    <t>Vijaykumar Pandharinath Wani</t>
  </si>
  <si>
    <t>vpwani@gmail.com</t>
  </si>
  <si>
    <t>30-Sep-1962</t>
  </si>
  <si>
    <t>Marathi, Hindi</t>
  </si>
  <si>
    <t>Shri Pandharinath Shridhar Wani</t>
  </si>
  <si>
    <t>FLAT NO 12/13 PUSHPANJLI SOCIETY
ANAND NAGAR GANGAPUR ROAD
.</t>
  </si>
  <si>
    <t>MET's Institute of Engineering, Bhujbal Knowledge City, Adgaon, Nashik</t>
  </si>
  <si>
    <t>Head of the Academic Institution with UG,PG and Doctoral Research Centre, affiliated to SPPU Pune</t>
  </si>
  <si>
    <t>21-Jun-2009</t>
  </si>
  <si>
    <t>Diploma | MSBTE Mumbai | Government Polytechnic Jalgaon, M.S., | 70.22 | 0.00 | 1981
Graduation | Institution of Engineers (India) Calcutta | Institution of Engineers (India) Calcutta | 56.80 | 0.00 | 1988
Post Graduation | Kurukshetra University, Kurukshetra, Haryana | REC (now NIT), Kurukshetra, Haryana | 80.35 | 0.00 | 1999
PhD | Kurukshetra University, Kurukshetra, Haryana | REC (now NIT), Kurukshetra, Haryana | 0.00 | 0.00 | 2003</t>
  </si>
  <si>
    <t>MET's Institute of Engineering, Bhujbal Knowledge City, Nashik, M.S., India | Principal | Jun 2009 | Present | 16Y 10M</t>
  </si>
  <si>
    <t>16Y 10M</t>
  </si>
  <si>
    <t>total papers 30 + in Journals of repute | Journals of repute | Sep-2026</t>
  </si>
  <si>
    <t>Principal | MET's Institute of Engineering, Bhujbal Knowledge City, Nashik | Jun 2009 | May 2026 | 16Y 10M</t>
  </si>
  <si>
    <t>AMS at NIT Kurukshetra | 174.50 Lacs | World Bank through MHRD under TEQIP | Apr 2004 | Mar 2008 | 3Y 11M
NSTMIS | 12.5 Lacs | DST, Govt of India | Apr 2014 | Mar 2017 | 2Y 11M
MODROB at REC Kurukshetra | 55 Lacs | MHRD Govt of India | Apr 2000 | Mar 2003 | 2Y 11M</t>
  </si>
  <si>
    <t>Aston University, UK + University of BONN, Germany | Presentation of Research Paper, Funding for the paper at University of BONN)</t>
  </si>
  <si>
    <t>Chief Executive NIT Kurukshetra, Head of Department GHRCE Nagpur + Head of Institution of Institution having 7 UG, 3 PG and 2 Research  Centres</t>
  </si>
  <si>
    <t>Accreditation NBA  | NIT Kurukshetra | Jul 1996 | Jun 2008 | Got the Accreditation
Accreditation NBA  | GHRCE Nagpur | Jul 2008 | Jun 2009 | Got the Accreditation
Accreditation NBA  | MET's IOE Nashik | Jun 2009 | May 2026 | NBA Accreditation for five UG Programmes</t>
  </si>
  <si>
    <t>Guide (9) | Co-Guide (1)</t>
  </si>
  <si>
    <t>Entrepreneurship Development Programmes for educated unemployed youths | Integrated Training Centre (Industries) Govt of India, Nilokheri, Haryana | Guided several educated youths to start their venture from conceptual to operational stage | Nov 1990 | Jul 1996 | 5Y 8M</t>
  </si>
  <si>
    <t>Conference National / International | Nashik | Conference Chair  | Mar-2026
Conference National / International | Nashik | Conference Chair  | Mar-2026</t>
  </si>
  <si>
    <t>Technical: Well conversant, and initiated  online ERP system at Campus / Institute level for Administration, Appraisal Admission, Examination,  Accounts etc, Good 
Managerial: Good, placed IOE in top two institutions w.r.t. placement resulting good and most preferred institute among students while going for options  at the time of admission through CEET , Effective utilization of resources, UG   intake expansion from 240 to 720. Develop IDEA lab sponsored by AICTE, Taken IOE to its new heights even during critical time, Good, only Institution in Nashik, having highest retention rate, did not retrenched staff during CORONA phase
Corporate: Open ended Students giving in depth insight of society requirement, Approach: Problem based / Open end learning to develop innovativeness &amp; creativity among students, Expert: TTTI Chandigarh, SLIET Longowal, in curriculum revision for J&amp;K Institute &amp; SLIET respectively
Leadership: Very Good: Good admissions, placement,  inculcating faculty towards IOE as work destination, Good; Expansion &amp; Make a  hub developing globally acceptable professional, Very good: Good proportion of students opt for SE/HE as career option, Inclusive decision making process encourages toward individuals involvement &amp; sense of responsibility
Interpersonal: Every department has MoU with 10 to 12 industry for Internship, expert session, academic interaction and industrial exposure to the students as well as staff, Developed well structured network with better understanding to meet vision and mission, ISTE, IoE IIIE, IIW, IEEE Chapter at IOE
Description: Was shortlisted among top five candidates for the post of VC, YCMOU in 2017, had the interaction with Chancellor, HE Governer of Maharashtra</t>
  </si>
  <si>
    <t>06-May-26 03:58 PM</t>
  </si>
  <si>
    <t>Shashidhar Kashinath Kudari</t>
  </si>
  <si>
    <t>s.kudari@rediffmail.com</t>
  </si>
  <si>
    <t>09-Jul-1966</t>
  </si>
  <si>
    <t>Kannada, English,Hindi</t>
  </si>
  <si>
    <t>Kashinath</t>
  </si>
  <si>
    <t>H. No. 103, Basaveshwar Nagar, Airport Road, HUBLI -580030, Karnataka</t>
  </si>
  <si>
    <t>Registrar</t>
  </si>
  <si>
    <t>NIT Goa</t>
  </si>
  <si>
    <t>25-Feb-2021</t>
  </si>
  <si>
    <t>Secondary | Secondary Edu. Board Karnataka | Lamington High School, Hubballi | 57.00 | 0.00 | 1982
Higher Secondary | Pre-University Board Karnataka | P C Jabin Sc. College, Hubballi | 69.00 | 0.00 | 1984
Graduation | Karnataka University, Dharwad | B. V. B. College of Engineering and Technology, Hubballi. | 66.00 | 0.00 | 1988
Post Graduation | IIT Kharagpur  | IIT Kharagpur  | 0.00 | 8.76 | 1995
PhD | IIT Kharagpur  | IIT Kharagpur  | 0.00 | 0.00 | 2004</t>
  </si>
  <si>
    <t>NIT Goa | Registrar | Feb 2021 | Feb 2026 | 4Y 11M
CVR College of Engineering, Hyderabad (Autonomous) | Professor and Asso. Dean faculty affairs | Sep 2016 | Jun 2020 | 3Y 9M
Jawaharlal Nehru New College of Engineering (JNNCE) Shivamogga | Professor and Principal | Dec 2020 | Feb 2021 | 0Y 1M
Sphoorthy Engineering College, Nadargul, Hyderabad | Professor and Principal | Jan 2016 | Aug 2016 | 0Y 7M
Bapatla Engineering College, Bapatla, Guntur Dist. Andra Pradesh (Autonomous) | Professor and Principal | Jul 2014 | Jul 2015 | 1Y 0M
KVM College of Engg &amp; Information Tech., Cherthala, Kerala | Professor and Principal | Jul 2012 | Jan 2013 | 0Y 6M
APS College of Engineering, Somanhalli, Bangalore, Karnataka | Professor and Principal | Feb 2010 | Jun 2012 | 2Y 4M
B. V. B. College of Engineering and Technology, Hubballi, Karnataka (Autonomous) | Professor | Mar 2007 | Jan 2010 | 2Y 10M
B. V. B. College of Engineering and Technology, Hubballi, Karnataka (Autonomous) | Associate Professor | Feb 2001 | Feb 2007 | 6Y 0M
B. V. B. College of Engineering and Technology, Hubballi, Karnataka (Autonomous) | Assistant Professor | Feb 1996 | Feb 2001 | 5Y 0M
B. V. B. College of Engineering and Technology, Hubballi, Karnataka (Autonomous) | Lecturer | Sep 1988 | Feb 1996 | 7Y 5M</t>
  </si>
  <si>
    <t>35Y 1M</t>
  </si>
  <si>
    <t>On the relationship between crack initiation angle and loading equivalent angle for asymmetric Three-Point Bend Specimens under mixed-mode I/II loading based on GMPZR criterion. Fracture and Structural Integrity, 20(77), 45–55 (2026). | Fracture and Structural Integrity | Mar-2026
Experimental Investigation to evaluate total energy release rate for unidirectional glass/epoxy composite under Mixed mode I/II load. Vol. 45: 251,1-8 (2020);   | Sadhana | Oct-2020
Glass/epoxy fiber orientation effects on translaminar fracture toughness under Mixed mode(I/II) load using FPB specimen Frattura Ed Integra Structturale,Vol. 53, pp 426-433 (2020);  | Fracture and Structural Integrity | Nov-2020
The Effect of Anodizing Process Parameters on the Fatigue Life of 2024-T-351-Aluminium Alloy, Fatigue of Aircraft Structures, Vol. 12, Issue 9, pp. 109-115 (2017) | Fatigue of Aircraft Structures | Jul-2019
3D Stress intensity factor and T-Stresses (T11 and T33) formulations for a Compact Tensile specimen | Fracture and Structural Integrity | Aug-2017
A New formulation for estimating maximum stress intensity factor at the mid plane of SENB specimen: A study based on 3D FEA | Fracture and Structural Integrity | Oct-2014
Fracture Toughness of Glass-Carbon (0/90)S Fiber Reinforced Polymer Composite – An Experimental and Numerical Study,  | Journal of Minerals &amp; Materials Characterization &amp; Engineering | Jul-2011
Analysis of crack-tip plastic zone in a Compact Tensile Shear (CTS) Specimen | Fracture and Structural Integrity | Sep-2010
Finite Element Analysis of MPZR criterion for crack initiation direction under mixed mode loading | American Institute of Physics | Jul-2009
Variation of stress intensity factor and elastic T-stress along the crack-front in finite thickness plates | Fracture and Structural Integrity | Jun-2009
Experimental investigation on possible dependence of plastic zone size on specimen geometry | Fracture and Structural Integrity | Apr-2009
On the Relationship between J-integral and CTOD for CT and SENB specimens: A FE study | Fracture and Structural Integrity | Apr-2008
The effect of specimen geometry on plastic zone size: a study using J-integral | , Journal of Strain Analysis for Engineering Design | Aug-2007
Crack-tip plastic deformation in 316 stainless steel: some finite element and experimental analyses | Transactions of Indian Institute of Metals | Oct-2003</t>
  </si>
  <si>
    <t>Mechanical Vibrations | Shamus Outline series, Tata McGraw Hill Publishing Co, India  | all UG and PG students of all engineering colleges</t>
  </si>
  <si>
    <t>Registrar | national Institute of Technology Goa | Feb 2021 | Feb 2026 | 4Y 11M</t>
  </si>
  <si>
    <t>University of KwaZulu-Natal, Durban, South africa | Teaching UG and PG students, supervising projects</t>
  </si>
  <si>
    <t>NIT Goa | Board of Governors, Finance Committee, Senate as member Secretary | Feb 2021 | Feb 2026</t>
  </si>
  <si>
    <t>Guide (2) | Co-Guide (3)</t>
  </si>
  <si>
    <t>CIENCIA-2K19 and 20 State level students Fest | CVR College of Engineering, Hyderabad | worked as Convener and made programmes successful | Sep 2019 | Sep 2020 | 1Y 0M</t>
  </si>
  <si>
    <t>Third International Seminar on “Sustainable Utilization of Tropical Plant Biomass Through Biotechnology | KVM College of Engg &amp; IT, Cherthala, Kerala, India in association with Lund University, Sweden. | Conference President | Dec-2012
National Conference on RF Wireless Communication | Bapatla Engineering College, AP | Conference Chair | Nov-2014
International Conference on Innovative trends in Mechanical, Material, Manufacturing, Automobile and Aerospace Engineering. | Bapatla Engineering College, AP | Conference Chair | Apr-2015
LabView and PLC - Mechanical Engineering Perspective.  | CVR College of Engineering, Hyderabad | Chief Coordinator | Nov-2019
State Level Students Fest | CVR College of Engineering, Hyderabad | Convener  | Jan-2020</t>
  </si>
  <si>
    <t>Technical: It is highly essential for strategic management and development of the university., Highly comfortable
Managerial: Yes, Yes, Yes, Yes
Corporate: yes, yes, yes
Leadership: Yes, Yes, Yes, Yes
Interpersonal: Yes, Yes, I am member of several professional bodies but not have very active association.
Description: NIL</t>
  </si>
  <si>
    <t xml:space="preserve">Dr. T Veera Kumar | Dean Academics, NIT Goa | tveerakumar@nitgoa.ac.in | 9976534050 </t>
  </si>
  <si>
    <t>06-May-26 09:19 PM</t>
  </si>
  <si>
    <t>Reshmi Manna</t>
  </si>
  <si>
    <t>dr.reshmi.manna@gmail.com</t>
  </si>
  <si>
    <t>Female</t>
  </si>
  <si>
    <t>11-Jul-1978</t>
  </si>
  <si>
    <t>Hindi, English</t>
  </si>
  <si>
    <t>Madan Mohan Manna</t>
  </si>
  <si>
    <t>123, Gali No 2, 2nd Floor, Govindpuri Kalkaji,  near Kalkaji Bus Depo, New Delhi</t>
  </si>
  <si>
    <t>Self Employeed</t>
  </si>
  <si>
    <t>Illustrious Circle</t>
  </si>
  <si>
    <t>Founder</t>
  </si>
  <si>
    <t>12-May-2025</t>
  </si>
  <si>
    <t>Secondary | West Bengal Secondary Education Board | CPT Remount Road Institution  | 67.00 | 0.00 | 1996
Higher Secondary | West Bengal High Secondary Education Board | National Girls' High School | 66.00 | 0.00 | 1998
Graduation | Calcutta University | Calcutta University | 64.00 | 0.00 | 2001
Post Graduation | Calcutta University | Calcutta University | 63.00 | 0.00 | 2004
Post Graduation | Annamali University | Annamali University | 64.00 | 0.00 | 2007
PhD | Calcutta University | Calcutta University | 0.00 | 0.00 | 2011</t>
  </si>
  <si>
    <t>NIIT University | Visiting Faculty | Jul 2025 | Present | 0Y 10M
Entrepreneurship Development Institute of India (EDII), Ahmedabad  | Associate Professor  | May 2024 | Apr 2025 | 0Y 11M
HR Knowledge Lab  New Delhi | CEO | Sep 2021 | Apr 2024 | 2Y 7M
NTPC School of Business, NOIDA | Associate Professor  | Sep 2018 | Sep 2021 | 3Y 0M
ICFAI Foundation of Higher Education Hyderabad  | Associate Professor | Oct 2011 | Aug 2018 | 6Y 10M
Cambridge Institute of Technology, Ranchi | Assistant Professor  | Oct 2007 | Sep 2011 | 3Y 11M
IBM Kolkata | HR Operation | Sep 2005 | Sep 2007 | 2Y 0M
ITPO Kolkata | Executive | Apr 2001 | Feb 2004 | 2Y 10M</t>
  </si>
  <si>
    <t>23Y 3M</t>
  </si>
  <si>
    <t>Gandhian Values and Consumption Behaviour: Scale Development and Validation | Journal of Strategic Marketing, 27 (6), 465-482 | Dec-2019
Building Customer Engagement and Brand Loyalty through Online Social Media: An Exploratory Study | International Journal of Electronic Marketing and Retailing, 11(2), 143-160 | Apr-2020
Adoption of Fintech and mobile banking in Darbhanga, Bihar: An empirical analysis | Finance India, 37(3), 881-898. ISSN 0970 – 3772 | Oct-2023
Bibliometric Analysis of Entrepreneurial Orientation and Firm Performance. | Korea Review International Studies 16(49), 143-161. | Aug-2023
Sale of second-hand goods by consumers: mediating role of satisfaction between perceived value and behavioural intentions | The International Review of Retail, Distribution and Consumer Research, 35(3), 291-312 | Aug-2024
Does CEO Duality, Board Size and Informal Social Network Impact Indian SMEs' Sustainable Innovation Capabilities and Firm Performance? | Journal of Corporate Ownership and Control, 21(2), 165-177 | May-2024
Demystifying The Metaverse Data From User-Technology Interaction. | Applied Marketing Analytics | Jan-2024
Factors Impacting the Women Entrepreneurship: A Literature Review | Journal of Informatics Education and Research | Jan-2024
Ecoethi Sale Disposal Scale: Measuring The Moral And Ethical Value Of Selling Pre-Owned Goods | Academy of Marketing Studies Journal, 29(6), 1-14 | Aug-2025
Decoding Consumer Financial Behavior: AI Applications in Behavioural Finance | Advances in Consumer Research, 2(3), 725-732 | Aug-2025
Financial Fitness at Work: Insights into Employee Literacy, Health, and Training Effectiveness | European Economic Letters 15(2), 2564–2579 | Jun-2025</t>
  </si>
  <si>
    <t>Frugal Innovation in Entrepreneurship | IGI Global Publishing | Symbiosis University Pune, EDII Ahmedabad
Smart Commerce: Navigating Trade In A Digital Economy | Luminus International Publishers Canada | Symbiosis University Pune, EDII Ahmedabad
The impact of heatmap metrics on consumer decision-making in metaverse fashion spaces. | Palgrave Macmillan ISBN 978-9819565085 | EDII Ahmedabad
Role of Knowledge Management in Small and Medium-Sized Firms | Academic Press, Elsevier. DOI:10.1016/B978-0-443-13701-3.00212-7. ISBN 9780443137020 | EDII Ahmedabad
Start-up ecosystem through the lens of action research. | Springer Nature.  DOI: 10.1007/978-981-97-6176-0_29. ISBN 978-981-97-6175-3 | EDII Ahmedabad</t>
  </si>
  <si>
    <t>Heading Case Centre, Coordinator PGDM Online; Placement Faculty-in-Charge | Entrepreneurship Development Institute of India (EDII), Ahmedabad  | May 2024 | Apr 2025 | 0Y 11M
CEO, Team Lead Consultancy, Research Projects, Case Study, Process Development &amp; Automation, Administrative Work and Client Support and Intellectual Property  Development | HR Knowledge Lab  New Delhi | Sep 2021 | Apr 2024 | 2Y 7M
HR Head, Placement-in-Charge; Head Management Development Program | NTPC School of Business, NOIDA | Sep 2018 | Sep 2021 | 2Y 11M
Admission Chairperson North India | ICFAI Foundation of Higher Education Hyderabad  | Dec 2011 | Aug 2018 | 6Y 8M
HOD Management Department | Cambridge Institute of Technology, Ranchi | Oct 2007 | Sep 2011 | 3Y 11M</t>
  </si>
  <si>
    <t>•	Power sector policy initiative/reform, and restructuring | 120000000 | Ministry of Power, in collaboration with CPSUs Project  | Feb 2020 | Jan 2021 | 0Y 11M
RAC Servicing Sector Profiling | 950000 | Ozone Cell, Ministry of Environment | Oct 2020 | Jan 2021 | 0Y 3M
Mental Health Status of Contractual Workforce | 320000 | NEARS, Society of NTPC Ltd | Aug 2019 | Feb 2020 | 0Y 6M</t>
  </si>
  <si>
    <t>UK-India Education and Research Initiative (UKIERI)  | Leadership Training, CMI Level 5 Certificate in Management and Leadership, Chartered Management Institute, UK.
VU University, Amsterdam  | •	Co-creating Innovation in Society, VU University, Amsterdam with Prof. Joske Bunders, at MIT World Peace University, Pune, Nov 22-29, 2022
Academic Business Management Conferences (ABMC) | •	Conference Advisory Committee, 7th conference “Global Conference on Business Management and Social Sciences (GCBMS-2020)” by Academic Business Management Conferences (ABMC) is scheduled on 8th-9th July 2020
Scientific Research Institute KRPOCH, Ukraine – Latvia | •	Conference Organizing Committee, International Academic Conference “Psychological and Pedagogical Problems of Modern Specialist Formation” June 8-10, 2020</t>
  </si>
  <si>
    <t>HR Knowledge Lab  New Delhi CEO: Team Lead Consultancy, Research Projects, Case Study, Process Development &amp; Automation, Administrative Work and Client Support and Intellectual Property  Development | Experience Letter
Entrepreneurship Development Institute of India (EDII), Ahmedabad, Heading Case Centre, Coordinator PGDM Online; Placement Faculty-in-Charge | Committee Letter</t>
  </si>
  <si>
    <t>Entrepreneurship Development Institute of India (EDII), Ahmedabad  | Faculty-in-Charge Placement | May 2024 | Apr 2025
Entrepreneurship Development Institute of India (EDII), Ahmedabad  | Grivance Committee | May 2024 | Apr 2025</t>
  </si>
  <si>
    <t>Quality Assurance | HR Knowledge Lab, New Delhi | Aug 2023 | Dec 2023 | ISGF Innovation Awards 2025 – ‘Award Category: Adoption of Artificial Intelligence, Machine Learning and Robotic Solutions- Industry/ Technology Provide', presented by India Smart Grid Forum Certificate of Merit for AI-Driven Optimisation for Portable S
AICTE | NTPC School of Business, Noida | Oct 2018 | Sep 2021 | AICTE Approval for FPM
NAAC | NTPC School of Business, Noida | Mar 2020 | May 2021 | Successfully submitted</t>
  </si>
  <si>
    <t>Guide (1) | Co-Guide (1)</t>
  </si>
  <si>
    <t>HR Conclave on Getting Future Ready: Preparing Energy Leaders of Tomorrow in collaboration with Economic Times | NTPC School of Business, Noida | 14 Companies in energy sector participated | Mar 2019 | Mar 2019 | 0Y 0M
•	Organized HR Leadership Conclave 19th – 21st Jan 2019 | NTPC School of Business, Noida | 12 CHRO Participated | Jan 2019 | Jan 2019 | 0Y 0M
Clean-cooking Standalone Prototype with Dr. Mahesh P. Bhave | NTPC School of Business, Noida | Product commercialised | Oct 2018 | Apr 2021 | 2Y 6M</t>
  </si>
  <si>
    <t>Capacity building in Generative AI for strategic insights, and smart governance tools to empower participants for impactful decision-making | Directorate of Economics &amp; Statistics, Government of Tripura, Agartala | Workshop Curator | Jul-2025
•	Ministry of Statistics &amp; Program Implementation, NSSTA, Delhi and Directorate of Economics &amp; Statistics, Government of Tripura (6th-12th Dec 2024): Consultancy on capacity building in Data Analytics to empower participants for impactful decision-making  | Directorate of Economics &amp; Statistics, Government of Tripura, Agartala | Coordinator | Dec-2024
“Advanced Business Analytics for MSMEs Leaders ”, EDII Ahmedabad, 20th - 24th Jan 2025. |  EDII Ahmedabad | ESDP Program Director | Jan-2025
Data Driven Decision Making for Leaders”, NSB NOIDA, 4th - 6th June 2021 &amp; June to July 2021, Batch of 2 every Saturday. | NSB NOIDA | MDP Program Director | Jul-2025
“People Analytics”, NSB NOIDA, 4th - 6th March 2021 | NSB NOIDA | MDP Program Director | Mar-2021
NSB “Dynamics and Complexities of HR Practices in Energy Sector”, NSB NOIDA, 2-3rd Dec 2020. | NSB NOIDA | MDP Program Curator | Dec-2020</t>
  </si>
  <si>
    <t>Technical: My academic and leadership approach is strongly anchored in the belief that technology is not merely an enabler but a transformational force in knowledge creation, dissemination, and decision-making. Over the years, I have actively integrated advanced dig, I am highly comfortable with technology, both at an advanced user level and at a strategic institutional level, with over a decade of experience in integrating digital tools into teaching, research, and academic administration.
From an analytical and res
Managerial: My ability to anticipate issues and prepare advance strategic plans is grounded in my experience across academic governance, institutional development, and data-driven decision-making. I consistently adopt a proactive approach by integrating analytics, po, I have demonstrated strong capability in generating and strategically deploying academic and institutional resources through a combination of funded research, executive education, and industry collaborations. I have contributed to government-funded projec, I have consistently demonstrated the ability to work effectively under pressure and deliver within tight deadlines across both academic and industry leadership roles. My experience includes managing multi-stakeholder projects, accreditation cycles (NAAC/A, I bring a strong and applied understanding of financial management within academic institutions, particularly in aligning academic strategy with sustainable revenue models and fiscal discipline. My experience includes designing and delivering Management D
Corporate: My approach to identifying community needs is grounded in data-driven analysis, stakeholder engagement, and applied research, supported by over two decades of experience across academia, industry, and government-linked projects. I have worked closely with, India is at a critical inflection point where demographic advantage, rapid digital transformation, and infrastructure expansion must translate into inclusive and sustainable development. Key challenges include the skills–employability gap, uneven quality , My understanding of curriculum development is grounded in inclusivity, accessibility, and industry relevance. I have contributed to curriculum design and delivery across institutions by integrating case-based learning, digital platforms (PGDM Online), and
Leadership: I have consistently led and motivated diverse stakeholder groups across academia, industry, and government by aligning their goals with a shared institutional vision. In my roles at EDII, NTPC School of Business, and ICFAI, I worked with faculty, students, My desire to further the mission and goals of the organization stems from my consistent engagement with institution building, academic governance, and research-led development over the past two decades. I am particularly motivated to contribute to institu, With over 23 years of experience across academia, industry, and government-linked projects, I bring a strategic and systems-oriented approach to institutional development. I have led initiatives aligned with NAAC, AICTE, and NIRF frameworks, translating p, Throughout my academic and administrative career, I have consistently led by example by combining professional integrity, innovation, and inclusiveness in decision-making. In leadership roles across institutions such as NTPC School of Business and EDII Ah
Interpersonal: •	Conference Advisory Committee, 3rd IEEE International Conference on ICT in Business, Industry and Government– 2023 (ICTBG) held on 8th-9th December 2023, Symbiosis University of Applied Sciences, Indore, India.
•	Conference Advisory Committee, VI &amp; VII , I bring extensive experience in engaging with senior stakeholders across academia, government, and industry, supported by a strong knowledge base in management, behavioural science, and data-driven decision-making. Over the course of my career, I have col, 	Life Member of The Indian Institute of Corporate Affairs (Ministry of Corporate Affairs), New Delhi, Aug 13, 2022. Registration No.: IDDB-NR-202008-030465
•	Associate Member, India Smart Grid Forum (ISGF), New Delhi, Feb 2, 2021
•	Life Member of Nationa
Description: v ISGF Innovation Awards 2025 &amp;ndash; &amp;lsquo;Award Category:&amp;nbsp;Adoption of Artificial Intelligence, Machine Learning and Robotic Solutions- Industry/ Technology Provide', presented by India Smart Grid Forum Certificate of Merit for AI-Driven Optimisation for Portable Suitcase Nano-Grids (March 23, 2025). HR Knowledge Lab, New Delhi. Innovator, Manna Reshmi &amp;amp; Singh Ankit. 
v DMA Global Governance Summit &amp;amp; Governance Awards 2024 - 'Empowering Governance: Paving a Way towards Sustainability' (Dec, 2024), presented by Delhi Management Association, recognised as Corporate Sustainability Leadership Award 2024 for contribution in AI-Optimisation for Suitcase solar Nao-grid. HR Knowledge Lab, New Delhi. 
v HR Bharat National HR Excellence Award 2023, presented by TRB Group Dec 16, 2023, for excellence in Corporate Social Responsibilities.
v Vishwa Intellectual Property Right Research Excellence Award 2023, presented by Vishwakarma Institute of Information and Technology, Pune, for innovating Portable Nano-grid. 
v Academic Excellence Award 2021, presented by HR Success Talk, NOIDA (Aug 2021), for &amp;lsquo;Student Engagement&amp;rsquo;.
v HR Excellence Award 2021, presented by HR Success Talk, NOIDA (Aug 2021), for &amp;lsquo;People Management&amp;rsquo;.
v Teacher of the Year 2021; Academic Excellence Award 2021, presented by Campus Mall, Indore&amp;nbsp; (Feb 2021) for &amp;lsquo;The Blended Learning Pedagogy&amp;rsquo;.
v ILDC-AMP Women Excellence Awards 2019 for Innovative Consultancy to Corporates, 8th March 2019, Hyderabad, India; by International Leadership Development Council (ILDC) and Academy of Management Professionals (AMP).
v IBSAF Award 2017, Best Faculty for Overall Excellency, IBS Alumni Federation - Hyderabad, 5th Sep 2017
v Best Summer Internship Program&amp;rsquo;s Mentor Award by E4, Mumbai, an initiative by Eureka Forbes and Saint Gobain&amp;rsquo;s at E4-MBA Intercollegiate Summer Trainee Awards 2016 (India Region), 17th December 2016, Mumbai. http://e4india.com/summer_trainee_awards_16.html (accessed on 20th December 2016)
v&amp;nbsp; IBSAF Award, 2015, Best SIP Faculty Mentor 2015, 7th Sep 2015. Guiding Saurav Pathak for SIP titled Fundamental and technical analysis of Indian pharmaceutical companies: Cipla, Sun Pharma, Auro Pharma, Ranbaxy and Lupin, by IBS Alumni Federation - Hyderabad.
v&amp;nbsp; Education: National Scholarship in B.Sc. for 1st class 2nd in the Department, University of Calcutta 2001 by the Government of India, Sep 23, 2003.
v&amp;nbsp; 
REFERENCE
All-round performance: Duke of Edinburgh Award for Gold Standard, Duke of Edinburgh, UK, Dec 2002.
&amp;nbsp;</t>
  </si>
  <si>
    <t>Ankit Singh | Manager, Business Analyst, Ethos Watch Ltd, Gurgaon | jaglan.ankit1207@gmail.com | 7503211343</t>
  </si>
  <si>
    <t>Abhijit Pathak | Faculty, Symbiosis University, Pune | abhijitpathak29@gmail.com | 9162941374</t>
  </si>
  <si>
    <t>07-May-26 08:38 AM</t>
  </si>
  <si>
    <t>Varghese David Abraham</t>
  </si>
  <si>
    <t>vdabraham@gmail.com</t>
  </si>
  <si>
    <t>15-Apr-1957</t>
  </si>
  <si>
    <t>English,Hindi ,malayalam</t>
  </si>
  <si>
    <t>D ABRAHAM</t>
  </si>
  <si>
    <t>Thirumugherry, secunderabad
B41 AWHO Vedvihar, Telangana</t>
  </si>
  <si>
    <t>EMIRITUS FACULTY</t>
  </si>
  <si>
    <t>RRU</t>
  </si>
  <si>
    <t>PROFESSOR</t>
  </si>
  <si>
    <t>10-Dec-2025</t>
  </si>
  <si>
    <t>PhD | University | JNTU Hyderabad | 0.00 | 0.00 | 2000
PhD | University | JNTU Hyderabad | 0.00 | 0.00 | 2000</t>
  </si>
  <si>
    <t>Sreenidhi Institute of Science and Technology, Hyderabad | Director | May 2016 | May 2018 | 2Y 0M</t>
  </si>
  <si>
    <t>2Y 0M</t>
  </si>
  <si>
    <t>Details attached | Details attached | Details attached</t>
  </si>
  <si>
    <t>Details attached | Details attached | Nov 2012 | Present | 13Y 5M</t>
  </si>
  <si>
    <t>Details attached | Details attached</t>
  </si>
  <si>
    <t>Guide (24)</t>
  </si>
  <si>
    <t>Attached | All the Institutions | Chairman | Feb-2023</t>
  </si>
  <si>
    <t>Technical: Attached, -do-
Managerial: Attached, -do-, -do-, -do-
Corporate: -do-, -do-, -do-
Leadership: Attached, -do-, -do-, -do-
Interpersonal: Attached, -do-, -do
Description: attached in profile</t>
  </si>
  <si>
    <t>07-May-26 02:25 PM</t>
  </si>
  <si>
    <t>Ranjit  Singh</t>
  </si>
  <si>
    <t>ranjitsps@gmail.com</t>
  </si>
  <si>
    <t>15-Nov-1966</t>
  </si>
  <si>
    <t>Hindi</t>
  </si>
  <si>
    <t xml:space="preserve">Shri Prem Chand </t>
  </si>
  <si>
    <t xml:space="preserve">Vice Chancellor, Shobhit University, Gangoh-Sahranpur-247341 U.P.	</t>
  </si>
  <si>
    <t>Vice Chancellor</t>
  </si>
  <si>
    <t>Shobhit University</t>
  </si>
  <si>
    <t>NA</t>
  </si>
  <si>
    <t>15-Aug-2020</t>
  </si>
  <si>
    <t>Secondary | H.P. School Education Board, Shimla (H.P.) | H.P. School Education Board, Shimla (H.P.) | 0.00 | 0.00 | 1982
Secondary | Guru Nanak Dev University, Amritsar, (Panjab) | Guru Nanak Dev University, Amritsar, (Panjab) | 0.00 | 0.00 | 1984
Graduation | Dr. Hari Singh Gour Vishwavidyalaya, Sagar (M.P.) | Dr. Hari Singh Gour Vishwavidyalaya, Sagar (M.P.) | 0.00 | 0.00 | 1989
Post Graduation | Dr. Hari Singh Gour Vishwavidyalaya, Sagar (M.P.) | Dr. Hari Singh Gour Vishwavidyalaya, Sagar (M.P.) | 0.00 | 0.00 | 1991
PhD | Dr. Hari Singh Gour Vishwavidyalaya, Sagar (M.P.) | Dr. Hari Singh Gour Vishwavidyalaya, Sagar (M.P.) | 0.00 | 0.00 | 1997</t>
  </si>
  <si>
    <t>Shobhit University, Gangoh, Saharanpur, UP | Vice   Chancellor | Aug 2020 | Present | 5Y 9M
Shobhit University, Gangoh, Saharanpur, UP | Pro-Vice   Chancellor | Jun 2018 | Aug 2020 | 2Y 1M
AVIPS, Shobhit University, Gangoh. Saharanpur, UP | Director | Sep 2017 | Jun 2018 | 0Y 9M
SPS, C T University, Ludhiana, Punjab | Director | Mar 2017 | Aug 2017 | 0Y 5M
ISF College of Pharmacy, Moga, Panjab | Director | Aug 2016 | Feb 2017 | 0Y 6M
Shobhit University, Meerut, U.P. | Pro-Vice Chancellor | Feb 2015 | Aug 2016 | 1Y 6M
Bahra University, Waknaghat, Solan, H P | Dean (Pharm.) &amp; Acad.   | May 2015 | Nov 2015 | 0Y 6M
ISF College of Pharmacy, Moga, Panjab | Director (Acad.) | Mar 2015 | May 2015 | 0Y 1M
Govt. College of Pharmacy, Rohru, Shimla, H.P. | Director &amp; Principal | Mar 2012 | Mar 2015 | 3Y 0M
SPS, Shobhit  University, Meerut, U.P. | Professor | Sep 2007 | Mar 2012 | 4Y 6M
DoPS, HNBGU, Srinagar,    Garhwal, Uttarakhand | Professor  | Apr 2005 | Sep 2007 | 2Y 5M
 DoP, MJP Rohilkhand  University, Bareilly, U.P. | Reader | Nov 2000 | Mar 2005 | 4Y 4M
DoPS, HNBGU, Srinagar, Garhwal, U.P. | Lecturer | May 1998 | Oct 2000 | 2Y 5M
B N College of Pharmacy,  Udaipur, Rajasthan | Lecturer | Sep 1997 | May 1998 | 0Y 7M</t>
  </si>
  <si>
    <t>29Y 4M</t>
  </si>
  <si>
    <t>New Development on Hydrogels Potential in Drug Delivery | Die Pharmazie | Jan-1993
Biopharmaceutical Studies of Co- trimoxazole in presence of Vitamins | Indian Drugs | Jan-1993
Preparation and Characterization of Drug Polymer Co-Precipitates of Phenoformin HCl, | Die Pharmazie | Jan-1993
Behavior of Polyacrylamide as a Polymer to Sustain Drug Release in Tablet Dosage | Die Pharmazie | Jan-1993
Lecithin Organogels: Potential as Topical Vehicle | Indian Drugs | Jan-1995
Biodegradable Polymers: Potential in Drug Delivery | Indian Drugs | Jan-1995
Liposomally Encapsulated Diclofenac for   Sonophorosis Induced Systemic Delivery | J. Microencapsulation | Jan-1995
Multiple Emulsion Based System Carrying Insulin. Development and Characterization | J. Microencapsulation | Jan-1995
Liposomes Based Nasal Delivery System of Nifedipine | Int J. Pharm | Jan-1995
Lyophilized Aqueous Based Polymer Matrix System for Transdermal delivery of Captopril | J. Dermatol. Sci | Jan-1995
Topical Liposomal System for Localized and Controlled Drug Delivery | J. Dermatol. Sciences | Jan-1995
Development and Characterization of Colon-Specific Drug Delivery System Containing Paracetamol Microsponges | Archives of Pharmacal Research | Jan-2011
Development and Characterization of Nifedipine Lipospheres | Die Pharmazie | Jan-1997</t>
  </si>
  <si>
    <t>Microsponge Based Colonic Drug Delivery Systems | Lambert Academic Publishing, Germany | Shobhit University
Phytochemical Investigation and Pharmacological Screening | Lambert Academic Publishing, Germany, | Shobhit University
Simultaneous Estimation of Ciprofloxacin, Ofloxacin, Tinidazole and Ornidazole by RP-HPLC | Lambert Academic Publishing, Germany | Shobhit University
Development of Mucoadhesive Buccal Patches of Flurbiprofen | Lambert Academic Publishing, Germany | Shobhit University
Transdermal drug delivery for an antidiabetic agent: TDS for Glipizide | Development of Mucoadhesive Buccal Patches of Flurbiprofen | Shobhit University
Fast Dissolving Tablets. | Lambert Academic Publishing, Germany. | Shobhit University
Fundamentals Insights to Biopharmaceutics and Pharmacokinetics | Pritam Publications | Shobhit University
A step-by-step guide for performing molecular docking using autodock VINA | NRM Industries Print &amp; Packaging | Shobhit University</t>
  </si>
  <si>
    <t>Vice Chancellor | Shobhit University, Gangoh, Saharanpur, U.P | Aug 2020 | May 2026 | 5Y 8M
Pro-Vice Chancellor | Shobhit University, Gangoh, Saharanpur, U.P | Jun 2018 | Aug 2020 | 2Y 1M
Director | AVIPS, Shobhit University, Gangoh. Saharanpur, U.P | Sep 2017 | Jun 2018 | 0Y 9M
Director | SPS, C T University, Ludhiana, Punjab | Mar 2017 | Aug 2017 | 0Y 5M
Director | ISF College of Pharmacy, Moga, Panjab | Aug 2016 | Feb 2017 | 0Y 6M
Pro-Vice Chancellor | Shobhit University, Meerut, U.P | Dec 2015 | Aug 2016 | 0Y 8M
Dean &amp; Acad. Affairs | Bahra University, Waknaghat, Solan, H P | May 2015 | Nov 2015 | 0Y 6M
Director (Acad.) | ISF College of Pharmacy, Moga, Panjab | Mar 2015 | May 2015 | 0Y 1M
Director &amp; Principal | Govt. College of Pharmacy, Rohru, Shimla, H.P. | Mar 2012 | Mar 2015 | 3Y 0M
Director | SPS, Shobhit University, Meerut, U.P. | Sep 2007 | Mar 2012 | 4Y 6M
HoD | DoPS, HNB Garhwal University, Srinagar, Garhwal, Uttarakhand | Apr 2005 | Sep 2007 | 2Y 5M</t>
  </si>
  <si>
    <t>UCSI University, Kuala Lumpur, Malaysia | Ph.D. Thesis Assessment</t>
  </si>
  <si>
    <t>Guide (33)</t>
  </si>
  <si>
    <t>Bharat Higher Education Summit 2025  | CIPU at SGT University, Gurugram  | Panel Expert  | Dec-2025
Higher Education Track Panel-1on the topic Future-Proofing Graduates in the National Education Conclave 2025 | PlusNineOne Media at Thyagaraj Sports Complex | Panel Expert  | Aug-2025
Skills of the future-What Pharma Industry expect from pharma graduates? KSoP | KIET group of Institutions, Muradnagar, Ghaziabad | Invited Talk  | Aug-2025
International Conference of Digital Resilience for Environmental Advancement, Management and Sustainability  | DBS Global University, Dehradun  | Keynote Speaker  | Aug-2025
National Pharma Symposium 2025  | Hari College of Pharmacy, Saharanpur  | Guest of Honour  | Aug-2025
Two-Day National Conference on Fostering innovation for a healthier tomorrow: navigating the future of Pharmaceutical Sciences  | United University, Prayagraj, | Speaker | Nov-2025
Two-day National Conference on Contemporary applications and the Expanding Horizons of Indian Knowledge from Vedic Insights | Shobhit deemed to be University, Meerut | Guest and Panel Expert  | Nov-2025
National Conference on Building bridges and fostering collaboration between academia and pharm | Innovative College of Pharmacy, Greater Noida, | Resource Person  | Nov-2025
IFERD Global Summit 2025 | PHD Chambers of Commerce &amp; Industry, Hauz Khas New Delhi | Speaker | Dec-2025
Sonophoresis as a Mean for Enhancement of Transdermal Absorption, International Symposium, PERD | Ahmedabad | Invited Lectures | Feb-1994
International Conference on Research, Development and Innovation in Healthcare, Chemical, Biological and Pharmaceutical Sciences for Viksit Bharat-2047  | Gurukula Kangri Deemed to be University, Haridwar | Chief Guest  | Jan-2026
Valedictory function of the Global Health Management Conference | IIHMR University, Jaipur | Chief Guest  | Feb-2026
National Seminar on AI-based strengthening of Pharmacovigilance systems in the Indian healthcare Systems  | Vedic Institute of Pharmaceutical Education &amp; Research, Sagar MP  | Guest of Honour  | Mar-2026
Pharma Anveshan | NIMS University, Jaipur, Rajasthan | Guest of Honour  | Mar-2026
Pharma Anveshan | Laureate Institute of Pharmacy, Kathog, Kangra HP | Keynote Speaker &amp; Guest of Honour  | Mar-2026
Two-Day National Conference on HealthTech Idea 1.0  | Quantum University, Roorkee | Guest of Honour  | May-2026
National Symposium on Current trends in Liposome Research-Dream to Reality | Dr H. S. Gour University, Sagar  | Attended | Mar-1998</t>
  </si>
  <si>
    <t>Technical: I strongly believe that technology is a transformative force in higher education and knowledge creation. I have consistently encouraged the integration of digital tools, data-driven governance, online learning platforms, research technologies, and innovat, I am highly comfortable with the use of technology in academic administration, teaching-learning processes, research management, digital governance, and institutional communication. I actively support the adoption of modern digital platforms, data analyti
Managerial: I possess a proactive and strategic approach to institutional leadership, with the ability to anticipate emerging challenges and identify opportunities well in advance. Through careful analysis, consultative decision-making, and long-term planning, I focu, I have a strong understanding of resource generation and optimal allocation in higher education institutions. I believe in mobilizing financial, academic, industrial, and research resources through collaborative partnerships, grants, innovation initiative, I have consistently demonstrated the ability to work effectively under pressure while maintaining clarity, composure, and quality in decision-making. I am accustomed to handling multiple responsibilities, resolving complex administrative and academic matt, I possess a sound understanding of financial management in higher education, including budgeting, revenue generation, financial planning, resource optimization, and fiscal control. I believe in maintaining transparency, accountability, and prudent financi
Corporate: I believe that higher education institutions must remain closely connected to societal and community needs, particularly in the built environment and allied sectors. I have a strong appreciation of the importance of sustainable development, inclusive infr, I have a clear understanding of the major challenges before the nation, including rapid urbanization, sustainable development, climate resilience, infrastructure demands, environmental concerns, affordable housing, and the need for inclusive growth. Highe, I strongly believe that curriculum development must be dynamic, inclusive, multidisciplinary, and aligned with societal and national needs. A robust curriculum should promote wide participation, social inclusion, equity, employability, innovation, and exp
Leadership: I have experience in engaging and motivating diverse stakeholders including faculty, students, administrative staff, industry partners, alumni, and community representatives. I focus on inclusive leadership, clear communication, shared vision, and partici, I am deeply committed to advancing the mission and goals of the institution through academic excellence, research innovation, inclusive education, and societal engagement. My focus is on strengthening institutional capacity, fostering a culture of integri, I bring a strategic and innovative mindset to institutional leadership, with the ability to view challenges and opportunities in a broader academic, social, and global context. I focus on long-term visioning, evidence-based decision-making, and fostering , I believe leadership is most effective when demonstrated through personal integrity, accountability, and consistent commitment to institutional values. I lead by example by fostering openness to new ideas, encouraging constructive dialogue, and valuing di
Interpersonal: I have experience in fostering and strengthening national and international collaborations with academic institutions, research organizations, and industry partners. These engagements have focused on joint research, faculty and student exchange, curriculu, I possess strong communication and interpersonal skills, supported by a solid academic and administrative knowledge base, which enable me to engage effectively with senior stakeholders across academia, government, industry, and regulatory bodies. I am abl, I have maintained active engagement with relevant professional bodies and academic associations throughout my career, participating in conferences, seminars, expert committees, and collaborative initiatives. These associations have enabled me to stay conn
Description: Ranjit Singh-Awards &amp;amp; Honours
Recipient of Distinguished Alumnus Award 2006, Dept. of Pharmaceutical Sciences, Dr. H. S. Gour University, Sagar (M. P.)
Recipient of Senior Scientist Award, 2009 conferred by All India Medicos Society, Hoshiarpur, Punjab.
3.&amp;nbsp;&amp;nbsp; Recipient of Honorary Fellow of Royal Society of Medicos, India, 2011.
4.&amp;nbsp;&amp;nbsp; Recipient of IDMA Best Research Paper Award 2012 in the area of Pharmaceutics for the article published in Indian Drugs, 49(11), 19-29.
5.&amp;nbsp;&amp;nbsp; Recipient of Al-Ameen College of Pharmacy Award 2013 for Best Research Paper in the field of Pharmacognosy under IJPER awards.
6.&amp;nbsp;&amp;nbsp; Recipient of Best Educationist Award 2014 for the achievements in the field of&amp;nbsp;&amp;nbsp; Education conferred by International Institute of Education &amp;amp; Management, New Delhi on 23rd September, 2014.
7.&amp;nbsp;&amp;nbsp; Recipient of Rashtriya Vidya Gaurav Gold Medal Award 2014 for the achievements in the field of Education conferred by Indian Solidarity Council, New Delhi on 23rd September, 2014.
8.&amp;nbsp;&amp;nbsp; Recipient of Rashtriya Gaurav Award 2014 for the achievements in the field of Education conferred by India International Friendship Society, New Delhi, on 24th November, 2014.
9.&amp;nbsp;&amp;nbsp; Recipient of Academic Excellence Award 2014 for the achievements in the field of Pharmaceutical Sciences conferred by All India Technical &amp;amp; Management&amp;nbsp;&amp;nbsp;&amp;nbsp;&amp;nbsp;&amp;nbsp;&amp;nbsp; Council, New Delhi, on 16th December, 2014
10.&amp;nbsp;&amp;nbsp;&amp;nbsp;&amp;nbsp; Recipient of Best Citizens of India Award 2015 conferred by The International Publishing House, New Delhi.
Recipient of Award for Excellence in Research 2015 for the achievements in the field of Pharmaceutical Sciences conferred by EISRA, The Netherlands, at B R Ambedkar Central University, Lucknow during International Conference on 3rd February, 2015.
Recipient of Eminent Teacher Award 2015 for the achievements in the field of Pharmaceutical Education conferred by SPER, Gwalior, on 28th February, 2015.
Recipient of Glory of Education Excellence Award 2015 for the achievements in the field of Pharmaceutical Sciences conferred by IIEM, New Delhi, on 3rd March,2015
14.&amp;nbsp; Recipient of IPR Appreciation Award 2015 for the achievements in the field of Pharmaceutical Research during National Conference on Herbal Drugs 2015 at UCER, Baba Farid University of Health Sciences, Faridkot on 26th March, 2015
Recipient of Illustrious Alumnus Award 2016 conferred by Department of Pharmaceutical Sciences, Dr. H.S. Gour Central University, Sagar during International conference and Alumni Meet on 6-7th February, 2016.
16.&amp;nbsp;&amp;nbsp;&amp;nbsp;&amp;nbsp; Recipient of SPER Fellowship Award 2016 conferred by Society of Pharmaceutical Education and Research during 5th Annual International Conference held at CGC Chandigarh on 5-6th March, 2016.
17.&amp;nbsp; Recipient of IPR Appreciation Award 2016 conferred by UCER, Baba Farid University of Health Sciences, Faridkot during National Conference on Medical and Life Sciences held on 11-12th April, 2016.
18. Ranked at # ONE in the criteria citations &amp;amp; citation per paper (40 citations and 4.00 c/p) and # 2 in total papers published by Indian Citation Index 2016, Glimpses of Research Productivity of Indian Universities and Research Institutions, a report based on Indian Citation Index.
19. Ranked at # ONE in the criteria total citations (34 citations) and # 3 in total papers published by Indian Citation Index 2017, Glimpses of Research Productivity of Indian Universities and Research Institutions, a report based on Indian Citation Index.
20. Recipient of Best Principal Award 2018 conferred by the Federation of Indian Pharmacist Organization (FIPO) during 12th&amp;nbsp;National Convention of FIPO&amp;nbsp;under the theme &amp;ldquo;Advances in Pharmacy Practice&amp;rdquo; at&amp;nbsp;Laureate&amp;nbsp;Institute of Pharmacy, Jwalaji, HP on August 11, 2018,&amp;nbsp;
21.&amp;nbsp; Recipient of Leadership Award in Education Excellence, 2019 conferred by M/s Nirali Prakashan, during Pharmaceutical Industry-Academia Meet, New Delhi, August 2019.
22.&amp;nbsp; &amp;nbsp;Recipient of Appreciation Award, 2019 for vital contribution towards pharmacy profession, conferred by Association of Pharmacy Professionals &amp;amp; Foundation of Pharmacy Professionals during APP Indo-African Conference, TSPSR-2019 at IMA Hall Bareilly on 30th November,2019.
23.&amp;nbsp;&amp;nbsp;&amp;nbsp;&amp;nbsp; Recipient of Atal Samrasta Award 2019 conferred by Indo-Nepal Samrasta Organization during Bharat Nepal Sanskritik Samanvya Sammelan evm Vichar Goshti held in New Delhi in The Indian Society of International Law on 25th December, 2019
24.&amp;nbsp;&amp;nbsp;&amp;nbsp;&amp;nbsp; Best Keynote Speaker, Uttar Pradesh in National Conference on Save Indian Education through Innovation, organized by SIETIIE Public Welfare Trust, Jaunpur, UP, 28th-29th December, 2019.
25.&amp;nbsp;&amp;nbsp;&amp;nbsp;&amp;nbsp; Recipient of Pride of India Education Lifetime Achievement Award 2020 for Research &amp;amp; Academic Excellence in Pharmacy conferred by Brands Impact, 19th January,2020
26.&amp;nbsp;&amp;nbsp;&amp;nbsp;&amp;nbsp; Recipient of 101 Most Fabulous Healthcare Leaders- Global Listing 2020 conferred during World Health Congress on 14th -15th February,2020 in Mumbai.
27.&amp;nbsp;&amp;nbsp;&amp;nbsp;&amp;nbsp; Recipient of Global Teacher Wall of Fame Award 2020 conferred by AKS Education Awards, Gurugram on 20th December, 2020.
28.&amp;nbsp;&amp;nbsp;&amp;nbsp;&amp;nbsp; Announced as Top 20 Eminent Vice Chancellors of India for the year 2020 by Ulektz Wall of Fame (An initiative to identify, recognize and award the contributors of higher education), 31st August, 2021.
29.&amp;nbsp;&amp;nbsp;&amp;nbsp;&amp;nbsp; Recipient of Pharmacy Recognition Award 2021 conferred by Pharma LOK, Delhi under the program &amp;ldquo;Pharmacy Gurus Facilitation Ceremony &amp;amp; Guru Mantra&amp;rdquo; 5th September, 2021.
30.&amp;nbsp;&amp;nbsp;&amp;nbsp;&amp;nbsp; Recipient of Pharma Ratan Award 2021 conferred by Nirali Prakashan &amp;amp; Shri Balaji Book Distributors supported by APTI, India during Pharma Summit 2021 at Delhi on 17th October, 2021
31.&amp;nbsp;&amp;nbsp;&amp;nbsp;&amp;nbsp; Recipient of India&amp;rsquo;s Most Impactful Vice Chancellor Award 2022 conferred by Daily Indian Media in association with Power Brands 2022 at the hallmark EduStar Leadership Awards 2022, a Star Brands event at Hotel Hilton Garden Inn, New Delhi on 28th March,2022
32.&amp;nbsp;&amp;nbsp;&amp;nbsp;&amp;nbsp; Recipient of Lifetime Achievement Award conferred by Healthcopeia Foundation for immense contribution and diligent works in the field of Pharmaceuticals during Healthcopeia Congress-2022, FICCI House, New Delhi, 7th May, 2022
33.&amp;nbsp;&amp;nbsp;&amp;nbsp;&amp;nbsp; Recipient of Vice Chancellor of the Year 2022 Award conferred by Universal Mentors Association, New Delhi during Second edition of Higher Education Innovation &amp;amp; Technology Summit at Hotel Pride Paradise, Aerocity, New Delhi on 27th August, 2022
34.&amp;nbsp;&amp;nbsp;&amp;nbsp;&amp;nbsp; Recipient of Elite Academician Award 2022 conferred by IEEE &amp;amp; IEEE Industrial Applications Society during 2022 IEEE Global Conference on Computing Power and Communication Technologies (IEEE IAS GlobConPT 2022) at India Habitat Centre, New Delhi, 23rd September,2022
35.&amp;nbsp;&amp;nbsp;&amp;nbsp;&amp;nbsp; Recipient of Lifetime Achievement Award conferred by the Society for Science and Environment, Jalgoan (Maharashtra) for the excellent contribution in the field of Pharm. Sciences, 19th February, 2023 
36.&amp;nbsp;&amp;nbsp;&amp;nbsp;&amp;nbsp; Recipient of Sarvapalli Radhakrishnan Shikshak Samman &amp;amp; Namo Utsav Samman for exemplary contribution to the society in lighting the flame of faith among students &amp;amp; teachers, conferred by UNI Global Intellectual Foundation &amp;amp; MUIT powered by Brainwonders at MUIT Greater Noida during Global Leaders Conference 2023- Skills &amp;amp; Entrepreneurship on 17th September, 2023, participated as Esteemed guest &amp;amp; Speaker as well.
37.&amp;nbsp;&amp;nbsp;&amp;nbsp;&amp;nbsp; Recipient of the Higher Education Leader of the Year Award 2023 conferred by Universal Mentors Association powered by Brainwonders &amp;amp; AllenGlobal during Himalayan Education Summit at Hotel Seyfert Sarovar, Dehradun, 28th September, 2023.
38.&amp;nbsp;&amp;nbsp;&amp;nbsp;&amp;nbsp; Recipient of Mrs. Sudha Nagaich Memorial Award 2023, conferred by Society of Pharmaceutical Education &amp;amp; Research, SPER 13th Annual International Conference &amp;amp; Exhibition (SPER 2024) at JNTUH, Hyderabad on February2, 2024
39.&amp;nbsp;&amp;nbsp;&amp;nbsp;&amp;nbsp; Recipient of Education Excellence Award-2024 conferred by COER University Roorkee during Bharat Gyaan Samagam 2024, COERU campus, Roorkee, 10th February, 2024
40.&amp;nbsp;&amp;nbsp;&amp;nbsp;&amp;nbsp; Recipient of Lifetime Achievement Award conferred by Preethvi Abhayudaya Educators Association-India (PAAI) &amp;amp; Oma Welfare Trust during PSM Rashtriya Shiksha Rattan Samman 2023- May 2024 organized by PAAI &amp;amp; Amity University Rajasthan, Jaipur, 11 May, 2024.
41.&amp;nbsp;&amp;nbsp;&amp;nbsp;&amp;nbsp; Recipient of PAAI-Dr. Sarvepalli Radhakrishnan Excellence Award 2023-24 conferred by PAAI &amp;amp; MUIT, Noida during the ceremony held at Maharishi University of Information Technology, Noida on 7th September, 2024.
42.&amp;nbsp;&amp;nbsp;&amp;nbsp;&amp;nbsp; Recipient of Award of Excellence conferred by Pharma Lok during National Pharma Summit 2024 held at Sahibabad, U.P. on 10th November, 2024
43.&amp;nbsp;&amp;nbsp;&amp;nbsp;&amp;nbsp; Recipient of Lifetime Achievement Award in Education conferred by Star Educational Awards 2024 during 4th edition of Education Supply &amp;amp; Franchise Expo, held at BKC, MMRDA Grounds, Mumbai on 26th November, 2024.
44.&amp;nbsp;&amp;nbsp;&amp;nbsp;&amp;nbsp; Recipient of ERDA Excellence Award 2024 for Academic Leadership conferred by Education &amp;amp; Research Development Association during ERDA Global Summit &amp;amp; Awards 2024 held at Christ Deemed University Delhi NCR, 14th December, 2024
45.&amp;nbsp;&amp;nbsp;&amp;nbsp;&amp;nbsp; Recipient of Fellowship Award 2024 conferred by Association of Biotechnology and Pharmacy (ABAP) during its 18th Annual Convention &amp;amp; International Conference held at Mangalayatan University, Aligarh, 19-21 December,2024
46.&amp;nbsp;&amp;nbsp;&amp;nbsp;&amp;nbsp; Recipient of Outstanding Vice Chancellor of India 2025 Award conferred by India Education Network during India Education Summit&amp;rsquo; 25 at Le-Meridian Hotel, New Delhi on 12th Februray,2025.
47.&amp;nbsp;&amp;nbsp;&amp;nbsp;&amp;nbsp; Recipient of Vice Chancellor of the Year for Exceptional Leadership Award 2025 conferred by Plus Nine One Media during 7th Higher Education Innovation and Technology Summit &amp;amp; Awards presented by IBM &amp;amp; powered by Quantum Networks at Holiday Inn Mayur Vihar. New Delhi on 7th March, 2025.
48.&amp;nbsp;&amp;nbsp;&amp;nbsp;&amp;nbsp; Recipient of Spotlight Certificate in the category private university or deemed during New Code of Education Summit and Awards (NCOE) 2025 organized by ETS Assessment Services held at IIT Delhi for adopting digital transformation, 21st March, 2025.
49.&amp;nbsp;&amp;nbsp;&amp;nbsp;&amp;nbsp; Recipient of the rank of Honorary Colonel granted in the National Cadet Corps and appointment as Colonel Commandant of the university by Government of India to Ranjit Singh, 9th April, 2025
50.&amp;nbsp;&amp;nbsp;&amp;nbsp;&amp;nbsp; Recipient of National Eminence Award for Transformational Leadership in Scientific Education &amp;amp; Research conferred by PlusNineOne Media during National Education Conclave 2025 held at Thyagaraj Sports Complex, New Delhi during 6-7 August, 2025
51.&amp;nbsp;&amp;nbsp;&amp;nbsp;&amp;nbsp; Recipient of SPSR Lifetime Achievement Award 2025 conferred by Society of Pharmaceutical Sciences and Research during 100th SPSR Webinar and SPSR Excellence Awards 2025, 7th September, 2025.
52.&amp;nbsp;&amp;nbsp;&amp;nbsp;&amp;nbsp; Recipient of Lifetime Achievement Award conferred by Scientific Laurels in recognition of the exceptional achievements and outstanding contribution to Research and Development, October, 2025
53.&amp;nbsp;&amp;nbsp;&amp;nbsp;&amp;nbsp; Recipient of IFERD Excellence Award 2025 for Academic Leadership conferred by International Federation for Education Research and Development during Global Summit at PHD Chambers of Commerce and Industry, New Delhi, 5th December, 2025.
54.&amp;nbsp;&amp;nbsp;&amp;nbsp;&amp;nbsp; Recipient of Lifetime Achievement in Higher Education Award 2025 conferred by International Association of Educators for World Peace during 46th World Management Congress held at India International Centre, New Delhi on 31st December, 2025.
55.&amp;nbsp;&amp;nbsp;&amp;nbsp;&amp;nbsp; Recipient of Lifetime Achievement Award 2026 conferred by Association of Pharmacy Teachers of India (APTI) Uttarakhand during an International Conference organized by UIPS, Uttaranchal University, Dehradun, 7th February, 2026</t>
  </si>
  <si>
    <t>Kunwar Shekhar Vijendra | Chancellor, Shobhit University, Meerut/Gangoh, U.P | chancellor@shobhituniversity.ac.in | 09810298603</t>
  </si>
  <si>
    <t>Prof. S. P. Vyas | Former Professor, Department of Pharm. Sciences, Dr. H.S. Gour Central University, Sagar, M.P. | spvyas54@gmail.com | 09425451910</t>
  </si>
  <si>
    <t>08-May-26 10:27 AM</t>
  </si>
  <si>
    <t>Adbhut Kumar</t>
  </si>
  <si>
    <t>adbhut.kumar2@gmail.com</t>
  </si>
  <si>
    <t>20-Nov-1964</t>
  </si>
  <si>
    <t>hindi English</t>
  </si>
  <si>
    <t>Gaindan Lal Sharma</t>
  </si>
  <si>
    <t>244, Shiv Mandir, Main Road Madhinath , Bareilly City , Bareilly , U.P. Pin 243001Pp</t>
  </si>
  <si>
    <t>Jugal Kishore P.G. College , Gowan , Sambhal U.P. pin 243727</t>
  </si>
  <si>
    <t>01-May-2005</t>
  </si>
  <si>
    <t>PhD | ROHILKHAND UNIVERSITY,BAREILLY  | Bareilly College , Bareilly | 0.00 | 0.00 | 1991
Post Graduation | ROHILKHAND UNIVERSITY BAREILLY  | BAREILLY COLLEGE BAREILLY  | 65.70 | 0.00 | 1987
Graduation | ROHILKHAND UNIVERSITY BAREILLY  | BAREILLY COLLEGE BAREILLY  | 48.20 | 0.00 | 1985</t>
  </si>
  <si>
    <t>JUGAL KISHORE P.G.COLLEGE GOWAN SAMBHAL U.P. | PRINCIPAL | May 2005 | Present | 21Y 0M</t>
  </si>
  <si>
    <t>21Y 0M</t>
  </si>
  <si>
    <t>Environmental Problems  | The Rohilkhand Geographical Journal Of India  | Jan-2011
Health Status of Tribal Women and Children  | The Rohilkhand Geographical Journal Of India  | Dec-2013
Literature and World Peace  | Literature of World Peace  | Jul-2013
Emerging Trends Of I T C in Development  | N S T D I T - 2014 | Mar-2014
Terrorism and World Peace  | Mandakini - Bilengual Hindi English Literary Journal  | Dec-2002
Digital India  | Shod Ritu Journal  | Jan-2025
The Biodiversity and Climate change And Environment Problems  | Vidhya Vaarta | Aug-2025
Successful Execution of N E P In Higher Education Institutions Issues and Challenges  | E  T E M Education 2024 , Karaikudi Tamilnadu  | Feb-2024
Military Psychology, Psychology of the Army and Soldiers  | Printing Area  | Mar-2025
Yog Darshan Ek Bhartiya Sanskriti  | Vaishwik Paridrishya Mai Saahitya,Samaj,Aur Rajneeti  | Nov-2025</t>
  </si>
  <si>
    <t>Literature and World Peace  | Literature Book , Bhavna Prakashan, Delhi | U M  Pilibhit</t>
  </si>
  <si>
    <t>Chief Proctor  | Dr. R.M.L.Degree College, Jhotari Dhamoopur Ghazipur Uttar Pradesh  | Oct 1998 | Aug 2001 | 2Y 10M
Principal  | Syed Degree College, Saidpur, Badaun, Uttar Pradesh  | Mar 2004 | Apr 2005 | 1Y 1M
Principal  | C H S Mahavidyalaya, Bhuta, Bareilly, Uttar Pradesh  | Jul 2017 | Jun 2018 | 0Y 11M
Principal  | C R S Degree College, Handalpur, Sambhal Uttar Pradesh  | Sep 2020 | Apr 2021 | 0Y 7M
Principal  | Bitoli Devi Mahavidyalaya, Khutar, Shahjahanpur, Uttar Pradesh  | Jan 2022 | Oct 2022 | 0Y 9M
Principal  | Glorious College of Management And Technology, Fatehganj (East), Bareilly, Uttar Pradesh  | Nov 2022 | Sep 2023 | 0Y 10M</t>
  </si>
  <si>
    <t>N S S Program Officer,  A Boys and Girls Unit , leadership By Me. And Many Times Leadership of Educational Tour  in Our Institutes | Certificate</t>
  </si>
  <si>
    <t>Yoga Competition, University Level (Rohilkhand University Bareilly) | R.P.P.G.College , Meerganj, Bareilly, Uttar Pradesh  | North Gujarat University,Patan, Mehsana, Gujarat  | Jan 2002 | Jan 2002 | 0Y 0M</t>
  </si>
  <si>
    <t>National seminar, National Security  | R.P.Degree College, Meerganj, Bareilly, Uttar Pradesh  | Author/ Paper Presenter  | Dec-1990</t>
  </si>
  <si>
    <t>Technical: Yes , Nil 
Managerial: Yes , Nil , Nil , Nil 
Corporate: Nil , Nil , Nil 
Leadership: Yes , Yes , Yes , Yes 
Interpersonal: Nil , Yes , Yes 
Description: Award of University Top. Award By University Rohilkhand University VICE CHANCELLOR.21 June 1988.&amp;nbsp; &amp;nbsp; &amp;nbsp; &amp;nbsp; &amp;nbsp; &amp;nbsp; &amp;nbsp; &amp;nbsp; &amp;nbsp; &amp;nbsp; &amp;nbsp; &amp;nbsp; &amp;nbsp;Fellow Ship of U P.Gov. For Research Work 1989.</t>
  </si>
  <si>
    <t>08-May-26 11:05 AM</t>
  </si>
  <si>
    <t>Jayanthi  Ranjan</t>
  </si>
  <si>
    <t>drjayanthiranjan@gmail.com</t>
  </si>
  <si>
    <t>02-Aug-1973</t>
  </si>
  <si>
    <t>HINDI,ENGLISH,TAMIL,TELUGU,MAITHILI,BOJPURI</t>
  </si>
  <si>
    <t>PRAVINKUMAR PRIYA RANJAN</t>
  </si>
  <si>
    <t>E 273BETA 1 BLOCK E, GREATER NOIDA UTTAR PRADESH 201308</t>
  </si>
  <si>
    <t>vice chancellor</t>
  </si>
  <si>
    <t>SHARDA UNIVERSITY AGRA</t>
  </si>
  <si>
    <t>VICE CHANCELLOR</t>
  </si>
  <si>
    <t>19-Aug-2023</t>
  </si>
  <si>
    <t>PhD | JAMIA MILLIA ISLAMIA CENTRAL UNIVERSITY | JAMIA MILLIA ISLAMIA CENTRAL UNIVERSITY | 0.00 | 0.00 | 2005
Post Graduation | AVINASHILINGAM DEEMED UNIVERSITY COIMBATORE | AVINASHILINGAM DEEMED UNIVERSITY COIMBATORE | 89.00 | 8.90 | 1996
Post Graduation | AICTE APPROVED | INSTITUTE OF MANAGEMENT TECHNOLOGY CENTRE FOR DISTANCE LEARNING | 59.00 | 5.90 | 2021
Graduation | SRI VENKATESWARA UNIVERSITY THIRUPATHI | SRI PADMAVATHI WOMEN'S COLLEGE | 89.00 | 8.90 | 1993
Other | MIT USA | MIT USA ONLINE | 80.00 | 0.00 | 2018
Other | Columbia Business School USA | Columbia Business School USA | 75.00 | 0.00 | 2017</t>
  </si>
  <si>
    <t>Sharda university Agra | vice chacellor | Aug 2023 | Present | 2Y 8M
Sharda university gr noida | dean academics and dean school of Business | Oct 2021 | Aug 2023 | 1Y 10M
Ashoka school of business | director, autonomous bschool | Feb 2021 | Sep 2021 | 0Y 7M
IMT Ghaziabad and IMT Nagpur | Group Associate dean and professor | Dec 2006 | Jan 2021 | 14Y 1M</t>
  </si>
  <si>
    <t>19Y 4M</t>
  </si>
  <si>
    <t>dear sir and madam the list is more than 100 paper hence attached as final file with details | dear sir and madam the list is more than 100 paper hence attached as final file with details | Feb-2010</t>
  </si>
  <si>
    <t>NBA Accreditation | Sharda university Gr Noida and Agra | Oct 2021 | Aug 2023 | univ got NAAC  A+ and bschool has got NBA</t>
  </si>
  <si>
    <t>Guide (11) | Co-Guide (9)</t>
  </si>
  <si>
    <t>community connect, 4 castes of India youth poor woman and farmer | sharda university Agra | Govt of India lauded and provided 2 lakhs fund for the same | Mar 2024 | Apr 2026 | 2Y 0M</t>
  </si>
  <si>
    <t>Technical: yes, outstanding level- I am an AI evangelist
Managerial: outstanding, outstanding, outstanding, outstanding
Corporate: outstanding, outstanding, excellent
Leadership: excellent, outstanding, outstanding, outstanding
Interpersonal: outstanding, outstanding, outstanding
Description: please refer CV</t>
  </si>
  <si>
    <t>08-May-26 11:59 AM</t>
  </si>
  <si>
    <t>Prof Dr Manoj  Kumar Mishra</t>
  </si>
  <si>
    <t>mkmishraeco@gmail.com</t>
  </si>
  <si>
    <t>10-Jan-1977</t>
  </si>
  <si>
    <t>English</t>
  </si>
  <si>
    <t>Sri Rajendra Mishra</t>
  </si>
  <si>
    <t>152A,  Sidheshwar Nagar,  Mainpura
Post office- GPO Patna, Patna-800001</t>
  </si>
  <si>
    <t>Academic Director and Professor</t>
  </si>
  <si>
    <t>British American University, Florida, Benin Republic Campus, West Africa</t>
  </si>
  <si>
    <t>University</t>
  </si>
  <si>
    <t>10-Jun-2025</t>
  </si>
  <si>
    <t>Post Graduation | Magadh University, Bodhgaya | A N College, Patna | 67.00 | 0.00 | 2001
Other | UGC  | UGC | 0.00 | 0.00 | 2001
PhD | Magadh University, Bodhgaya | Magadh University, Bodhgaya | 0.00 | 0.00 | 2011</t>
  </si>
  <si>
    <t>British American University, Florida, Benin Republic campus, West Africa | Academic Director and Professor | Jun 2025 | Present | 0Y 11M
Indian Institute of Business Management, Patna | Assistant Professor | Jan 2003 | May 2012 | 9Y 4M
International School of Management, Patna | Associate Professor | Jun 2012 | Jul 2014 | 2Y 1M
Amity Global Business School, Patna (Amity University) also lien to work with Ethiopian Civil Service University, Ethiopia | Professor | Jul 2014 | Aug 2019 | 5Y 0M
P K University, Shivpuri, MP | Registrar and Professor | Aug 2019 | Mar 2020 | 0Y 7M
S R G I Jhansi (also lien to work with British American University and Salale University, Ethiopia  | Professor | Apr 2020 | Feb 2024 | 3Y 10M
AISECT University, Hazaribag | Dean Academics/Pro Vice Chancellor | Feb 2024 | May 2025 | 1Y 3M</t>
  </si>
  <si>
    <t>23Y 4M</t>
  </si>
  <si>
    <t>Total = 156 | Scopus, SCI Peer, ABDC, UGC and UGC Care listed Journals | May-2026</t>
  </si>
  <si>
    <t>Books= 20, Chapter in Books=20 | National and International Reputed Publications | all</t>
  </si>
  <si>
    <t>Registrar | P K University, MP | Aug 2019 | Mar 2021 | 1Y 7M
Vice President/Pro Vice Chancellor | British American University | Apr 2020 | Oct 2021 | 1Y 6M
Dean Academics/Pro Vice Chancellor | AISECT University, Hazaribag | Feb 2024 | May 2025 | 1Y 3M
HOD | Amity Global Business School, Patna (Amity University) | Jul 2014 | Aug 2019 | 5Y 0M
HOD | International School of Management Patna | Jun 2012 | Jul 2014 | 2Y 1M
Academic Director | British American University, Florida, Benin Republic Campus, West Africa | Jun 2025 | May 2026 | 0Y 10M</t>
  </si>
  <si>
    <t>Total Projects= 5 | More than 50 lakh and less than 50lakh | NABARD, Govt of Bihar and India | Jun 2009 | Dec 2022 | 13Y 6M</t>
  </si>
  <si>
    <t>Ethiopian Civil Service University, British American University, Salale University   total= 7 years app in foreign AS A Professor, Vice President and Academic Director | Teaching, Research and Academic Leadership</t>
  </si>
  <si>
    <t>as HOD, Registrar, Dean Academics, Vice President, Pro Vice Chancellor, Academic Director etc. | total = 16 years</t>
  </si>
  <si>
    <t>Guide (8) | Co-Guide (7)</t>
  </si>
  <si>
    <t>seminar organised= 20,industrial visit, career guidance etc. | all | all | Jan 2003 | May 2026 | 23Y 4M</t>
  </si>
  <si>
    <t>total= 20 | National/International | Covener/Chairman | Apr-2026</t>
  </si>
  <si>
    <t>Technical: Demonstrates strong openness toward emerging technologies and a deep conviction in their transformative role within knowledge-based ecosystems. Committed to leveraging digital innovation, research-driven tools, and technology-enabled learning to enhance a, High level
Managerial: Possesses strong strategic foresight with the ability to anticipate emerging challenges and proactively design effective solutions. Experienced in developing advance strategic plans that strengthen academic growth, institutional resilience, governance eff, Demonstrates proven ability to mobilize financial, academic, and institutional resources through strategic partnerships, research initiatives, grants, and collaborative networks. Skilled in transparent and judicious allocation of resources to strengthen i, Possesses strong capacity to work effectively under pressure while maintaining accuracy, professionalism, and sound decision-making. Adept at managing multiple responsibilities within tight deadlines through efficient planning, prioritization, and teamwor, Demonstrates comprehensive understanding of financial management, including revenue generation, budgeting, strategic planning, and fiscal control. Experienced in ensuring transparent and accountable utilization of resources, strengthening financial sustai
Corporate: Demonstrates strong ability to identify and address community needs across key sectors, particularly within the built environment. Committed to promoting sustainable development, inclusive infrastructure, environmental responsibility, and socially respons, Possesses deep understanding of the challenges facing the nation, including urbanization, sustainability, infrastructure development, climate resilience, and social inclusion. Recognizes the vital role of higher education in the built environment in addre, Demonstrates strong understanding of curriculum development with emphasis on wide participation, equity, and social inclusion. Committed to designing learner-centered, multidisciplinary, and industry-relevant curricula that accommodate diverse backgrounds
Leadership: Possesses strong leadership and interpersonal skills with the ability to motivate and unite diverse stakeholders, including faculty, students, administrators, industry partners, and community representatives. Encourages collaboration, shared vision, innov, Demonstrates a strong commitment to advancing the mission and goals of the organization through visionary leadership, academic excellence, innovation, and ethical governance. Dedicated to fostering institutional growth, strengthening research and industry, Possesses strong strategic and innovative thinking with the ability to maintain a broad, long-term perspective. Skilled in integrating emerging trends, interdisciplinary approaches, and global best practices to shape institutional priorities, drive academ, Demonstrates leadership by personal example, upholding integrity, accountability, and academic excellence. Maintains openness to new ideas and fosters innovation through a consultative, participatory approach. Encourages collaborative decision-making, val
Interpersonal: Demonstrates extensive experience in initiating, developing, and executing national and international collaborative arrangements with leading academic institutions, research organizations, and industry partners. Skilled in fostering strategic partnerships, Possesses strong ability to interact effectively and persuasively with senior-level stakeholders, supported by a robust knowledge base in academia and institutional governance. Demonstrates clarity of thought, sound judgment, and diplomatic communication , Demonstrates active engagement with relevant professional bodies and academic associations at national and international levels. Contributes to knowledge exchange, policy discussions, and capacity building through participation in conferences, committees,
Description: Awards= 25, International Collaboration=5</t>
  </si>
  <si>
    <t>08-May-26 07:00 PM</t>
  </si>
  <si>
    <t>Murthy Sss Chavali</t>
  </si>
  <si>
    <t>ChavaliM@gmail.com</t>
  </si>
  <si>
    <t>20-Aug-1971</t>
  </si>
  <si>
    <t>Telugu, English, Hindi,German</t>
  </si>
  <si>
    <t>CS Rao</t>
  </si>
  <si>
    <t>20-26-136 Opp Krishna Temple, Chinnaravuru
Tenali 522201 Guntur District, Andhra Pradesh</t>
  </si>
  <si>
    <t>DEAN (R&amp;D), DIRECTOR (CRF)</t>
  </si>
  <si>
    <t>MITWPU</t>
  </si>
  <si>
    <t>HAG</t>
  </si>
  <si>
    <t>17-Apr-2023</t>
  </si>
  <si>
    <t>Graduation | Nagarjuna University | JKC College | 75.60 | 0.00 | 1990
Post Graduation | JNT Univ | JNT Univ | 83.30 | 0.00 | 1994
PhD | Vienna Univ of Tech, Vienna, Austria | Vienna Univ of Tech, Vienna, Austria | 0.00 | 0.00 | 2000</t>
  </si>
  <si>
    <t>Alliance Univ | Dean R&amp;D | Aug 2021 | Apr 2023 | 1Y 8M
MITWPU | DEAN R&amp;D, DIRECTOR CRF | Apr 2023 | Jan 2026 | 2Y 9M
Vignan Univ | DEAN (Foreign Relations) Director CoE | Nov 2013 | Sep 2017 | 3Y 10M
SVRMC | Director PG | Nov 2017 | Jul 2021 | 3Y 8M
NICHE | Director IRO, HEAD Nnaotech | Jun 2010 | Nov 2013 | 3Y 4M</t>
  </si>
  <si>
    <t>15Y 5M</t>
  </si>
  <si>
    <t>430 | SCI, SCOPUS | May-2026</t>
  </si>
  <si>
    <t>160 | CRC, SPRINGER, ELSEVIER, Wiley, APPLE, | VIGNAN, SVRMC, Alliance, MITWPU</t>
  </si>
  <si>
    <t>DIRECTOR (CRF, IRO)-DEAN (R&amp;D, IRO, Academics), I/c VC | NICHE, VIGNAN, SVRMC, Alliance, MITWPU | Jun 2010 | Jan 2026 | 15Y 7M</t>
  </si>
  <si>
    <t>42 | 69 crores | INDIA and International | Jan 2000 | Jan 2026 | 26Y 0M</t>
  </si>
  <si>
    <t>Several | 29</t>
  </si>
  <si>
    <t>DEAN DIRECTOR</t>
  </si>
  <si>
    <t>Guide (14) | Co-Guide (16)</t>
  </si>
  <si>
    <t>TRAINING PROGRAMMES/WORKSHOPS: 61 National 12 (Organized: 03) International 49 (Organized: 11) CONFERENCES/SEMINARS/SYMPOSIA: 202 | World wide | Participant/Expert/Chair/Keynote | Jan-2026</t>
  </si>
  <si>
    <t>Technical: Yes, Yes
Managerial: Yes, Yes, Yes, Yes
Corporate: Yes, Yes, Yes
Leadership: Yes, Yes, Yes, Yes
Interpersonal: Yes, Yes, Yes
Description: AWARDS, REWARDS, FELLOWSHIPS, PATENTS: ~80+ 
International Collaborations: 59
MoUs signed: 80+
FELLOWSHIPS/AWARDS/ACADEMIC DISTINCTIONS: ~134+
&amp;nbsp;
Major Honors: 78 The selective list between 2007-2024 
RESEARCH PRODUCTS DEVELOPED: ~20 
KEY TECHNOLOGIES DEVELOPED: ~52 
RESEARCH FACILITIES CREATED: 30 
IMPORTANT MEMBERSHIPS (LIFE/FELLOWS): 
~129
.All details mentioned in the CV</t>
  </si>
  <si>
    <t>08-May-26 10:37 PM</t>
  </si>
  <si>
    <t>Sanjay Laxmikant Nalbalwar</t>
  </si>
  <si>
    <t>slnalbalwar@dbatu.ac.in</t>
  </si>
  <si>
    <t>03-Jul-1966</t>
  </si>
  <si>
    <t>MARATHI,ENGLISH</t>
  </si>
  <si>
    <t>LAXMIKANT</t>
  </si>
  <si>
    <t>BATU Lonere</t>
  </si>
  <si>
    <t>DR. BABASAHEB AMBEDKAR TECHNOLOGICAL UNIVERSITY LONERE</t>
  </si>
  <si>
    <t>L-14</t>
  </si>
  <si>
    <t>PhD | INDIAN INSTITUTE OF TECHNOLOGY | IIT DELHI | 0.00 | 0.00 | 2008
Post Graduation | MARATHWADA UNIVERSITY AURANGABAD | SGGSCE&amp;T NANDED | 64.17 | 0.00 | 1996
Graduation | MARATHWADA UNIVERSITY AURANGABAD | SGGGSCE&amp;T NANDED | 66.00 | 0.00 | 1990
Higher Secondary | AURANGABAD | Y M NANDED | 64.17 | 0.00 | 1986
Secondary | AURANGABAD | JNV | 76.17 | 0.00 | 1984</t>
  </si>
  <si>
    <t>DR.BABASAHEB AMBEDKAR TECHNOLOGICAL UNIVERSITY LONERE | PROFESSOR IN ELECTRONICS &amp; TELECOMMUNICATION ENGINEERING | Aug 2012 | Present | 13Y 8M
DR.BABASAHEB AMBEDKAR TECHNOLOGICAL UNIVERSITY LONERE | Assistant  Pofessor | Aug 2004 | Aug 2007 | 3Y 0M
DR.BABASAHEB AMBEDKAR TECHNOLOGICAL UNIVERSITY LONERE | ASSOCIATE PROFESSOR | Aug 2007 | Aug 2012 | 5Y 0M
DR.BABASAHEB AMBEDKAR TECHNOLOGICAL UNIVERSITY LONERE | Lecturer | Aug 1996 | Aug 2004 | 7Y 11M</t>
  </si>
  <si>
    <t>29Y 8M</t>
  </si>
  <si>
    <t>Linear Phase Characterization of Non uniform Filter Bank | Elsevier Journal of Signal Processing, Vol.88, issue 8 August, 2008 | Aug-2008
Signal Matched Two Channel Multirate Filter Bank using Nyquist filter approach,”	 | International Journal of Modeling and Simulation, 	ACTA press, Vol. 29, No.3 | Nov-2009
Impact of optimal scaling coefficients in bi-orthogonal wavelet filters on compressed sensing | International Journal of Pervasive Computing and Communications Volume 17 &amp; Issue 1 | Jan-2021
Optimized Structural Compressed Sensing Matrices for Speech Compression	 | IETE Journal of Research, Volume 66, Issue 6	November-20 | Nov-2021
Equivalence between multirate filter bank and circular lattice filter and its application in statistically matched multirate filter bank	 | International Journal of Speech Technology Volume 22, Issue 2	  | Jun-2019
Deep neural network-based speech enhancement using mono channel mask	 | International Journal of Speech Technology Issue 3 | Nov-2019
Video Stabilization Using Feature Point Matching	 | IOP Journal of Physics: 787	 | Jan-2018
ECG Classification using Dynamic High Pass Filtering and Statistical Framework (HRV)	 | Signal Processing: An  International Journal Volume 10, Issue 2 | Feb-2016
RANSAC Algorithm for Matching Inlier Correspondences in Video Stabilization	 | Advances in Image and Video Processing, (UK), Volume 5, Issue 1	 | Feb-2017
Metaheuristic optimized time–frequency features for enhancing Alzheimer’s disease identification	 | Biomedical Signal Processing and Control	International	 | Jan-2024
Hybrid reptile search algorithm–snake optimizer and rational wavelet filter banks for Alzheimer’s disease detection	 | Artificial Intelligence: A tool for effective diagnostics	 | Jan-2024</t>
  </si>
  <si>
    <t>Signals and Systems | Published by AICTE ISBN-978-93-6023-086-5 | Refereed in Model Curriculum of AICTE  Available on e-kumbh website
Digital Signal Processing	 | Synergy Knowledge Publication, Mumbai ISBN 978-93-8335-238-8 | DBATU Lonere and Mumbai University
A Text Book on Basic Electronics	 | Synergy Knowledge Publication, Mumbai ISBN-978-93-8335-246-3 | DBATU Lonere
Electronics Devices and Circuits | Synergy Knowledge Publication, Mumbai ISBN-978-93-8335-261-6 | DBATU
A Text Book on Signals and Systems | 	Synergy Knowledge Publication, Mumbai ISBN-978-93-8335-236-4 | University of Mumbai, Mumbai and                    DBATU, Lonere
Signals and Systems (Translated in Marathi Language) 	 | Published by AICTE	 | Refereed in Model Curriculum of AICTE   Available on e-kumbh website</t>
  </si>
  <si>
    <t>HOD | DBATU LONERE | May 2010 | Jun 2026 | 16Y 1M
DEAN (ACADEMIC-FOE&amp;T) | DBATU LONERE | Oct 2019 | Jul 2026 | 6Y 9M
DIRECTOR (INNOVATION, INCUBATION AND ENTERPRISE) | DBATU LONERE | Aug 2019 | Jul 2026 | 6Y 11M
DIRECTOR(ICT) | DBATU LONERE | Oct 2016 | Jul 2026 | 9Y 9M
DIRECTOR(IQAC) | DBATU LONERE | Sep 2023 | Jul 2026 | 2Y 10M</t>
  </si>
  <si>
    <t>RPS project Improving the perception of Sensorineural hearing impaired by developing optimized signal processing algorithm for hearing aids. 20/AICTE/RIFD/RPS (Policy-2)-69/2012-13     Dated 4/2/2013 | 755000 | AICTE | Feb 2013 | May 2017 | 4Y 3M
Development of Multirate DSP Algorithms on Fast speed FPGA (AICTE- R &amp; D Projects Year: 2006)8023/RID/BOR/RPS-50/2005-2006 dated 01/08/2006	Rs.5.75 Lakhs	 | 575000 | AICTE | Aug 2006 | Sep 2010 | 4Y 1M
Smart Grid  | 593000 | UGC | Feb 2011 | Mar 2016 | 5Y 1M
Funding for addressing Research Problems of the Industry (Research Assistantship for two years to two research scholars)		Bi-optronics Equipment Pvt. Ltd. 301/401, Thane 	1st July, 2018 	31st July 2020 Completed | 1400000 | Bi-optronics Equipment Pvt. Ltd. 301/401, Thane 	 | Jul 2018 | Jul 2020 | 2Y 0M</t>
  </si>
  <si>
    <t>International Conference on Biomedical Engineering and Sciences, Kuala Lumpur, Malaysia | Session Chair &amp; Presented Paper
CCISP 2016, Dubai | Session Chair &amp; Presented Paper</t>
  </si>
  <si>
    <t>DBATU Lonere | Academic Council | May 2010 | Jul 2026
DBATU LONERE | EXECUTIVE  COUNCIL | Oct 2013 | Sep 2016
DBATU Lonere | EXECUTIVE  COUNCIL | Aug 2020 | Dec 2023
DBATU Lonere | BOE | May 2010 | Jul 2026
DBATU Lonere | FINANCE COMMITTEE | Aug 2024 | Jul 2026
DBATU Lonere | Finance committee | Apr 2021 | Apr 2024
DBATU Lonere | Dean(Academic-FoE&amp;T) | Oct 2019 | Jul 2024
DBATU Lonere | Director, ICT | Oct 2016 | Jul 2026
DBATU Lonere | Director Innovation, Incubation and Enterprise | Aug 2018 | Aug 2026</t>
  </si>
  <si>
    <t>ACADEMIC AND ADMINISTRATIVE AUDIT | DBATU Lonere affiliated institutes | Jul 2020 | Apr 2026 | maintaining quality and standard of education in all 455 colleges
Curriculum Design and Development | All 113 Engineering, Managmenet, MCA  and BVoC colleges | Jul 2020 | Apr 2026 | maintaining quality and standard of education in all 455 colleges</t>
  </si>
  <si>
    <t>Guide (6) | Co-Guide (12)</t>
  </si>
  <si>
    <t>Smart India Hackathon (MoE GoI)  | DBATU Lonere | 216 Students worked 52 Hours and 36 students sent National level. One team is got the prize | Mar 2020 | Dec 2025 | 5Y 9M
TEDxDBATU | DBATU Lonere | Exposure to talk imminent personalities  | Jun 2016 | Jun 2020 | 4Y 0M</t>
  </si>
  <si>
    <t>International Conference on ICCEEE-2013	 | Lonere | Convener and Session Chair | Dec-2013
International Conference on Communication and Signal Processing (ICCASP) | DBATU Lonere | Convener and Session Chair | Dec-2016
3rd International Conference on Computing, Communication and Signal Processing	 | DBATU Lonere | Convener and Session Chair | Jan-2018</t>
  </si>
  <si>
    <t>Technical: Excellent Openness towards technology and a deep conviction regarding its potential applications in a knowledge – based setting. Also, good level of comfort in the use of technology;
Computer Skills: E-mail, Spreadsheets, Web, MS Office
Research: Source c, EXCELLENT
Managerial: EXCELLENT, EXCELLENT, EXCELLENT, EXCELLENT
Corporate: Excellent, Excellent, Excellent
Leadership: Excellent, Excellent, Excellent, Excellent
Interpersonal: Good , Good, organized International Conferences        (with some of experts from outside India and reviewer from all over the globe), Organized National level Conferences, FDPs, Seminars and webinars, Organized 4 National level conferences under IETE.
Six International conference under springer
Fellow of IETE, IEI, Senior Member of IEEE
Description: 1.&amp;nbsp;&amp;nbsp;&amp;nbsp;&amp;nbsp; Best Teacher Award for AY 2006-2007, Dr BATU Lonere in dated: 18/10/ 2006
1.&amp;nbsp;&amp;nbsp;&amp;nbsp;&amp;nbsp; Award of Excellence in Higher Education by VI Foundation in 2021. 3rd Industry Leadership Conclave and Awards &amp;ndash; ILCA 2021.
2.&amp;nbsp;&amp;nbsp;&amp;nbsp;&amp;nbsp; Indo Asian Distinguished Professor Award 2021 for Consistent superior performance by 
International Multidisciplinary Research Foundation
3.&amp;nbsp;&amp;nbsp;&amp;nbsp;&amp;nbsp; Bharat Gaurav Puraskar by KTK Outstanding Achievers and Education Foundation 2023
4.&amp;nbsp;&amp;nbsp;&amp;nbsp;&amp;nbsp; Lifetime Achievement in Education &amp;amp; Research Award 2025 by I2OR International Award 2025
5.&amp;nbsp;&amp;nbsp;&amp;nbsp;&amp;nbsp; Padma Vibhushan Dr. Murli Manohar Joshi Teachers Award in 31st October, 2025 by Federation for World Academics
6.&amp;nbsp;&amp;nbsp;&amp;nbsp;&amp;nbsp; The Pride of Maharashtra: Aadarsh Shikshan Seva Sanman by Maharashtra Journalist Foundation in November 2023
7.&amp;nbsp;&amp;nbsp;&amp;nbsp;&amp;nbsp; Received QIP Fellowship for the Ph.D. program at IIT Delhi during the period July 2001 to July 2004 for three years.
8.&amp;nbsp;&amp;nbsp;&amp;nbsp;&amp;nbsp; Best Paper Award &amp;ldquo;Deep Learning Based Frame work for classifying lung Cancer Stages using CT imaging Data under AIML Track&amp;rdquo; in IC on Applications on Machine Intelligence and Data Analytics 2025 (ICAMIDA 2025) during 21-22 August, 2025
9.&amp;nbsp;&amp;nbsp;&amp;nbsp;&amp;nbsp; Felicitation by AICTE for Coordinating activity of Technical Book Translation in Marathi for entire Maharashtra 15th July 2022</t>
  </si>
  <si>
    <t>Dr. A.B. Pandit,  | Vice-Chancellor, ICT | vc@ictmumbai.edu.in | 9820408037</t>
  </si>
  <si>
    <t>Prof. Karbhari V Kale | Ex Vice-Chancellor, DBATU | kvale99@gmail.com | 9422203089</t>
  </si>
  <si>
    <t>Prof. Rajnish Kamat | Vice-Chancellor, DR HBSU Mumbai | vc.drhbsu@gmail.com | 9028001068</t>
  </si>
  <si>
    <t>08-May-26 11:04 PM</t>
  </si>
  <si>
    <t>Varinder  Singh Kanwar</t>
  </si>
  <si>
    <t>varinderkanwar@gmail.com</t>
  </si>
  <si>
    <t>06-Nov-1971</t>
  </si>
  <si>
    <t>Late Sh Gagan Singh</t>
  </si>
  <si>
    <t xml:space="preserve">House No 449 C, CR Park, New Delhi, 110019
</t>
  </si>
  <si>
    <t xml:space="preserve">Chief Executive Officer </t>
  </si>
  <si>
    <t>National Accreditation Board for Education and Training, Quality Council of India, New Delhi</t>
  </si>
  <si>
    <t>Head of Board</t>
  </si>
  <si>
    <t>02-May-2023</t>
  </si>
  <si>
    <t>Graduation | Marathwada University | Jawahar Lal Nehru Engineering College  | 61.00 | 0.00 | 1993
Post Graduation | Thapar University | Thapar University | 72.00 | 8.00 | 2001
Other | IGNOU | IGNOU | 0.00 | 0.00 | 2000
PhD | Thapar University | Thapar University | 0.00 | 0.00 | 2007</t>
  </si>
  <si>
    <t>National Accreditation Board for Education and Training | Chief Executive Officer  | May 2023 | Present | 3Y 0M
Chitkara University, Himachal Pradesh  | Vice Chancellor  | Feb 2018 | May 2023 | 5Y 2M
Chitkara University Himachal Pradesh  | Professor cum Registrar  | Sep 2008 | Feb 2018 | 9Y 4M
Punjab Technical University Jalandhar  | Lecturer  | Apr 2004 | Sep 2008 | 4Y 5M
Thapar University Patiala  | Laboratory Superintendent  | May 1998 | Mar 2004 | 5Y 10M
Government Polytechnic Hamirpur | Lecturer  | Sep 1995 | May 1998 | 2Y 8M</t>
  </si>
  <si>
    <t>30Y 7M</t>
  </si>
  <si>
    <t>List enclosed separately  | List enclosed separately  | May-2026</t>
  </si>
  <si>
    <t>Environmental Engineering - Fundamental and Applications | CRC Press Taylor and Francis Group  | Internationally acknowledged text book
Sustainable Civil Engineering -  Principles and Applications  | CRC Press Taylor and Francis Group | Referred for research work
Landslide investigation and stabilization measures for safer geo environment | Book Rivers  | Referred for research work
Proceedings of International Conference on Innovative Technologies for Clean and Sustainable Development (ICITCSD – 2021) | Springer Nature, Switzerland | Referred by research scholars
Water Supply Engineering | Vikas Publication, New Delhi | PEC Chandigarh and other Indian universities</t>
  </si>
  <si>
    <t>Chief Executive Officer, |  National Accreditation Board for Education and Training, Quality Council of India  | May 2023 | Present | 3Y 0M
Vice Chancellor  | Chitkara University, Himachal Pradesh  | Feb 2018 | May 2023 | 5Y 2M
Registrar  | Chitkara University, Himachal Pradesh  | Sep 2008 | Feb 2018 | 9Y 4M</t>
  </si>
  <si>
    <t>Capacity building and technology demonstration for the socio-economic upliftment of SC/ST population in the nearby villages of Himachal Pradesh | Rs 27.80 Lakha  | Department of Science &amp; Technology New Delhi | Oct 2019 | Mar 2022 | 2Y 5M
Alternative construction material made from industry sludge containing CaCO3 and a method to prepare the same | Rs 6.25 Lakhs | Department of Environment, Science &amp; Technology, Shimla | Jun 2018 | Mar 2019 | 0Y 9M
Use of Industry Sludge containing calcium carbonate for manufacturing hard grade bitumen  | Rs 10.00 Lakhs  | Department of Environment, Science &amp; Technology, Shimla | Feb 2018 | Jan 2022 | 3Y 11M
Organizing International Conference on Sustainable Civil Engineering Practices | Rs 3.5 Lakhs  | SERB, Department of Science and Technology, New Delhi, NABL, QCI, New Delhi | Jul 2019 | Dec 2020 | 1Y 5M
Landslide Prone area mapping Geospatial Approach: A case study of Shimla district, Himachal Pradesh | Rs 29.25 Lakhs  | SERB, Department of Science and Technology, New Delhi | Mar 2017 | Mar 2021 | 4Y 0M
Evolutionary studies of cultural sculptures in cultural heritage with non-destructive microwave spectroscopy  | Rs. 37.90  Lakhs  | Department of Science &amp; Technology New Delhi | Aug 2019 | Aug 2022 | 3Y 0M
STI Hub at Chitkara University, Himachal Pradesh | Rs. 121.58  Lakhs  | Department of Science &amp; Technology New Delhi | Mar 2022 | Sep 2025 | 3Y 6M
Application of Biochar Technology to procure drinking water from ETP water  | Rs. 9.95  Lakhs  | Department of Environment, Science &amp; Technology, Shimla | Mar 2022 | Mar 2025 | 3Y 0M
Initiatives to estimate the presence of Perfluoroalkyl substances (PFAS) in rivers and ground/drinking water in Himachal Pradesh: Emissions and implications for human exposure  | Rs. 48  Lakhs  | Science and Engineering Research Board, Department of Science &amp; Technology New Delhi | Mar 2022 | Oct 2025 | 3Y 7M
BhuGoal: A smart weather monitoring system | Rs. 50.5  Lakhs   | Department of Science &amp; Technology New Delhi | Jul 2021 | Jun 2023 | 1Y 11M
XRF Evaluation of soil, water, and plants polluted with garbage and industrial sludge: remedial measures  | Rs. 10.00 Lakhs  | Department of Environment, Science &amp; Technology, Shimla | May 2019 | Jul 2023 | 4Y 2M</t>
  </si>
  <si>
    <t>The Royal Society of Edinburgh under SAPHIRE 2021 scheme of Funding for Scottish research partnerships with India | Development of Research Focus Group on the Impact of Electric Vehicle uptake on energy demand and decarbonisation of sector
University of Illinois, Urbana Champaign, USA | Higher Education Leadership Programme
ESTP University, Paris | to collaborate on a project exploring the use of industrial waste as a construction material. The project is a joint effort involving ESTP University Paris, Glasgow Caledonian University in Scotland, a Dutch firm named Geosta Soil Concrete, and Chitkara U
Hochschule Osnabrück, University of Applied Sciences in Germany | I undertook a week-long trip that included lectures and visits to Munich, Saltigo GmbH in Leverkusen, and ThyssenKrupp Industrial Solutions AG in Beckum from 25th October to 7th November 2015.
Glasgow Caledonian University in Scotland  | Visited Glasgow Caledonian University in Scotland in 2013 as part of the Faculty Exchange Programme.</t>
  </si>
  <si>
    <t>As Chief Executive Officer of NABET | Appointment letter
As Vice Chancellor and Registrar of University  | Experience Lettter</t>
  </si>
  <si>
    <t>National Accreditation Board for Education and Training, Quality Council of India  | Chief Executive Officer  | May 2023 | May 2026
Chitkara University Himachal Pradesh | Vice Chancellor  | Feb 2018 | May 2023
Chitkara University Himachal Pradesh  | Professor cum Registrar  | Sep 2008 | Feb 2018</t>
  </si>
  <si>
    <t>As a founding registrar, vice chancellor and now chief executive officer of accreditation board of education and training  | Chitkara University Himachal Pradesh, Quality Council of India New Delhi  | Sep 2008 | May 2026 | Details are enclosed separately as Achievement</t>
  </si>
  <si>
    <t>Guide (10) | Co-Guide (2)</t>
  </si>
  <si>
    <t>Carried out activitiess in the University like Incubation Centre etc | Chitkara University Himachal Pradesh  | Details are attched as Achievement list separately  | Sep 2008 | May 2023 | 14Y 7M</t>
  </si>
  <si>
    <t>International Conference on Innovative technologies for clean and sustainable development  | Chandigarh  | Organiser  | Oct-2021
International Conference on Clean Technology and Sustainable Development – 2019 | Chandigarh | Organiser  | Jul-2019
International Conference on Clean Technology and Sustainable Development – 2018 | Chandigarh | Organiser  | Feb-2018
International Conference on Sustainable Civil Engineering Practices – 2017 | Chandigarh | Organiser  | Mar-2017
National Conference on Sustainable Civil Engineering Practices – 2016 | Baddi | Organiser  | Mar-2016</t>
  </si>
  <si>
    <t>Technical: Very open-minded, as I believe that a teacher is always a learner. Even after joining QCI, I participated in a leadership development programme at IIM Ahmedabad to learn about AI in decision-making., Very comfortable 
Managerial: Handled many of these situations while serving as founding registrar and later vice-chancellor of a young university. Currently also managing different aspects of conducting rankings and ratings of medical institutions across India., Generated approximately Rs 3 Crore in 2009 through industry collaborations, a figure that still persists. Also secured research funding for a young university by myself after preparing research proposals. , Very capable of working under tight deadlines. , Extensive experience as a founding registrar and subsequently Vice Chancellor. Currently also managing a board with sound financial health. 
Corporate: Handling a board with Environment and Sustainability as one of the divisions. Also served as a member of the State Appraisal Committee for Environment, which added to the knowledge in this domain. Textbooks and research papers in this field also contribut, In the built environment, I recognize the gap between a qualified graduate and a project engineer. Incubated a scheme at QCI for certification of project professionals for the Ministry of Road Transport, which helped strengthen my fundamentals in this fie, Started with Punjab Technical University in the office of the Academic Cell, I designed and developed a curriculum that was later expanded to include the design and deployment of new courses at a new university, where I served from 2008. 
Leadership: Possess over 17 years of experience in this field after assuming a leadership role at a university., Definitely will work on aligning with the organisation's mission and goals., Because of this ability alone, secured an A+ NAAC grade for the university where I worked from 2008 to 2023 and am now in the present designation, increasing the board revenue from 10 crore to 50 crore within three years. , With this ability, I was able to climb to the top position of the university and later on selected in an autonomous institution of the GoI to lead a board.
Interpersonal: Started with Global Engineering Week at the University to bring international faculty to teach Indian students as one such example. There were faculty exchanges, student exchanges, and joint research happening at the university because of this initiative., Yes, I can do that effectively.
, I currently sit on several national and state-level committees, including the General Council of the Metal Handicraft Service Centre under the Ministry of Textiles, the National Committee for Marketing under the PM Vishwakarma Scheme (Ministry of MSME), t
Description: Association with Professional Bodies
&amp;middot;&amp;nbsp;&amp;nbsp;&amp;nbsp;&amp;nbsp;&amp;nbsp;&amp;nbsp;&amp;nbsp;Fellow of the Institution&amp;nbsp;of Engineers and&amp;nbsp;Senior Member&amp;nbsp;of IEEE.&amp;nbsp;
&amp;middot;&amp;nbsp;&amp;nbsp;&amp;nbsp;&amp;nbsp;&amp;nbsp;&amp;nbsp;&amp;nbsp;Life members:&amp;nbsp;Indian Society for Technical Education, Punjab Science Congress, Indian Concrete Institute, IRC, Indian Geotechnical Society
&amp;middot;&amp;nbsp;&amp;nbsp;&amp;nbsp;&amp;nbsp;&amp;nbsp;&amp;nbsp;&amp;nbsp;Member Board of Studies, Civil Engineering, Panjab University, Chandigarh and Punjab Technical University, Jalandhar
&amp;middot;&amp;nbsp;&amp;nbsp;&amp;nbsp;&amp;nbsp;&amp;nbsp;Nominated non-official State Level Working Committee member&amp;nbsp;&amp;ndash; Department of Town and Country Planning, Government of Himachal Pradesh.&amp;nbsp;
&amp;middot;&amp;nbsp;&amp;nbsp;&amp;nbsp;&amp;nbsp;&amp;nbsp;&amp;nbsp;Actively involved in industrial consultancy and technology development to provide suitable solutions in problem areas such as waste minimization, reuse or recycling of waste generated.
&amp;middot;&amp;nbsp;&amp;nbsp;&amp;nbsp;&amp;nbsp;Nominated by the Quality Council of India&amp;nbsp;to develop criteria for the accreditation and assessment agency to be empanelled by UGC.&amp;nbsp;
&amp;middot;&amp;nbsp;&amp;nbsp;&amp;nbsp;&amp;nbsp;&amp;nbsp;&amp;nbsp;&amp;nbsp;Executive Member, Indian Concrete Institute, Punjab&amp;nbsp;&amp;amp; Haryana State Centre, Chandigarh.
Awards&amp;nbsp;
1.&amp;nbsp;&amp;nbsp;&amp;nbsp;&amp;nbsp;&amp;nbsp;Felicitated by the Government of Himachal Pradesh for &amp;ldquo;Excellence in Promotion of Environment Conservation and Sustainable Development&amp;rdquo;&amp;nbsp;(2020-2021).
2.&amp;nbsp;&amp;nbsp;&amp;nbsp;&amp;nbsp;&amp;nbsp;&amp;ldquo;Time 2 Leap awards under the category Best Professor of the Year &amp;ndash; Socio Environment Enterprises&amp;rdquo;&amp;nbsp;awarded by Sh. Pratap Chandra Sarangi, Hon&amp;rsquo;ble Minister of State &amp;ndash; MSME, Government of India&amp;nbsp;&amp;nbsp;(2020-2021)
3.&amp;nbsp;&amp;nbsp;&amp;nbsp;&amp;ldquo;Aqua Foundation Excellence Award 2020 under the category of Sustainable Development in Construction and Infrastructure Sector&amp;rdquo;, XIV World Aqua Congress International Conference (2020)&amp;nbsp;
4.&amp;nbsp;&amp;nbsp;&amp;nbsp;&amp;ldquo;Outstanding Concrete Technologist 2020&amp;rdquo; by the Indian Concrete Institute and Ultratech Cement Ltd.&amp;nbsp;&amp;nbsp;
5.&amp;nbsp;&amp;nbsp;&amp;nbsp;&amp;ldquo;Most Innovative Vice Chancellor&amp;rdquo; by Golden Aim Awards for excellence and leadership in education (2020)
6.&amp;nbsp;&amp;nbsp;&amp;nbsp;Best publication&amp;nbsp;&amp;ldquo;Water Audit of Chitkara University, Himachal Pradesh &amp;ndash; A Zero Discharge Campus&amp;rdquo; International Conference on Maintenance and Intelligent Asset Management held at Manipal Academy, Bengaluru Campus&amp;nbsp;(2020).
7.&amp;nbsp;&amp;nbsp;&amp;nbsp;&amp;nbsp;&amp;nbsp;Felicitated by the Government of Himachal Pradesh for &amp;ldquo;Excellence in Promotion of Environment Conservation and Sustainable Development- Individual Category&amp;rdquo;&amp;nbsp;(2019).
8.&amp;nbsp;&amp;nbsp;&amp;nbsp;&amp;nbsp;&amp;nbsp;&amp;nbsp;&amp;nbsp;National Builder Award&amp;nbsp;by Rotary Club of India&amp;nbsp;(2018).&amp;nbsp;
9.&amp;nbsp;&amp;nbsp;&amp;nbsp;&amp;nbsp;&amp;nbsp;&amp;nbsp;Best publication&amp;nbsp;&amp;ldquo;Feasibility of using paper industry sludge containing calcium carbonate in manufacturing bricks&amp;rdquo; at 2nd International Conference held at Amity University, Noida (2018).
10.&amp;nbsp;&amp;nbsp;Excellent Contribution to the Education Sector&amp;nbsp;by CMAI Association of India (2017).
11.&amp;nbsp;&amp;nbsp;Best publication&amp;nbsp;&amp;ldquo;Finite Element Modelling of Reinforced Concrete Corners Under Opening Bending Moment&amp;rdquo; by Institution of Engineers&amp;nbsp;and E P Nicolaides Prize&amp;nbsp;(Springer Publication) (2013).</t>
  </si>
  <si>
    <t>Professor (Dr) Paramjit S Jaswal | Vice Chancellor SRM University, Sonipat  | paramjitsjaswal@gmail.com | 9779066999</t>
  </si>
  <si>
    <t>Dr R.P. Singh | Chairperson, National Accreditation Board for Certification Bodies  | singhravip@gmail.com | 9818333993</t>
  </si>
  <si>
    <t>09-May-26 05:52 PM</t>
  </si>
  <si>
    <t>V S Bhagavanulu  S Bhagavanulu Durbha</t>
  </si>
  <si>
    <t>bhagavanulu@gmail.com</t>
  </si>
  <si>
    <t>25-May-1966</t>
  </si>
  <si>
    <t>Telugu</t>
  </si>
  <si>
    <t>DVR Jogayya (late)</t>
  </si>
  <si>
    <t>402, Ruheen Regal, Dakshinpuri, Phase-1, Sri Krishnapura, Jagatpura, Jaipur</t>
  </si>
  <si>
    <t>Pro Vice Chancellor</t>
  </si>
  <si>
    <t>Vivekananda Global University</t>
  </si>
  <si>
    <t>29-Feb-2024</t>
  </si>
  <si>
    <t>PhD | IIT Madras | IIT Madras | 0.00 | 0.00 | 1996
Post Graduation | Anna University | Madras Institute of Technology | 69.75 | 0.00 | 1991
Graduation | Andhra University | SRKR Engineering College | 71.63 | 0.00 | 1988</t>
  </si>
  <si>
    <t>Vivekananda Global University | Pro Vice Chancellor | Feb 2024 | Present | 2Y 2M</t>
  </si>
  <si>
    <t>2Y 2M</t>
  </si>
  <si>
    <t>Innovative Class Room Activity with Flipped Teaching in Fluid Mechanics – A Case Study | Journal of Engineering Education Transformations | Jul-2020</t>
  </si>
  <si>
    <t>Effect of Shape and Displacement of Orifice on Flow Field Characteristics”,  | WSEAS Press | VIT
Optimal Reservoir Operation – A Markovian Approach, Coastal Hydrology and Processes | Water Resources Publications LLC, USA | VIT
Computational Study of Three-Dimensional Wall Jet on Concave Surface  | Springer | MBU
Mean flow properties of a three-dimensional wall jet developing on concave cylindrical surfaces | Springer | MBU
Effect of orifice lip geometry on the mean flow properties of a plane wall jet | Springer | MBU</t>
  </si>
  <si>
    <t>Professor and Dean Academics | VIT, Vellore | Dec 1997 | Mar 2008 | 10Y 3M
Dean Academics and Director | Galgotias College of Engineering and Technology | Mar 2008 | May 2009 | 1Y 2M
Director | Gyan Ganga Group of Institutions | May 2009 | Sep 2012 | 3Y 3M
Director | Sree Vidyanikethan Engineering College and group of Institutions | Sep 2012 | Feb 2020 | 7Y 5M
Dean IQAC and Dean Academics | REVA University | Mar 2020 | Aug 2022 | 2Y 5M
Director IQAC | Gyan Ganga Group of Institutions | Aug 2022 | Feb 2024 | 1Y 6M</t>
  </si>
  <si>
    <t>Design of Pipe Networks both for Sewers and Drinking Water | 55 lakhs | MWH Soft USA | Jun 2004 | May 2005 | 0Y 11M
STUDY ON THE EFFECT OF CURVATURE ON THE MEAN FLOW CHARACTERISTICS | 1560000 | DST | Feb 2004 | Jul 2007 | 3Y 5M
WATER QUALITY MONITORING OF RIVERS IN TAMIL NADU – PALAR RIVER | 468000 | TNPCB | Sep 2004 | Oct 2005 | 1Y 1M</t>
  </si>
  <si>
    <t>NIL | NIL</t>
  </si>
  <si>
    <t>VIT | Academic council | Jun 2001 | Mar 2008
Sree Vidyanikethan Engineering College | Academic council | Sep 2012 | Feb 2020
REVA University | Governing Body | Mar 2020 | Aug 2022</t>
  </si>
  <si>
    <t>NBA | Sree Vidyanikethan Engineering College | Sep 2012 | Feb 2020 | Obtained accreditations for different programs
NAAC, NBA | REVA University | Mar 2020 | Aug 2022 | Obtained nBA for pograms CSE, ECE and Mechanical Engineering and NAAC for the university</t>
  </si>
  <si>
    <t>Co-Guide (1)</t>
  </si>
  <si>
    <t>Technical: Yes, Yes
Managerial: Prepared many strategic plans in different insittutions. IDP in VGU, Yes, YES, YES
Corporate: Yes, Yes, Yes
Leadership: Yes, Yes, Yes, Yes
Interpersonal: Yes, Yes, Yes
Description: 
FELLOW OF INSTITUTION OF ENGINEERS (INDIA) (F/111495/2) 
&amp;nbsp;
&amp;middot;&amp;nbsp;&amp;nbsp;&amp;nbsp;&amp;nbsp;&amp;nbsp;&amp;nbsp; EXCELLENCE IN ENGINEERING EDUCATION &amp;ndash; Awarded by MWH Soft INC. USA in 2004</t>
  </si>
  <si>
    <t>Dr. M Dhanamjaya | Registrar | registrar@reva.edu.in | 9945185445</t>
  </si>
  <si>
    <t>Dr. ND Mathur | President | president@vgu.ac.in | 9414071144</t>
  </si>
  <si>
    <t>10-May-26 11:22 AM</t>
  </si>
  <si>
    <t>Sudheendra Rao L N</t>
  </si>
  <si>
    <t>sudheendraraoln@gmail.com</t>
  </si>
  <si>
    <t>16-Dec-1958</t>
  </si>
  <si>
    <t>Kannada  English  Hindi Telugu</t>
  </si>
  <si>
    <t>Nagaraja Rao L</t>
  </si>
  <si>
    <t>Director, SVMVVSS Institute of Management Studies ILKAL,  Opposite ILKAL Main KSRTC Bus Stand, ILKAL, Bagalkot District, Karnataka 5871258  working
No 6, 1st Main Road, BDA Layout, Vaddarapalya Sy No 9, 10, 11, BSK 5th Stage, Uttarahalli Kengeri Ring Road</t>
  </si>
  <si>
    <t>Director</t>
  </si>
  <si>
    <t>SVMVVSS Institute of Management Studies ILKAL</t>
  </si>
  <si>
    <t>01-Dec-2017</t>
  </si>
  <si>
    <t>PhD | University of Mysore | B N Badadur Institute of Management Sciences, Manasa Gangotri University of Mysore | 0.00 | 0.00 | 2012
PhD | Indian Institute of Management Technology | FRPM - Indian Institute of Management Technology | 0.00 | 0.00 | 2005
Post Graduation | MKU- MBA | MKU | 60.00 | 0.00 | 2009
Post Graduation | CMC - IIM-T | Indian Institute of Management Technology | 69.00 | 0.00 | 2005
Post Graduation | MA(JMC)- MKU | MKU | 53.00 | 0.00 | 1997
Post Graduation | PGDPM- NIPM  | National Institute of Personnel management, Kolkatta | 55.00 | 0.00 | 1996
Diploma | Diploma in Managerial Principles- London | LCCIDIM | 0.00 | 0.00 | 1994
Post Graduation | London Chamber of Commerce and Industry Examination Board | 3rd level 4 series Diploma in Business studies. LCCI &amp;DIM | 0.00 | 0.00 | 1992
Graduation | London, proficiency in Individual subjects | LCCI &amp; EB | 0.00 | 0.00 | 1992
Post Graduation | Annamalai University | Annamalai University | 49.00 | 0.00 | 1992
Graduation | Bangaloure University | APS College | 50.00 | 0.00 | 1980
Post Graduation | LCCI &amp; EB Ejngland | LCCI-EB England, Proficiency  course in individual subjects | 0.00 | 0.00 | 1994</t>
  </si>
  <si>
    <t>SVMVVSS Institute of Management Studies ILKAL | Director | Dec 2017 | Present | 8Y 5M
Alliance University | Professor | Jan 2016 | Nov 2017 | 1Y 10M
Dayananda Sagar University | Associate Professor and HoD | Sep 2007 | Sep 2015 | 8Y 0M
ITI Ltd Central government PSU | PRA | Jul 1982 | Jul 2002 | 20Y 0M
Rajarajeshwari Institute of MBA &amp; MCA  | Assistant Professor | May 2006 | Aug 2006 | 0Y 3M
G M Multi systems Limited MNC | General Manager | Aug 2002 | May 2006 | 3Y 9M</t>
  </si>
  <si>
    <t>42Y 5M</t>
  </si>
  <si>
    <t xml:space="preserve"> “Exploring Dimension, Perceived Individual Tension and Capacity Building Measure of Women Empowerment in India” |  Asian Journal of Empirical Research AJER -ABDC LISTED (C) | Jan-2019
“Impact of Self-Help Groups, capacity building measures and perceived tension on women empowerment: An empirical study” | Asian Journal of Empirical Research   AJER -ABDC LISTED (C) | Apr-2019
“Economic Empowerment Through SHGS”: Influence Of Selected Demographic Factors, 2018 | IJRAR International Journal of Research and Analytical Reviews ABDC LISTED (C) | Jan-2019
“Revering The Differences At Workplace: Impact of Attitudes and Job Satisfaction in Service Sectors” | TRANS STELLAR (TJPRC) in International Journal of Human Resource Management and Research (IJHRMR) Indexed Copernicus Value (ICV) – (2016): 61.65 | Jan-2016
“An Appraisal of Legal Response to Protect The Interest of The Public During A Lockdown (Covid-19 Pandemic)” | International Academy of Science, Engineering and Technology (IASET) in "International Journal of Business and General Management (IJBGM) Indexed Copernicus Value-ICV:2017: 50.29 | Jul-2016
“Jurisdictional Powers of Concerned Authorities for Deduction of Payments Under “The Payment of Wages Act, 1936” – A Case Study" | International Academy of Science, Engineering and Technology (IASET) in "International Journal of Humanities and Social Sciences (IJHSS) | Jun-2020
“Components Determining on Consumers to Buy Organic Food Products in Bengaluru- a Study” | IMPACT: International Journal of Research in Business Management (IMPACT: IJRBM) | Apr-2020
“The Impact of Guerrilla Marketing On Consumers Buying Behavior” | IMPACT: International Journal of Research in Humanities, Arts and Literature (IMPACT: IJRHAL) | Apr-2020
 “E-Marketing Through Social Media - A Critical Study” | International Journal of Management and Social Science Research Review, (IJMSRR) Peer Reviewed and Indexed Journal | Jun-2020
Impact of E-Commerce on Indian Economy” | International Journal of Business and Administration Research Review (IJBARR) Peer-Reviewed and Indexed Journal | Oct-2019
Anti-High Attrition Strategies in IT Industry” | Mangal may Journal of Management &amp; Technology | May-2008
Study of employees and Management perception on Communication Effectiveness strategies as employee Retention strategies” | International journal of multidisciplinary science and Research | Oct-2013
“Perception of employees and Management towards HRIS Module with department levels of respondents in KPCL Company” | Pezzottaite Journal International journal of Organizational Behaviour &amp; Management perspectives, referred quarterly journal | Dec-2012
Perception of employees and management towards HRIS module with gender level of respondents in KPCL” | Calyx journal of Business Management | Dec-2011
“A Study of employee and management perception on Orientation Strategies as Employee Retention strategies” | Asia Journal of Development Matters | Jun-2011
“Multi-tier view of employee retention strategies in Indian and Global companies – A Critical appraisal” | International journal of Research in Commerce &amp; Management (IJRCM) | Sep-2011
 “CRM: A new business strategy for future Retailer Industry” | National Conference on Global Strategies for inclusive Growth | Jan-2017
 “The Impact of stress on Human health and Performance” | National Conference on recent Trends in Management (NCRTM-14) | May-2014
 “Integrated Performance Measurement Model for Organizational excellence: A Development Guide” |  International Journal of Applied Management and Business Utility (IJAMBU) | Mar-2014
Dynamics of Retention: Practices and Strategies, SCMC Journal of Indian Management” |  SCMC journal Cochin | Oct-2011
A study on the future of Retail Sector in India” | International journal of commerce and management Research | Dec-2015
Stress and coping among management college teachers: A comparative study of technical, non-technical and deemed university of Karnataka” | Asia Pacific Journal of Research | Oct-2015
Role of employees in the Corporate Governance; A study on Balance score card approaches” | International journal of Business and Administration Research Review | Dec-2014
Landscape of Transfer Pricing in India” | The international context, International journal of Business and administration research Review | Oct-2014
 “Emerging issues in electronic Human Resource Management (E-HRM)” |  National conference on Future challenges and innovative trends in global business environment | Sep-2013
“Hierarchical analysis of employee’s Retention Strategies among Indian and Multinational companies” | International journal of Research in Computer Application and Management | Jul-2011
Perception of employees and management towards HRIS module with Age level of respondents in KPCL Company” | Asian journal of development matters | Jun-2012
Political empowerment through SHGS: Influence of selected demographic factors” |  Asian Journal of Development Matters | Jan-2018
Economic Empowerment through SHGs”  |  Influence of Selected Demographic Factors IJRAR-UGC | Jan-2019
 “Stree Shakthi Scheme Ignites Women Life” | An Empirical Analysis of Political Empowerment COSMAR - Excel Publications ISBN | Mar-2019
Psychological Empowerment through SHGs” | Influence of Selected Demographic Factors the International Journal of Indian Psychology | Oct-2018
“An Adaption of Retention Strategies In Select Manufacturing And  | International Journal of Advance And Innovative Research | Jan-2019
A Critical Literature Review Analysis on Factors Affecting Employee Retention Strategies IT Firms” | International Journal of Advance And Innovative Research | Mar-2019
“A Radical Solution to Unemployment by Government of India – A Critical Study on Education Sector” | International Journal of Advance Study and Research Work (2581 – 5997) / Special Issue - ICROIRT-2020 / September 2020 | Sep-2020
“Transforming to Digital India Asian Nation – An impact on Economy” | International Journal of Advance Study and Research Work (2581 – 5997) / Special Issue - ICROIRT-2020 / September 2020 | Sep-2020
Financial Transactions between Friends - Legal or Illegal? – A Case Study” | Brain Booster Articles, Peer-Reviewed and Indexed Journal; ISBN: 978-1636065946, 06.11.2020 | Nov-2020
Unorganized Workers Security Policy – A Legal Study” | International Journal of Business and General Management (IJBGM) ISSN (P): 2319–2267; ISSN (E): 2319–2275 Vol. 10, Issue 1, Dec–Jan 2021; 27–36 | Dec-2020</t>
  </si>
  <si>
    <t>Emerging Trends in Corporate PR | Bharatiya Vidya Bhavan PR Education  | Bharatiya Vidya Bhavan
A Radical Solution to Unemployment by Government of India – A Critical Study on Education Sector | Asian Journals Books | governmnet organization
Transforming to Digital India Asian Nation – An impact on Economy | Asian journals Books | Asian school of PR
Birsa Munda Chapter | Birsa Munda Publication | Government referals</t>
  </si>
  <si>
    <t>General Manager | G M Multi systems | Aug 2002 | May 2006 | 3Y 9M
Director | SVMVVSS Institue of Management Studies ILKAL | Dec 2017 | May 2026 | 8Y 5M</t>
  </si>
  <si>
    <t>lincolin unviersity Malasia | PhD Guide,</t>
  </si>
  <si>
    <t>started 3 year LLB Degree Course | approval from  Bar Council of India</t>
  </si>
  <si>
    <t>SVMVVSS Institute of Management Studies | Director, care for PF, ESI, antiragging, university, AICTE, Government | Dec 2017 | May 2026</t>
  </si>
  <si>
    <t>Dr. Prof Anand V Deshpande | Vice Chancellor | vcbgku@gmail.com | 9449065500</t>
  </si>
  <si>
    <t>Dr SRINIVASA VARAKHEDI | Vice Chancellor | vc@csu.co.in | 9483501353</t>
  </si>
  <si>
    <t>10-May-26 07:32 PM</t>
  </si>
  <si>
    <t>Abhijith C Chandramouli</t>
  </si>
  <si>
    <t>abhijith.dsce@gmail.com</t>
  </si>
  <si>
    <t>21-Dec-1966</t>
  </si>
  <si>
    <t>English, Kannada</t>
  </si>
  <si>
    <t>M CHANDRAMOULI</t>
  </si>
  <si>
    <t>No 17, APEKSHA, Shankarappa Layout, Ideal Homes 2nd Phase, Rajarajeshwarinagar, Bangalore:560098</t>
  </si>
  <si>
    <t>Controller of Examinations</t>
  </si>
  <si>
    <t>R N S Institute of Technology</t>
  </si>
  <si>
    <t>Professor</t>
  </si>
  <si>
    <t>01-Dec-2022</t>
  </si>
  <si>
    <t>PhD | Visveswaraya Technological University | PES Mandya, Karnataka | 0.00 | 0.00 | 2014
Post Graduation | Bangalore University | UVCE, Bangalore | 78.00 | 0.00 | 1999</t>
  </si>
  <si>
    <t>RNS Institute of Technology, Bangalore | Controller of Examinations and HOD Civil Department | Oct 2022 | Present | 3Y 7M
Dayanandasagar College of Engineering | Professor  | Jan 2018 | Oct 2022 | 4Y 8M
Yellamma Dasappa Institute of Technology | Principal | Apr 2016 | Jan 2018 | 1Y 8M</t>
  </si>
  <si>
    <t>10Y 0M</t>
  </si>
  <si>
    <t>“Performance of Ultra Thin Cement Concrete Overlays with Different Admixtures to Cement Concrete”  | International Conference on “Operational Excellence For Global Competitiveness” ICOEGC-2011 | Feb-2011
“Performance of Ultra Thin Whitetopping with Different Admixtures to Whitetopping” | 2nd International Conference On Civil Engineering and Building Materials (CEBM-2012), 17-18 November 2012, Hong Kong. | Nov-2012
“Experimental Evaluation of Ultra Thin Whitetopping with Different Admixtures to Whitetopping”  | 2nd International Conference on Recent Research Emerging Trends in Mechanical and Civil Engineering (ICRRETMCE-2018). 13-14 July 2018, REVA University, Bangalore. | Jul-2018
A Comprehensive Review of Contractual Practice in the Construction Industry”, Mahadeva M, Abhijith C C, Yeshwanth P, 5 | ICRTSET-2.0, Khandesh Bahuuddeshiya Sansta’s College of Engineering, Jalgaon, 15th OCT 2025 | Oct-2025
5.	“Integrated Transport Systems with Artificial Intelligence Control”, Mahadeva M, Vijet V Naik, Abhijith C C,  | ICRTSET-2.0, Khandesh Bahuuddeshiya Sansta’s College of Engineering, Jalgaon, 15th OCT 2025. | Oct-2025
 “Studies On Performance of Ultra Thin Cement Concrete Overlays On Flexible Pavements” Abhijith.C.C., S.P.Mahendra., |  National Conference On Urban Mobility – Challenges, Solutions and Prospects, 13-14 July 2012, IIT Madras | Jul-2012
 “Vehicle Volume Actuated Variable timing Signal Design” S Raj, M Sachdeva, M Kashyap, K Biswajeet, Abhijith C C, |  National Conference on Road and Infrastructure, INFRA-ROADTECH 2019, Organized by RASTA. Won FIRST place in Technical Paper presentation competition. | Sep-2019
10.	“Effectiveness of CNLS as an admixture for corrosion mitigation and strength development in concrete under simulated marine conditions” |  S Apoorva, M T Prathap Kumar, C C Abhijith, Innovative Infrastructure Solutions – 2026, https://doi.org/10.1007/s41062-025-02479-9 | Feb-2026
11.	“A Comprehensive Review on Interfacial Bond Strength in Concrete Structures” Mahadeva M, Abhijith C C, Dinesh A, |  Journal of Structural Technology Vol – 10, Issue 3(Sept-Dec, 2025). | Sep-2025
13.	“Smart Rainwater Harvesting Systems Using IOT AI for Urban Water Management”, Mahadeva M, Abhijith C C, Chandhan Kumar C,  | TANZ, Vol-20, Issue 12, 2025. | Dec-2025</t>
  </si>
  <si>
    <t>Controller of Examinations and HOD Civil Department | RNS Institute of Technology | Dec 2022 | May 2026 | 3Y 5M
Professor  | Dayanandasagar College of Engineering, Bangalore | Jan 2018 | Oct 2022 | 4Y 8M
Principal | Yellamma Dasappa Institute of Technology | Apr 2016 | Jan 2018 | 1Y 8M
Vice Principal and HOD Civil Department | Yellamma Dasappa Institute of Technology | Oct 2015 | Apr 2016 | 0Y 5M
HOD Civil Engineering Department | Yellamma Dasappa Institute of Technology | Sep 2014 | Oct 2015 | 1Y 1M</t>
  </si>
  <si>
    <t>Abhijith.C.C., S.P.Mahendra., “Performance of Ultra Thin Whitetopping with DiPaper presentation  International Conference On Civil Engineering and Building Materials (CEBM-2012), 17-18 November 2012, Hong Kong | Paper presentation, Interaction with other participants was a great experiance</t>
  </si>
  <si>
    <t>Formation of Autonomous Examination Fee and Remuneration Committee | Formation of Autonomous Examination Fee and Remuneration Committee
MPCC Committee - PG | MPCC Committee - PG
MPCC Committee - UG | MPCC Committee - UG
Examination Committee | Examination Committee</t>
  </si>
  <si>
    <t>Anti Ragging Committee | Convenor | Dec 2023 | May 2026
Grievance Redressal Committe | Chairman | Aug 2023 | May 2026</t>
  </si>
  <si>
    <t>11-May-26 03:16 PM</t>
  </si>
  <si>
    <t>Pawan Kumar</t>
  </si>
  <si>
    <t>Pawankumar1958@gmail.com</t>
  </si>
  <si>
    <t>10-Dec-1958</t>
  </si>
  <si>
    <t>English,Hindi,Sanskrit,Maithli,Marathi</t>
  </si>
  <si>
    <t>Late Dr. Randhish Lal</t>
  </si>
  <si>
    <t>Row House No - 505, Manjari Greens - II, P.O. - Manjari Farm, Solapur Road, Pune, 412307</t>
  </si>
  <si>
    <t xml:space="preserve">Honourary Director </t>
  </si>
  <si>
    <t xml:space="preserve">Institute of Scientific Studies &amp; Research, </t>
  </si>
  <si>
    <t>01-Feb-2019</t>
  </si>
  <si>
    <t>PhD | LN Mithila University, Darbhanga, Bihar | LN Mithila University, Darbhanga, Bihar | 0.00 | 0.00 | 2027
Post Graduation | All India Management Association | College of Defence Management Secunderabad (Telengana) | 0.00 | 0.00 | 2013
Post Graduation | PUNJABI  UNIVERSITY, PATIALA, PUNJAB | PUNJABI  UNIVERSITY, PATIALA, PUNJAB | 60.00 | 0.00 | 1983
Graduation | BIHAR UNIVERSITY, MUZAFFARPUR, BIHAR | M.I.T. MUZZAFFARPUR, BIHAR | 79.30 | 0.00 | 1979
Higher Secondary | MITHILA UNIVERSITY, DARBHANGA, BIHAR | MITHILA UNIVERSITY, DARBHANGA, BIHAR | 77.10 | 0.00 | 1974
Secondary | BIHAR SCHOOL EXAMINATION BOARD | Raj High School Darbhanga | 75.80 | 0.00 | 1972</t>
  </si>
  <si>
    <t>MINISTRY OF DEFENCE(DGQA) DIRECTORATE OF QUALITY ASSURANCE (ENGINEERING EQUIPMENT)  | DIRECTOR | Aug 2015 | Dec 2019 | 4Y 4M</t>
  </si>
  <si>
    <t>4Y 4M</t>
  </si>
  <si>
    <t>Continual improvement | DGQA Journal  | Institue of scientific studies
Yes | Tes | College of defence management</t>
  </si>
  <si>
    <t>HONOURARY  DIRECTOR | DIRECTOR  MINISTRY OF DEFENCE(DGQA) DIRECTORATE OF QUALITY ASSURANCE (ENGINEERING EQUIPMENT)  | May 2012 | Dec 2018 | 6Y 7M</t>
  </si>
  <si>
    <t>INSTITUTION OF ENGINEERS (INDIA) - FELLOW | Government Service</t>
  </si>
  <si>
    <t>Institue of scientific studies | Director | Jul 2010 | Jun 2020</t>
  </si>
  <si>
    <t>Pune | Institue of scientific studies | Feb 2000 | Jul 2045 | Director</t>
  </si>
  <si>
    <t>Advance course in strategic managment | College of defence management | Mutiple promotions | Feb 2020 | Mar 2021 | 1Y 0M</t>
  </si>
  <si>
    <t>institue | Yes | Director | Jul-2026</t>
  </si>
  <si>
    <t>Technical: Yes , es
Managerial: Nayes
yes
, Yes, Yes, yes
Corporate: Yes, Yes, Yes
Leadership: Yes, Yes, Yes, Yes
Interpersonal: Yes, y, y
Description: yes</t>
  </si>
  <si>
    <t>11-May-26 04:38 PM</t>
  </si>
  <si>
    <t>Vinod Narayan Sayankar</t>
  </si>
  <si>
    <t>vnsayankar@gmail.com</t>
  </si>
  <si>
    <t>24-Jun-1969</t>
  </si>
  <si>
    <t>English , Marathi</t>
  </si>
  <si>
    <t>Narayan</t>
  </si>
  <si>
    <t>J 303 Sai Mystique Ambegaon (BK) , Pune</t>
  </si>
  <si>
    <t>Zeal Institute of Management and Computer Application</t>
  </si>
  <si>
    <t>22-Aug-2024</t>
  </si>
  <si>
    <t>Secondary | Nagpur Divisional Board , Nagpur | New English High School | 55.57 | 0.00 | 1985
Higher Secondary | Nagpur Divisional Board , Nagpur | J B Science College | 62.00 | 0.00 | 1987
Graduation | RTM Nagpur University Nagpur | J B Science College | 52.81 | 0.00 | 1990
Post Graduation | YCMOU Nashik | C.P and Berar E.S. College | 60.45 | 0.00 | 2000
PhD | RTM Nagpur University Nagpur | G S Commerce College  | 0.00 | 0.00 | 2010</t>
  </si>
  <si>
    <t>Zeal Institute of Management and Computer Application | Director | Aug 2024 | Present | 1Y 8M
Adhalrao Patil Institute of Management and Research , Landewadi , Manchar Pune | Director | Nov 2022 | Jun 2024 | 1Y 7M
PIRENS Institute of Management and Administr ation , Loni , Ahilyanagar , Pune | Director | Nov 2021 | Oct 2022 | 0Y 10M
Anekant Institute of Management Studies Baramati , Pune | Professor | Sep 2017 | Nov 2021 | 4Y 2M
Sankalp Business School Pune | Director | Oct 2012 | Aug 2017 | 4Y 9M
Institute of Management Science , Bhusawal , Jalgaon | Director | Sep 2010 | Jul 2012 | 1Y 10M
Raymond Limited Textile Division Boregaon Chhindwara  | Officer Quality Control Managerial Level | Mar 1994 | Aug 2010 | 16Y 5M</t>
  </si>
  <si>
    <t>31Y 6M</t>
  </si>
  <si>
    <t>ISO 26000: The Guiding Principle for Businesses in a Socially Responsible Approach | Studies in Indian Place Names (UGC Care Journal) by The Place Names Society of India | Feb-2020
Impact of Digital Revolution On Quality Management System Of Textile Industry | Journal of the Maharaja Sayajirao University of Baroda  UGC Care Group Journal | Jan-2022
Role of Spinning Quality Control In Supply Chain Of Textile Industry | IPE Journal of Management | Jan-2024
ISO 21001:2018 Management Systems For Educational Organizations: An Overview | IPE Journal of Management | Jan-2024
Kaizen Tool and Role of Human Resource: An Overview  | Madhya Pradesh Journal of Social Sciences A biannually Journal of M. P. Institute of Social Science Research, | Dec-2024
Eight Discipline Problem Solving Tools for Quality Management Process in                      Automotive Industry  | Rabindra Bharati University Journal of Economics   Department of Economics , Rabindra Bharati University | Dec-2024
A Study of Impact of Marketing Strategies &amp;Branding On Consumer Perception For selected Pharmaceutical Companies For Prescription And OTC Product (Ms) India. | Juni Khyat (UGC Care Group I Listed Journal) Maru Bhumi Shodh Sansthan | Jun-2023
Consumer Behavior Towards Electronic Devices In The  Agriculture Domain | IPE Journal of Management (UGC Care Group I Listed Journal) | Jan-2024
Artificial Intelligence (Ai) And Its Role In Influencing The Customer Experience | Bengal, Past and Present By Calcutta Historical Society UGC Care Group 1 Journal | Jan-2022
Financial Literacy For Microfinance Clients: A Step Towards Financial Inclusion | Journal of the Maharaja Sayajirao University of Baroda  UGC Care Group Journal | Jan-2022</t>
  </si>
  <si>
    <t>AI, CI, and Society 5.0A Historical Overview ISBN - 979-8-369-34326-5 | IGI Global, Hershey, Pennsylvania (701 E. Chocolate Avenue, Hershey, Pennsylvania, 17033, USA) | Management Institutes
Total Quality Management | Everest Publishing House, Pune | Management Institutes
Essential of Supply Chain Management | Everest Publishing House, Pune | Management Institutes
Logistics Management | Everest Publishing House, Pune | Management Institutes
Quality Management System | LAP LAMBERT Academic Publishing, Heinrich-Böcking-Str. 6-8  66121, Saarbrücken, Germany | Management Institutes</t>
  </si>
  <si>
    <t>Director | Zeal Institute of Management and Computer Application , Pune | Aug 2024 | Present | 1Y 8M
Director | Adhalrao Patil Institute of Management and Research , Landewadi , Manchar Pune | Nov 2022 | Jun 2024 | 1Y 7M
Director | PIRENS Institute of Management and Administration , Loni , Ahilyanagar , Pune | Nov 2021 | Oct 2022 | 0Y 10M
Director | Sankalp Business School Pune | Oct 2012 | Aug 2017 | 4Y 9M
Director | Institute of Management Science Bhusawal Jalgaon | Sep 2010 | Jul 2012 | 1Y 10M
Officer QC Managerial Level | Raymond Limited | Mar 1994 | Aug 2010 | 16Y 5M</t>
  </si>
  <si>
    <t>Brief description of nature of leadership activity and role played | Documented evidence of achievements in leadership</t>
  </si>
  <si>
    <t>AICTE Regulatory Compliance &amp; Quality Assurance | MBA/MCA Institutes affiliated to SPPU Pune &amp; KBCNMU Jalgaon | Sep 2010 | May 2026 | Successfully managed AICTE approvals (EOA), inspections, compliance with zero adverse remarks.
Fee Regulatory Authority (FRA) |  MBA/MCA Institutes affiliated to SPPU Pune &amp; KBCNMU Jalgaon | Sep 2010 | May 2026 | Represented institute before FRA, ensured transparent fee approval and compliance.
Directorate of Technical Education (DTE) | MBA/MCA Institutes affiliated to SPPU Pune &amp; KBCNMU Jalgaon | Sep 2010 | May 2026 | Handled CAP admissions, reservation compliance, intake approvals
NAAC Accreditation &amp; IQAC | MBA/MCA Institutes affiliated to SPPU Pune &amp; KBCNMU Jalgaon | Sep 2010 | May 2026 | Worked on NAAC SSR, AQAR, AAA; shortlisted for NAAC Peer Team Visit.
ISO 21001:2018 (EOMS) | MBA/MCA Institutes affiliated to SPPU Pune &amp; KBCNMU Jalgaon | Oct 2019 | May 2026 | Established ISO 21001 Educational Organization Management System.
ISO 9001 / TS 16949 / ISO 14001 (Industry) | Raymond Limited | Mar 1994 | Aug 2010 | Deputy MR, Internal Auditor, handled national &amp; international audits.</t>
  </si>
  <si>
    <t>Guide (9)</t>
  </si>
  <si>
    <t>Strategic Leadership for Student-Centric Institutional Development as Director | MBA/MCA Institutes affiliated to SPPU Pune &amp; KBCNMU Jalgaon | Developed holistic campus culture focusing on academic excellence, leadership, ethics, employability, and co-curricular engagement; ensured learner-centric governance as envisaged in MPU Act, 2016. | Sep 2010 | May 2026 | 15Y 8M
Organization of Industry–Institute Interaction Programs, Guest Lectures &amp; Industrial Visits | MBA/MCA Institutes affiliated to SPPU Pune &amp; KBCNMU Jalgaon | Enhanced employability, industry exposure, and practical orientation of students; improved placement readiness and experiential learning outcomes. | Sep 2010 | May 2026 | 15Y 8M
Promotion of Research Culture, Innovation &amp; Entrepreneurship among Youth | MBA/MCA Institutes affiliated to SPPU Pune &amp; KBCNMU Jalgaon | Motivated students towards research projects, start-up orientation, innovation challenges, paper presentations, and participation in conferences | Sep 2010 | May 2026 | 15Y 8M
Student Development through Value-Added Courses &amp; Skill Development Program | MBA/MCA Institutes affiliated to SPPU Pune &amp; KBCNMU Jalgaon | Introduced value-added programs on communication skills, leadership, ethics, Indian ethos, quality management, and analytics supporting all-round personality development. | Sep 2010 | May 2026 | 15Y 8M
Organization of National &amp; State Level Conferences, Workshops &amp; Seminars | MBA/MCA Institutes affiliated to SPPU Pune &amp; KBCNMU Jalgaon | Provided platform for student interaction with academicians, researchers, and industry experts; students actively involved in organizing committees, enhancing leadership and teamwork skills. | Sep 2010 | May 2026 | 15Y 8M
Mentoring, Counseling &amp; Career Guidance Initiatives | MBA/MCA Institutes affiliated to SPPU Pune &amp; KBCNMU Jalgaon | Implemented structured mentoring system for academic, emotional, and career guidance; supported inclusive education and student well-being. | Sep 2010 | May 2026 | 15Y 8M
Student Participation in Quality Circles, Research Projects &amp; Case Study Competitions | MBA/MCA Institutes affiliated to SPPU Pune &amp; KBCNMU Jalgaon | Encouraged analytical thinking, problem-solving, teamwork, and presentation skills aligned with outcome-based education. | Sep 2010 | May 2026 | 15Y 8M
Development of Rich Campus Life through Co-curricular &amp; Extra-curricular Activities | MBA/MCA Institutes affiliated to SPPU Pune &amp; KBCNMU Jalgaon | Supported cultural events, management fests, sports activities, social responsibility initiatives fostering holistic youth development. | Sep 2010 | May 2026 | 15Y 8M
Academic Governance &amp; Youth Leadership through Student Committees &amp; Forums | MBA/MCA Institutes affiliated to SPPU Pune &amp; KBCNMU Jalgaon | Formation of student councils, academic forums, research clubs enhancing democratic participation, leadership, and responsibility among youth. | Sep 2010 | May 2026 | 15Y 8M</t>
  </si>
  <si>
    <t>VIRTUAL INTERNATIONAL CONFERENCE on the theme 'Paradigm Shift in Economy: Its Altercation on Trade, Commerce, Management, Engineering, and Social Sciences' | VIRTUAL Via Google Meet Link | Conveyor | Feb-2022</t>
  </si>
  <si>
    <t>Technical: Demonstrates a deep conviction in technology by combining a Post B.Sc. Diploma in Computer Science with the hands-on development of Quality Control Management Information Systems and ERP (SAP) modules. Their expertise in data analytics, Excel Macros, and , Highly comfortable in the use of technology with proficiency in ERP (SAP), MS-Excel Macros, Visual Basic, Visual FoxPro, and advanced Microsoft Office applications.
Experienced in implementing Quality Management Information Systems, ERP modules, data anal
Managerial: Demonstrates strong ability to anticipate operational, academic, and regulatory challenges through proactive analysis, risk assessment, and continuous monitoring systems.
Experienced in preparing advance strategic plans for institutional development, regu, Demonstrates strong capability in generating academic, administrative, and institutional resources through strategic planning, regulatory coordination, and effective stakeholder engagement.
Skilled in optimum allocation and utilization of financial, human, Demonstrates excellent capacity to work effectively under pressure while handling multiple academic, administrative, regulatory, and operational responsibilities simultaneously.
Proven ability to manage tasks within tight deadlines through systematic plan, Possesses strong understanding of financial management including budgeting, revenue generation, fee regulation processes, financial planning, and fiscal control mechanisms.
Experienced in managing institutional financial compliance, cost optimization, res
Corporate: Demonstrates the ability to identify community and institutional needs through stakeholder engagement, academic planning, quality assurance practices, and industry interaction initiatives.
Capable of addressing key sector requirements by promoting sustain, Demonstrates a strong understanding of national challenges in higher education including quality assurance, skill development, employability, regulatory compliance, and sustainable institutional growth. 
Capable of responding to these challenges through o, Demonstrates strong understanding of curriculum development through effective implementation of outcome-based education, academic planning, and learner-centric teaching–learning processes. 
Experienced in promoting wide participation, equity, inclusivenes
Leadership: Demonstrates strong leadership in motivating diverse stakeholders including faculty members, students, administrative staff, regulatory authorities, and industry representatives toward achieving institutional objectives. 
Successfully fostered a collabora, Demonstrates a strong commitment to furthering the mission and goals of the organization through strategic leadership, quality enhancement, academic excellence, and regulatory compliance initiatives. 
Actively contributes to institutional growth by foster, Demonstrates strong strategic and innovative thinking through leadership in institutional development, quality assurance systems, ERP implementation, and regulatory governance initiatives. 
Maintains a broad organizational perspective by aligning academic, Demonstrates leadership by personal example through active involvement in academic governance, quality assurance, regulatory compliance, and institutional development initiatives. 
Shows openness to new ideas and a consultative approach by encouraging fac
Interpersonal: Demonstrates experience in developing collaborative academic and quality-oriented initiatives through participation in national and international conferences, research publications, and accreditation-driven institutional activities. 
Contributed to establ, Demonstrates strong ability to interact effectively and persuasively with senior officials, regulatory authorities, academic leaders, industry professionals, and institutional stakeholders through extensive administrative and leadership experience. 
Posse, Actively associated with academic, research, quality management, and higher education regulatory activities through participation in conferences, workshops, symposiums, and accreditation processes. 
Contributed to professional and institutional developmen
Description: * Possesses extensive academic, administrative, and industry experience of more than 32 years in management education and quality systems.&amp;nbsp;
* Approved as Professor and Director by Savitribai Phule Pune University and recognized by Kavayitri Bahinabai Chaudhari North Maharashtra University.&amp;nbsp;
* Successfully led AICTE approval processes, FRA compliance, and DTE coordination activities with zero adverse regulatory remarks.&amp;nbsp;
* Provided strategic leadership in establishing ISO 21001:2018 Educational Organization Management System (EOMS) within higher education institutions.&amp;nbsp;
* Guided 09 Ph.D. scholars successfully and is currently guiding additional research scholars in the field of management.&amp;nbsp;
* Actively involved in NAAC accreditation processes, IQAC activities, AQAR preparation, and Academic &amp;amp; Administrative Audits (AAA).&amp;nbsp;
* Chaired and participated in various National and International Conferences, Workshops, and Symposiums, including presentation of research papers.&amp;nbsp;
* Published 9 books and more than 105 research papers in National, International, Scopus Indexed, UGC Care, and Web of Science journals.&amp;nbsp;
* Contributed to ERP (SAP) implementation projects and conducted professional training programs on ISO systems, ERP quality modules, and Excel Macros.&amp;nbsp;
* Worked on OEM projects for leading automobile companies including Honda, General Motors, Toyota, Volkswagen, and Renault.&amp;nbsp;
&amp;nbsp;</t>
  </si>
  <si>
    <t>Dr.M.K.Kale | Principal | kalemkpharm@gmail.com | 9970070562</t>
  </si>
  <si>
    <t>Dr.Sanjay Badjate | Principal | s_badjate@rediffmail.com | 9763702571</t>
  </si>
  <si>
    <t>Dr.M.A.Lahori | Vice Chancellor | drmalahori@yahoo.com | 9028693121</t>
  </si>
  <si>
    <t>11-May-26 06:30 PM</t>
  </si>
  <si>
    <t>Prof.bhabani Shankar Nayak</t>
  </si>
  <si>
    <t>bhabani79@gmail.com</t>
  </si>
  <si>
    <t>11-Mar-1979</t>
  </si>
  <si>
    <t>English,Hindi</t>
  </si>
  <si>
    <t>Babaji Charan Nayak</t>
  </si>
  <si>
    <t>3 Larkspur Way, Epsom, Surrey, United Kingdom, KT19 9LS</t>
  </si>
  <si>
    <t>Professor of Business Management</t>
  </si>
  <si>
    <t>London Metropolitan University, UK</t>
  </si>
  <si>
    <t>01-Sep-2023</t>
  </si>
  <si>
    <t>PhD | University of Sussex, UK | University of Sussex, UK | 0.00 | 0.00 | 2009
Post Graduation | University of Hyderabad, India | University of Hyderabad, India | 0.00 | 0.00 | 2003
Diploma | University of Salford, UK | University of Salford, UK | 0.00 | 0.00 | 2015
Post Graduation | Utkal University, India | Utkal University, India | 0.00 | 0.00 | 2001</t>
  </si>
  <si>
    <t>London Metropolitan University, UK | Professor of Business Management | Sep 2023 | Present | 2Y 8M
University for the Creative Arts, UK | Head of Research, Head of the Department of Strategic Business Management, Programme Director | Sep 2020 | Oct 2023 | 3Y 1M
Chevening Reading Committee, Foreign and Commonwealth Office (FCO), The Association of Commonwealth Universities, UK Govt | Regional Advisor for the Western and South Asia region | Sep 2014 | Jan 2017 | 2Y 4M
UK Universities in Glasgow, Salford, Coventry &amp; UCA | Director of Studies | Feb 2010 | Oct 2023 | 13Y 8M
Coventry University, UK | Head of Research Ethics | Aug 2017 | Jul 2020 | 2Y 11M</t>
  </si>
  <si>
    <t>24Y 11M</t>
  </si>
  <si>
    <t>All my articles, books and book chapters are in the following link. | https://scholar.google.com/citations?hl=en&amp;user=wuk0BlUAAAAJ&amp;view_op=list_works&amp;sortby=pubdate | May-2026</t>
  </si>
  <si>
    <t>All my 27 books can be found in the following web link. | https://www.amazon.co.uk/stores/author/B074WB73NH/allbooks?_encoding=UTF8&amp;ref_=aufs_ap_ahdr_dsk_ab&amp;pd_rd_w=qc6n2&amp;content-id=amzn1.sym.cfd647ec-1da7-4905-9467-44757bd2ffd7&amp;pf_rd_p=cfd647ec-1da7-4905-9467-44757bd2ffd7&amp;pf_rd_r=522-2456031-5574517&amp;pd_rd_wg=kQ | Different UK universities in Sussex, Glasgow, Salford, Coventry and London.</t>
  </si>
  <si>
    <t>Professor of Business Management, REF Research Publication Lead  | London Metropolitan University, UK | Sep 2023 | Present | 2Y 8M
Professor of Business Management, Head of Research, Business and Strategic Management  | University for the Creative Arts, UK. | Aug 2020 | Oct 2023 | 3Y 2M
Head of Research Ethics | Coventry University, UK | Aug 2017 | Jul 2020 | 2Y 11M
Director of Studies | UK Universities in Glasgow, Salford, and Coventry | Feb 2010 | Aug 2017 | 7Y 6M</t>
  </si>
  <si>
    <t>Condition of Prisons and Prisoners in India | 300,000 | ActionAid and Government of India | Jan 1999 | Dec 2001 | 2Y 11M</t>
  </si>
  <si>
    <t>All my experiences are in UK universities with academic interactions with universities in South Africa, Europe and South Asia. | Academic leadership and management, research and teaching leadership and management</t>
  </si>
  <si>
    <t>Higher Education Academy, UK | Senior Fellow | Jan 2017 | Dec 2050</t>
  </si>
  <si>
    <t>Business Management | Different UK universities in Sussex, Glasgow, Salford, Coventry and London. | Feb 2010 | May 2026 | Managed to develop, design  and lead new academic programmes</t>
  </si>
  <si>
    <t>Guide (6) | Co-Guide (2)</t>
  </si>
  <si>
    <t>I have participated in more than 80 international conferences. Some of the papers can be found in the following web link. https://scholar.google.com/citations?user=wuk0BlUAAAAJ&amp;hl=en | UK, India, Turkey, USA, Canada, Australia, Slovenia, France, Switzerland | Speaker, Keynote speaker etc | Jan-2000</t>
  </si>
  <si>
    <t xml:space="preserve">Technical: Written two books on AI, Excellent
Managerial: Excellent, Very good, Excellent, Very good
Corporate: Excellent, Excellent, Excellent
Leadership: Excellent, Excellent, Excellent, Excellent
Interpersonal: Excellent, Excellent, Excellent
Description: 
S.
No.
Name of Award/Fellowship
Elected/Honorary Fellow
Awarded by
Year of Award
1
Senior Fellow
Elected
Higher Education Academy, UK
2016
2
Fellow
Elected
Chartered Management Institute, UK
2016
3
Fellow
Elected
Royal Asiatic Society, UK
2014
4
Fellow
Elected
Royal Society of Arts, UK
2014
</t>
  </si>
  <si>
    <t>Prof. Philip Powell | PVC, Brikbeck, University of London, UK | philiplpowellprof@gmail.com | +447734330114</t>
  </si>
  <si>
    <t>Professor Navaneeta Rath | PG Council Chairperson, Utkal University, India | navaneeta.rath@gmail.com | +919437211588</t>
  </si>
  <si>
    <t>11-May-26 11:20 PM</t>
  </si>
  <si>
    <t>Usman Saheb Mahaboob Mahaboob Pasha</t>
  </si>
  <si>
    <t>ashupasham@gmail.com</t>
  </si>
  <si>
    <t>15-May-1971</t>
  </si>
  <si>
    <t>English, Hindi, Kannada, Telugu</t>
  </si>
  <si>
    <t>K Usman Sab</t>
  </si>
  <si>
    <t>Ashu. S/O K Usman sab-Teacher, Hurulugurki-village, V G Kote-post. Devanahalli-Taluk, Bangalore rural, Karnataka, India-562110</t>
  </si>
  <si>
    <t>Prof and Head</t>
  </si>
  <si>
    <t>Presidency university</t>
  </si>
  <si>
    <t>14 A</t>
  </si>
  <si>
    <t>14-Jun-2017</t>
  </si>
  <si>
    <t>PhD | The University of Sheffield-UK | The University of Sheffield-UK | 0.00 | 0.00 | 2010
Post Graduation | Bangalore University | Bangalore University | 60.00 | 0.00 | 1996
Graduation | Bangalore University  | Bangalore University  | 55.00 | 0.00 | 1994
Other | PUNE University | PUNE University | 0.00 | 0.00 | 2000</t>
  </si>
  <si>
    <t>Presidency University-Bangalore | Professor &amp; Head of the department of physics | Jun 2017 | Present | 8Y 11M
Bahir Dar University-East Africa-Ethiopia | Professor in physics | Apr 2015 | Apr 2017 | 2Y 0M
Cambridge Institute of Technology, Bangalore | Professor in physics | Jun 2012 | Mar 2015 | 2Y 9M
Global Academy of Technology, Bangalore | HOD physics and Senior Scale Lecturer | Jan 2001 | Dec 2005 | 4Y 11M
R V College of Engineering  | Lecturer in Physics | May 2000 | Jul 2001 | 1Y 2M
Al Ameen Degree College, Bangalore | Lecturer | Jul 1999 | Mar 2000 | 0Y 8M
Hasnath College for Women, Bangalore | Lecturer in Physics | Aug 1996 | Mar 1997 | 0Y 7M</t>
  </si>
  <si>
    <t>21Y 3M</t>
  </si>
  <si>
    <t>In situ Raman Spectroscopy of A-site doped barium titanate. Applied Physics. Letters. 91, 062908 (2007). https://doi.org/10.1063/1.2768881 | Applied Physics. Letters | May-2007
Synthesis of the ferroelectric solid solution, Pb (Zr1-xTix)O3 on a single substrate using molecular beam epitaxy technique. Applied Physics Letters. 90, 202907 (2007). https://doi.org/10.1063/1.2738191 | Applied Physics. Letters | Jul-2007
Polar order and diffuse scatter in Ba(Ti1-xZrx)O3 ceramics. Journal of Applied Physics. 106, 114111 (2009) https://doi.org/10.1063/1.3253735 | Journal of Applied Physics | Jul-2009
Formation of (TiTi-V ..). defect dipoles in BaTiO3 ceramics heat treated under O reduced oxygen partial-pressure. Functional Materials Letters. 11, 11 (2009). https://doi.org/10.1142/S1793604710000956 | Functional Materials Letters | Oct-2009
Optimisation of synthesis of the solid solution, Pb(Zr1-xTix)O3 on a single substrate using a high-throughput modified molecular beam epitaxy technique. Journal of Materials Research. 24, 1 (2009) https://doi.org/10.1557/JMR.2009.0008 | Journal of Materials Research. | Nov-2009
Use of Raman spectroscopy to determine the site occupancy of dopants in BaTiO3 Journal of Applied Physics, Volume 109, Issue 11, pp. 114110-114110-5 (2011) https://doi.org/10.1063/1.3592192  | Journal of Applied Physics | Jul-2011
Synthesis and study of structural, microstructural and dielectric properties of Ce3+ doped Co-Ni ferrites for automotive applications Citation: AIP Conference Proceedings 1953, 030277 (2018) doi: 10.1063/1.5032612 View online: https://doi.org/10.1063/1.50 | AIP Conference Proceedings | Jun-2018
Structural, FTIR and Ferro electric analysis of Pure TGS and L-Cysteine doped TGS crystals for Infrared device applications Chemical Data Collections Volumes 17–18, December 2018, Pages 276-286 https://doi.org/10.1016/j.cdc.2018.09.007 | Chemical Data Collections | Jul-2018
Reduced A–B super exchange interaction in Sm3+–Gd3+-doped Mn–Zn ferrites due to high energy gamma irradiation Indian Journal of Physics 93(2) · September 2018 DOI: 10.1007/s12648-018-1285-2 | Indian Journal of Physics | Sep-2018
Mechanism of high temperature induced phase transformation and magnetic properties of Mn3O4 crystallites Journal of Magnetism and Magnetic Materials Volume 476, 15 April 2019, Pages 268-273 https://doi.org/10.1016/j.jmmm.2018.12.072 | Journal of Magnetism and Magnetic Materials | Apr-2019
X-ray photoelectron spectroscopy and low temperature Mössbauer study of Ce3+ substituted MnFe2O4 Journal of Materials Science: Materials in Electronics, 2019 Volume 30, Issue 11, Pages 10162-10171 https://doi.org/10.1007/s10854-019-01352-7 | Journal of Materials Science: Materials in Electronics, | Jul-2019
Effect of Pr3+-doping on the structural, elastic and magnetic properties of Mn–Zn ferrite nanoparticles prepared by solution combustion synthesis method Chemical Data Collections Volume 24, December 2019, 100273 | Chemical Data Collections | Dec-2019
Exploring the Structural, Dielectric and Magnetic Properties of 5 Mol% Bi 3+-Substituted CoCr 2 O 4 Nanoparticles Journal of Superconductivity and Novel Magnetism (2020) Published16 January 2020 https://doi.org/10.1007/s10948-019-05403-2 | Journal of Superconductivity and Novel Magnetism | Jan-2020
Structural, electronic, vibrational and magnetic properties of Zn2+ substituted MnCr2O4 nanoparticles Journal of Magnetism and Magnetic Materials Volume 502, Pages 166595, Publisher North-Holland, 2020/5/15 https://doi.org/10.1016/j.jmmm.2020.166595 | Journal of Magnetism and Magnetic Materials | Jul-2020
Synthesis, phase transformation, and morphology of hausmannite Mn3O4 nanoparticles: photocatalytic and antibacterial investigations Heliyon Volume 6, Issue 1, January 2020, e03245 https://doi.org/10.1016/j.heliyon.2020.e03245 | Heliyon | Jan-2020
Structural, Electronic and Magnetic properties of Sc3+ doped CoCr2O4 nanoparticles New Journal of Chemistry View Article Online DOI: 10.1039/D0NJ03062G |  New Journal of Chemistry | Sep-2020
Effect of cerium on structural, microstructural, magnetic and humidity sensing properties of Mn–Bi ferrites Nano-Structures &amp; Nano-Objects Volume 24, October 2020, 100608 | Nano-Structures &amp; Nano-Objects | Oct-2020
Effect of heavy metal oxides on photoluminescence and spectroscopic attributes of Eu3+ activated borate glasses Optical Materials Volume 114, April 2021, 110933 https://doi.org/10.1016/j.optmat.2021.110933 | Optical Materials | Apr-2021
Synthesis and characterization of multifunctional nickel ferrite nano-particles for Xray/gamma radiation shielding, display and antimicrobial applications Journal of Physics and Chemistry of Solids 159 (2021) 110260 Volume 159, December 2021, 110260 http | Journal of Physics and Chemistry of Solids | Dec-2021
X-ray / gamma ray radiation shielding properties of a-Bi2O3 synthesized by low temperature solution combustion method Nuclear Engineering and Technology , Available online 28 September 2021 In Press, Corrected Proof https://doi.org/10.1016/j.net.2021.09. | Nuclear Engineering and Technology | Sep-2021
Radiation shielding, photoluminescence and antimicrobial properties of Magnesium ferrite synthesized low temperature solution combustion method Progress in Nuclear Energy, Volume 142, December 2021, 103988 https://doi.org/10.1016/j.pnucene.2021.103988 | Progress in Nuclear Energy | Dec-2021
Study of antimicrobial applications of Bismuth Oxide Materials Today Proceedings https://doi.org/10.1016/j.matpr.2022.01.441 Available online 11 February 2022 | Materials Today Proceedings | Feb-2022
Silver nanoparticles improved infrared photoluminescence of Nd3+ doped sodium borate glasses Infrared Physics &amp; Technology Volume 127, December 2022, 104451 https://doi.org/10.1016/j.infrared.2022.104451 | Infrared Physics &amp; Technology | Dec-2022
Effect of calcination temperature on structural, antibacterial, radiation shielding and magnetic properties of cubic spinel cobalt Nano ferrite Materials Science and Engineering B 286(3):115978 December 2022 DOI:10.1016/j.mseb.2022.115978 | Materials Science and Engineering B | Dec-2022
NeemLeaves mediated green synthesis of copper ferrite decorated reduced graphene oxide nanocomposite for photoluminescence, gamma/X-ray radiation shielding, antimicrobial and anticancer properties Solid State Sciences 134:107029 December 2022 DOI:10.1016/ | Solid State Sciences | Dec-2022</t>
  </si>
  <si>
    <t>Raman Spectroscopy of perovskite Structured Ceramics | Lambert Academic Publishing | Presidency University</t>
  </si>
  <si>
    <t>Professor &amp; Head of the department of physics | Presidency University, Bangalore | Jun 2017 | May 2026 | 8Y 10M
HOD physics and Senior Scale Lecturer | Global Academy of Technology, Bangalore | Sep 2001 | Dec 2005 | 4Y 3M</t>
  </si>
  <si>
    <t>Raman studies of functional materials | 1 Cr | EPSRC | Apr 2006 | Jul 2010 | 4Y 3M</t>
  </si>
  <si>
    <t>UNISA-University of South Africa | Research Fellow
South Ural State University, Russia | Research Professor
University of Canberra, Australia | Postdoc
Bahir Dar University, East Africa, Ethiopia | Physics Professor
The University of Sheffield-UK | Full time PhD scholar</t>
  </si>
  <si>
    <t>HOD department of Physics, Presidency University, Bangalore from 2017 to till date, 2026, Under my leadership the department had achieved excellence in teaching, research and out reach activities.</t>
  </si>
  <si>
    <t>Presidency University | BOS Member secretary | Jun 2021 | May 2026
Presidency University | Member Academic Council | Jun 2021 | May 2026</t>
  </si>
  <si>
    <t>NAAC-Accreditation  | Presidency University | Jun 2017 | May 2026 | A  +</t>
  </si>
  <si>
    <t>Guide (4)
Guide (4)</t>
  </si>
  <si>
    <t>The Twelfth International Workshop on the Physics of Semiconductor Devices IWPSD 2003 | IIT Madras | Participated and Presented  a Poster on BIOMARP | Dec-2003
Electro-ceramics IX | Manchester UK  | Participated and Presented  a Paper | Sep-2008
National Conference on Recent Advances in Chemical and Materials Science 2018 | Jain University, Bangalore | Participated and Presented  a Poster  | Feb-2018
National Seminar on Research Aspirants of Nano materials and its Applications-NSRANA-2015 | SJCIT, Bangalore | Participated and Presented  a Paper | Jul-2015
IEEE Workshop on Micro-Eletcro-Mechanical-Systems MEMS | CeNSE, IISc, Bangalore-12 | Participated as a delegate | Nov-2013
International Workshop on Crystal Growth and Characterization of Technologically Important Materials | Anna University, Madras | Participated  | Feb-2004
Q Karyashala 2023 , A two day workshop on Qantum Technologies | QRP-Quantum Research Park, IISc, Bangalore-12 | Participated as a delegate | Jun-2023
Ceramics and Advanced Materials for Space Applications  | ISRO Satllite center, Bangalore | Participated as a delegate | Feb-2018
Emerging Trends in Green Technologies | PES University, Bangalore | Participated as a delegate | Jul-2018
Current and Futuristic Trends in Nano-Science and Technology-NSNST-2023 | Presidency University, Bangalore | Participated and Chaired a session | Apr-2023
Building National Competitive Advantage Through Technical Education  | Dr AIT, Bangalore | Participated as a delegate | Nov-2004</t>
  </si>
  <si>
    <t>Technical: I maintain a strong openness toward emerging technologies and a deep conviction regarding their transformative role in a knowledge-based society. In higher education, technology is not merely a tool for administrative convenience; it is a strategic enable, I possess a high level of comfort and proficiency in the use of technology for academic administration, governance, teaching-learning processes, research facilitation, and institutional development. Throughout my professional career, I have actively engag
Managerial: 
I possess strong capabilities in anticipating institutional challenges, identifying emerging trends, and preparing strategic plans for sustainable growth and academic excellence. My administrative and academic experience has enabled me to develop a proa, I possess the ability to mobilize, generate, and manage resources effectively for the holistic development of an educational institution. I understand that sustainable growth in higher education requires strategic financial planning, diversification of fu, 
I possess the capacity to work efficiently and maintain effectiveness under pressure while managing multiple responsibilities within demanding timelines. My academic and administrative experience has enabled me to develop strong organizational skills, b, 
I possess a sound understanding of financial management in higher education institutions, including revenue generation, financial planning, budgeting, resource optimization, and fiscal control. I recognize that effective financial governance is fundamen
Corporate: I possess the ability to understand and identify the evolving needs of communities and to align institutional activities with societal priorities, particularly in key sectors related to the built environment. I believe that institutions of higher educatio, 
I possess a clear understanding of the major challenges confronting the nation and the critical role that higher education, particularly in the field of the built environment, must play in addressing them. India is undergoing rapid urbanization, infrast, 
I possess a strong understanding of curriculum development as a dynamic and inclusive process that must respond to evolving societal needs, disciplinary advancements, and national development priorities. I recognize that an effective curriculum in highe
Leadership: 
I possess the ability to effectively motivate and engage a diverse range of stakeholders in higher education, including students, faculty, administrative staff, governing bodies, industry partners, alumni, regulatory agencies, and community representati, 
I have a strong and sincere commitment to furthering the mission and goals of the organization, particularly in advancing academic excellence, institutional integrity, research innovation, and socially relevant education. I view the role of a Vice Chanc, 
I possess the ability to think strategically and innovatively while maintaining a broad, long-term perspective on institutional development in higher education. I understand that the role of a Vice Chancellor requires not only effective day-to-day admini, I believe in leadership that is grounded in personal example, integrity, accountability, and a strong sense of responsibility. In my view, the effectiveness of a leader in higher education is reflected not only in decision-making but also in consistent et
Interpersonal: 
I possess relevant experience in initiating, developing, and facilitating collaborative arrangements at both national and international levels to strengthen academic quality, research output, and institutional visibility. I recognize that strategic partn, 
I possess the ability to interact effectively, confidently, and persuasively with senior-level stakeholders, including government officials, regulatory authorities, academic leaders, industry representatives, and international collaborators. My communica, I have maintained active engagement with professional bodies and academic associations relevant to my discipline and the broader field of higher education. I recognize that participation in such bodies is essential for continuous professional development,
Description: &amp;nbsp;
I have consistently pursued academic excellence and professional development through active engagement in teaching, research, academic leadership, and institutional development initiatives. Over the course of my career, I have contributed to strengthening academic systems, improving governance processes, and promoting quality enhancement in higher education.
I have been recognized for my academic contributions through participation in fellowships, awards, invited lectures, expert committee assignments, and peer recognition in professional forums. These recognitions reflect my commitment to academic integrity, research advancement, and institutional development.
I have also been actively involved in fostering national and international academic collaborations, including participation in conferences, joint research initiatives, academic exchange programmes, and collaborative institutional engagements. These interactions have helped in enhancing academic visibility, promoting knowledge exchange, and aligning institutional practices with global standards.
In addition, I have contributed to curriculum development, accreditation processes, policy formulation, faculty development programmes, and quality assurance initiatives, all of which have strengthened institutional capacity and academic outcomes.
I remain committed to continuous learning and academic contribution through engagement with evolving areas of knowledge, emerging technologies, and innovative pedagogical practices. I also place strong emphasis on ethical leadership, inclusiveness, and socially relevant education.
As a prospective Vice Chancellor, I would leverage this experience to further strengthen institutional excellence, global engagement, research culture, and academic innovation, while fostering a culture of integrity, collaboration, and sustainable development.</t>
  </si>
  <si>
    <t>Dr. C.Shivakumara | PRS, IISc, Chemistry Dept | shiva@iisc.ac.in | 9448480684</t>
  </si>
  <si>
    <t xml:space="preserve">Professor. K Ramesh | PRS, Physics dept, IISc, Bangalore-12 | kramesh@iisc.ac.in |  9480525917 </t>
  </si>
  <si>
    <t>Dr Wajeeha Sultana     | Principal, Smt VHD Home Science College, Bangalore | wajeehasultana@gmail.com | 9740209727</t>
  </si>
  <si>
    <t>12-May-26 03:57 PM</t>
  </si>
  <si>
    <t>Trinath Sahoo</t>
  </si>
  <si>
    <t>t.sahoo3@gmail.com</t>
  </si>
  <si>
    <t>18-May-1966</t>
  </si>
  <si>
    <t xml:space="preserve">Hindi , English </t>
  </si>
  <si>
    <t>Ramachandra Sahoo</t>
  </si>
  <si>
    <t>PLOT NO 331/1992, AUROBINDO NAGAR ,
BHUBANESWAR , ODISHA ,INDIA</t>
  </si>
  <si>
    <t xml:space="preserve">CHIEF GENERAL MANAGER </t>
  </si>
  <si>
    <t>INDIAN OIL CORPORATION LIMITED</t>
  </si>
  <si>
    <t>10-Feb-2021</t>
  </si>
  <si>
    <t>PhD | IIT (ISM) Dhanbad | IIT (ISM) Dhanbad | 0.00 | 0.00 | 2017
Post Graduation | UTKAL UNIVERSITY  | UTKAL UNIVERSITY  | 83.80 | 9.00 | 2022
Graduation | SAMBALPUR UNIVERSITY  | VEERSURENDRASAI INSTITUTE OF TECHNOLOGY  | 70.00 | 7.00 | 1990</t>
  </si>
  <si>
    <t>INDIAN OIL  CORPORATION  LTD | CHIEF GENERAL MANAGER | Sep 1993 | Present | 32Y 8M</t>
  </si>
  <si>
    <t>32Y 8M</t>
  </si>
  <si>
    <t>Understanding the bolted joint | Safan | Dec-2003
Computerized maintenance management Systems for Effective Plant Performance |   Chemical engineering | Jan-2008
Use of inducers in liquified petroleum gas and condensate service for better performance | International Pump Users Symposium | Jul-2005
Steam Trap Trouble? | CEP | Feb-2006
Understand cavitation in reciprocating pumps | HYDROCARBON PROCESSING | Mar-2006
Making centrifugal pumps more reliable | Elsevier | Jun-2009
Energy cost savings with centrifugal pumps | World Pumps | Apr-2009
Maintenance Optimization for Critical Equipments in process industries based on FMECA Method  | International Journal of Engineering and Innovative Technology (IJEIT) | Apr-2020
Fuzzy Logic-based Maintenance Optimization | International Journal of Advance Industrial Engineering  | Mar-2014
Integrated computerized maintenance management systems for effective plant performance | RAMS ASIA | Mar-2007</t>
  </si>
  <si>
    <t>MACHINERY LUBRICATION AND RELIABILITY | Industrial Pr | .
Root Cause Failure Analysis: A Guide to Improve Plant Reliability | Wiley | .
Process Plants: Shutdown and Turnaround Management | CRC Pr I Llc | .</t>
  </si>
  <si>
    <t>CHIEF GENERAL MANAGER | Indian Oil Corporation ltd | Feb 2021 | May 2026 | 5Y 2M
General manager  | Indian Oil Corporation ltd. | May 2016 | Feb 2021 | 4Y 9M</t>
  </si>
  <si>
    <t>condition based maintenance | 1000000 | Indian Oil | Jun 2013 | Jun 2026 | 13Y 0M</t>
  </si>
  <si>
    <t>spoken in  40 conferences abroad | engineering</t>
  </si>
  <si>
    <t>heading project costing  Rs 20000 Crore
president of Employee club at Indian Oil</t>
  </si>
  <si>
    <t>Indian Oil Corporation | Quality audit  | Jan 2020 | Feb 2024</t>
  </si>
  <si>
    <t>spoken in 40 international conferences abroad | USA, CANADA, GERMANY , SINGAPORE, MALAYASIA, THAILAND, UAE, QATAR, SAUDI ARABIA, UK ,  ETC | SPEAKER | Aug-2025</t>
  </si>
  <si>
    <t xml:space="preserve">Technical: High, high
Managerial: high, high , high, medium
Corporate: medium, high, medium
Leadership: high, high, high, high
Interpersonal: high, high, medium
Description: 
Lifetime Achievement Award &amp;ndash; Institution of Engineers, India
Shortlisted for Lifetime Achievement &amp;ndash; Hydrocarbon Processing Journal, USA
Odisha leadership award- World marketing Federation/OMC &amp;nbsp;&amp;nbsp; Global
&amp;middot;&amp;nbsp;&amp;nbsp;&amp;nbsp;&amp;nbsp;&amp;nbsp;&amp;nbsp;&amp;nbsp;&amp;nbsp; Award&amp;nbsp; for charitable work- Indian Chamber of commerce and MBC TV
</t>
  </si>
  <si>
    <t>12-May-26 06:50 PM</t>
  </si>
  <si>
    <t>Vinod Mahadeorao Mohitkar</t>
  </si>
  <si>
    <t>vmmohitkar@gmail.com</t>
  </si>
  <si>
    <t>01-Jul-1968</t>
  </si>
  <si>
    <t>Marathi,Hindi English</t>
  </si>
  <si>
    <t>Mahadeorao Wasudeorao Mohitkar</t>
  </si>
  <si>
    <t>RH-2, D-6, Sector-6, Vashi, Navi Mumbai
400703</t>
  </si>
  <si>
    <t>Directorate of Technical Education</t>
  </si>
  <si>
    <t>S-29</t>
  </si>
  <si>
    <t>01-Aug-2023</t>
  </si>
  <si>
    <t>Secondary | Maharashtra State Board | Lokmany Tilak Vidyalay, Chandrapur | 83.14 | 0.00 | 1983
Higher Secondary | Maharashtra State Board | Janta Mahavidyalaya, Chandrapur | 81.17 | 0.00 | 1985
Graduation | VRCE (Now VNIT) Nagpur | VRCE (Now VNIT) Nagpur | 71.51 | 0.00 | 1989
Post Graduation | MS University of Baroda,  Vadodara, Gujrath  | Faculty of Engg &amp; Tech, MS University of Baroda,  Vadodara, Gujrath  | 73.57 | 0.00 | 1991
PhD | Shri Sant Gadgebaba  Amravati University,  Amravati  | Shri Sant Gadgebaba  Amravati University,  Amravati  | 0.00 | 0.00 | 2007
Other | Symbiosis Institute of  Management Studies, Pune | Symbiosis Institute of  Management Studies, Pune | 0.00 | 0.00 | 1999</t>
  </si>
  <si>
    <t>Directorate of Technical Education | Director | Aug 2023 | Present | 2Y 9M
Directorate  of Technical  Education,  M.S.,  Mumbai  | i/c Director | Feb 2023 | Jul 2023 | 0Y 5M
Maharashtra  State Board  of Technical  Education  (MSBTE),  Mumbai  | Director | Nov 2017 | Feb 2023 | 5Y 3M
Maharashtra  State Board of  Technical  Education,  Mumbai  | Secretary | Oct 2012 | Nov 2017 | 5Y 1M
Directorate  of Technical  Education,  M.S.,  Mumbai  | Dy. Director | Aug 2008 | Oct 2012 | 4Y 2M
Directorate  of Technical  Education,  M.S.,  Mumbai  | Asst. Director  (Technical)  | Feb 2000 | Aug 2008 | 8Y 6M
CIDCO  Limited,  Navi  Mumbai  | Asst.  Transportation  Engineer  | Aug 1991 | Feb 2000 | 8Y 6M
MWSSB  Chandrapur  | Apprentice  Engineer  | Apr 1991 | Jul 1991 | 0Y 3M</t>
  </si>
  <si>
    <t>35Y 2M</t>
  </si>
  <si>
    <t>Quality Assurance Systems in Technical Education | The Indian Journal of Technical Education, Sponsored by AICTE and published by ISTE, Vol. 28, No. 4, Oct-Dec. 2005, Pages 60-68 | Dec-2005
TQM Model for Engineering Education using System Approach | I-Manager’s	Journal	on	Engineering	&amp; Technology, Vol. 1, No. 3, Feb- April 2006 Page 21-25 | Apr-2006
Engineering Education System – Application of System Approach &amp; its relevance with TQM | The Icfaian Journal of Management Research published by ICFAI University press Vol. V No. 4 April 2006 Pages 33-41 | Apr-2006
Infrastructure Building Through TEQIP in Maharashtra’s Technical Institutions in the event of Globalization | The Icfaian Journal of Infrastructure published by ICFAI University press Vol. V No. 3 Sept. 2007 Pages 7-18 | Sep-2007
7	Academic Improvement through TEQIP in Maharashtra’s Technical Institutions	The Journal of Engineering Education published by Engineering Education Foundation, Pune, Vol. XXII No. 1&amp;2, July – Oct. 2008	2008 | 7	Academic Improvement through TEQIP in Maharashtra’s Technical Institutions	The Journal of Engineering Education published by Engineering Education Foundation, Pune, Vol. XXII No. 1&amp;2, July – Oct. 2008	2008 | Oct-2008
9	Effect of Mineral Admixture on Fresh and Hardened Properties of Self Compacting Concrete	International Journal of Innovative Research in Science, Engineering and Technology Vol. 2, Issue 10, Page 5585-5592, ISSN: 2319-8753 (Impact Factor: 1.672)	2013 | International Journal of Innovative Research in Science, Engineering and Technology Vol. 2, Issue 10, Page 5585-5592, ISSN: 2319-8753 (Impact Factor: 1.672) | Oct-2013
10	Effect of Fly Ash on Fresh and Hardened Properties of Self Compacting Concrete	International Journal of Science, Engineering &amp; Technology Vol. Page 944-948, ISSN: 2277- 9655 (Impact Factor: 1.852)	2014 | International Journal of Science, Engineering &amp; Technology Vol. Page 944-948, ISSN: 2277- 9655 (Impact Factor: 1.852) | Oct-2014
Self-compacting concrete with recycled aggregate : A solution for sustainable development | International Journal of  Civil &amp; structural Engineering Vol-3, ISSN 0976-4399. | Mar-2014
Quality Concepts and Application of TQM to Engineering Education | University News, A weekly Journal of Higher Education published by the Association of Indian Universities, Vol. 43 No. 39 (Sept. 26- Oct. 02, 2005), Page 128-134 | Sep-2005
Global Scenario of Quality Assurance in Technical Education | University News, A weekly Journal of Higher Education published by the Association of Indian Universities , Vol. 43 No. 23 (June 06- 12, 2005), Page 8-11 | Jun-2005</t>
  </si>
  <si>
    <t>Asst. Transportation Engineer | CIDCO Limited, Navi Mumbai | Aug 1991 | Feb 2000 | 8Y 6M
Asst. Director (Technical) | Directorate of Technical Education, Maharashtra State, Mumbai | Feb 2000 | Aug 2008 | 8Y 5M
Dy. Director | Directorate of Technical Education, Maharashtra State, Mumbai | Aug 2008 | Oct 2012 | 4Y 2M
Secretary | Maharashtra State Board of Technical Education, ( MSBTE) Mumbai | Oct 2012 | Nov 2017 | 5Y 1M
Director | Maharashtra State Board of Technical Education, ( MSBTE) Mumbai | Nov 2017 | Feb 2023 | 5Y 3M
In -charge, Director | Directorate of Technical Education, Maharashtra State, Mumbai | Mar 2023 | Jul 2023 | 0Y 4M
Director | Directorate of Technical Education, Maharashtra State, Mumbai | Aug 2023 | May 2026 | 2Y 9M</t>
  </si>
  <si>
    <t>NAFSA  | •	Visited world-renowned US universities and attended the NAFSA Annual Conference &amp; Exhibition. May 26–30, 2025
EDUCON 2014  | •	Attended the Sakal Media Group, Pune-hosted EDUCON 2014 International Conference in Paris, France, from September 11–15, 2014.
EDUCON 2013   | •	Participated in Sakal Media Group's EDUCON 2013  International Conference, which took place in Istanbul, Turkey, from September 27 to October 1, 2013
World Bank Programme-TEQIP | •	Participated in a training program on "Integrated Multi-Disciplinary Management" in Canada from June 27 to July 15, 2005, which was part of the World Bank- sponsored Technical Education Quality Improvement Program.
CIIILP  | •	From October 1 to October 15, 2001, I participated in a training program on "Strategic Planning Implementation and Management Information System Operations at the Canadian Institutes" administered by CIIILP in Canada.</t>
  </si>
  <si>
    <t>Director | 9 Experience Certificates</t>
  </si>
  <si>
    <t>Guide (3) | Co-Guide (1)</t>
  </si>
  <si>
    <t>Recycled Aggregate Self Compacting Concrete | Nagpur | Author | Apr-2015
Nonlinear Stability and Seismic analysis of cold formed steel structures | Busan | Author | Feb-2014
Evaluation of Noise Pollution Annoyance at Uninterrupted Traffic Flow Condition | Mauritius | Author | Feb-2011
7	Role of Engineering Institutions in Social and Economic development of the State	International Conference on Lifelong Learning” organized by World Education Fellowship at Mumbai	2004 | Mumbai | Author | Mar-2004
6	Impact of Globalization on Engineering Education	International Conference on Impact of Globalization organized by NIEPA at New Delhi	2003 | New Delhi | Author | Nov-2003</t>
  </si>
  <si>
    <t xml:space="preserve">Technical: I strongly believe that technology is a transformative force in advancing knowledge creation, dissemination, and institutional excellence. I am committed to fostering an innovation-driven academic ecosystem that effectively integrates emerging technologie, I am highly comfortable with the use of modern technologies in academic administration, digital governance, teaching-learning processes, and research management. I continuously adapt to emerging technological advancements and encourage their effective ado
Managerial: I possess strong managerial and strategic planning skills, with the ability to anticipate emerging challenges and identify opportunities well in advance. I believe in proactive decision-making, data-driven planning, and collaborative execution to ensure i, I have the ability to mobilize financial, academic, and industry-linked resources through strategic partnerships, innovation initiatives, and effective institutional planning. I ensure transparent and need-based allocation of resources to maximize academi, I have consistently demonstrated the ability to work effectively under pressure while maintaining clarity, professionalism, and quality in decision-making. I am adept at prioritizing responsibilities, coordinating teams efficiently, and ensuring timely co, I possess a sound understanding of financial management, including budgeting, revenue generation, strategic planning, and effective fiscal control. I believe in maintaining financial transparency, optimizing resource utilization, and developing sustainabl
Corporate: I have a strong understanding of the evolving needs of communities, particularly in key sectors related to the built environment such as infrastructure, sustainability, urban development, and technological advancement. I believe higher education instituti, I possess a clear understanding of the major challenges facing the nation, including sustainable urbanization, infrastructure development, environmental concerns, technological transformation, and skilled manpower requirements. I believe higher education , I have a strong understanding of curriculum development that promotes academic quality, multidisciplinary learning, and industry relevance while ensuring wide participation and social inclusion. I believe curricula should be inclusive, flexible, and respo
Leadership: I possess the ability to inspire and motivate diverse stakeholders by fostering a culture of trust, collaboration, inclusiveness, and shared vision. I believe effective leadership involves engaging faculty, students, staff, industry, and society collectiv, I am deeply committed to advancing the mission and goals of the organization through visionary leadership, academic excellence, innovation, and inclusive growth. I strive to build a progressive institutional environment that contributes meaningfully to so, I possess the ability to think strategically and innovatively while maintaining a broad and balanced perspective on institutional growth and societal needs. I believe in adopting forward-looking approaches, encouraging innovation, and aligning academic an, I believe in leading by personal example through integrity, accountability, transparency, and dedication to institutional values. I encourage openness to new ideas and follow a consultative approach that values participation, collective wisdom, and collab
Interpersonal: I have experience in promoting and facilitating national and international collaborations with academic institutions, industry, government agencies, and research organizations. I believe such partnerships are essential for enhancing academic excellence, r, I possess the ability to interact effectively and persuasively with senior stakeholders through clear communication, informed decision-making, and a strong academic and administrative knowledge base. I value constructive dialogue and professional engageme, I have actively participated in professional bodies and academic associations, contributing to institutional development, policy discussions, knowledge exchange, and professional advancement. Such engagements have helped me stay connected with emerging tr
Description: 
&amp;middot; &amp;nbsp;&amp;nbsp;&amp;nbsp;Conferred with the Best Director/Commissioner Award by the Government of Maharashtra on 26th Jan 2026 for exceptional leadership and execution of the 150-Day e-Governance initiative. 
&amp;middot; &amp;nbsp;&amp;nbsp;&amp;nbsp;&amp;nbsp;&amp;nbsp;&amp;nbsp;Conferred with the Best Director/Commissioner Award by the Government of Maharashtra for exceptional leadership and execution of the 100-Day Action Plan (Jan&amp;ndash;Apr 2025). Received a Letter of Appreciation from the Hon&amp;rsquo;ble Chief Minister and Deputy Chief Minister in recognition of this achievement.
&amp;middot; &amp;nbsp;&amp;nbsp;&amp;nbsp;&amp;nbsp;Awarded the Honorary Fellowship by the Indian Society for Technical Education (ISTE) in 2024 for outstanding contributions to technical education and dedicated service to the academic profession.
&amp;middot;&amp;nbsp;&amp;nbsp;&amp;nbsp;&amp;nbsp;&amp;nbsp;&amp;nbsp;&amp;nbsp;&amp;nbsp;&amp;nbsp;&amp;nbsp;&amp;nbsp;&amp;nbsp;&amp;nbsp;&amp;nbsp;&amp;nbsp;&amp;nbsp;&amp;nbsp; Received a Letter of Appreciation from the Principal Secretary, Higher &amp;amp; Technical Education Department, Government of Maharashtra, for a well-researched and articulate presentation delivered to the Hon&amp;rsquo;ble Prime Minister during his visit to Maharashtra&amp;rsquo;s stall at the Akhil Bharatiya Shiksha Samagam, New Delhi (29&amp;ndash;30 July 2024).
&amp;middot; &amp;nbsp;&amp;nbsp;&amp;nbsp;&amp;nbsp;&amp;nbsp;Honored with the Dedicated Service Award (2018) by ISTE for unwavering commitment to the advancement of engineering education.
&amp;middot; &amp;nbsp;&amp;nbsp;&amp;nbsp;Recipient of the Sir C. V. Raman Memorial Award (2012) conferred by the Science Aur Kainat Society of India for significant societal contributions in the fields of Science &amp;amp; Technology.
&amp;middot; &amp;nbsp;&amp;nbsp;&amp;nbsp;Commended by the Central Project Advisor, NPIU, for pivotal contributions in the successful implementation of TEQIP-I and the strategic design of TEQIP-II (25 January 2012).
&amp;middot;&amp;nbsp;&amp;nbsp;&amp;nbsp;&amp;nbsp;&amp;nbsp;&amp;nbsp;&amp;nbsp;&amp;nbsp;&amp;nbsp;&amp;nbsp;&amp;nbsp;&amp;nbsp;&amp;nbsp;&amp;nbsp;&amp;nbsp;&amp;nbsp;&amp;nbsp; Acknowledged by the Additional Chief Secretary, Department of Higher &amp;amp; Technical Education, Government of Maharashtra, for proactive leadership and personal dedication in enhancing institutional performance under TEQIP (26 March 2008).
&amp;middot; &amp;nbsp;&amp;nbsp;&amp;nbsp;Presented with a Certificate of Recognition by the Project Manager for impactful work as SPCU Coordinator in the Canada India Institute Industry Linkage Project (CIILP) (13 December 2004).
&amp;middot; &amp;nbsp;&amp;nbsp;&amp;nbsp;&amp;nbsp;&amp;nbsp;&amp;nbsp;Received a Letter of Appreciation from the Managing Director, CIDCO Ltd., for initiative, dedication, and exemplary efforts during the &amp;ldquo;Advantage Maharashtra&amp;rdquo; Conference (28 February 1997).
&amp;middot; &amp;nbsp;&amp;nbsp;&amp;nbsp;Awarded a Certificate of Merit for substantial contributions toward&amp;nbsp; the development of a comprehensive transportation plan for the Mumbai Metropolitan Region, under the guidance of the Project Manager (8 November 1993).
&amp;middot; &amp;nbsp;&amp;nbsp;&amp;nbsp;&amp;nbsp;&amp;nbsp;&amp;nbsp;&amp;nbsp;Secured First Rank in M.E. Civil (Highway &amp;amp; Transportation) from M.S. University, Baroda in 1991.Awarded the National Merit Scholarship from SSC level onward in recognition of consistent &amp;nbsp;academic &amp;nbsp;excellence
</t>
  </si>
  <si>
    <t>12-May-26 08:06 PM</t>
  </si>
  <si>
    <t>Sameer Sharma</t>
  </si>
  <si>
    <t>sameersharma3@gmail.com</t>
  </si>
  <si>
    <t>28-Jul-1964</t>
  </si>
  <si>
    <t>Hindi,English</t>
  </si>
  <si>
    <t>Dr.D.P.Sharma</t>
  </si>
  <si>
    <t>4/9-B, Saket Nagar, AIIMS Road, Bhopal. M.P. 462024</t>
  </si>
  <si>
    <t>Professor &amp; Director</t>
  </si>
  <si>
    <t>Bhopal Institute of Technology &amp; Management-MBA</t>
  </si>
  <si>
    <t>17-Feb-2023</t>
  </si>
  <si>
    <t>PhD | Vikram University, Ujjain | Pt.J.N. Institute of Business Management, (UTD), Ujjain | 0.00 | 0.00 | 2007
Post Graduation | Sri Sathya Sai Institute of Higher Learning(Deemed University), Prasanthinilayam | Sri Sathya Sai Institute of Higher Learning(Deemed University), Prasanthinilayam | 71.80 | 4.53 | 1988
Graduation | Sri Venkateswara University, Tirupati | S.V.U.College of Engineering, Tirupati | 53.50 | 0.00 | 1986
Higher Secondary | Board of Intermediate Education,A.P., Hyderabad | Sri Sai Baba National Junior College, Anantapur | 79.60 | 0.00 | 1981
Secondary | Board of Secondary Education, A.P., Hyderabad | L.R.G. English High School, Anantapur | 71.83 | 0.00 | 1979
Other | UGC | UGC NET | 74.27 | 0.00 | 2012</t>
  </si>
  <si>
    <t>Bhopal Institute of Technology &amp; Management-MBA. (affiliated to Barkatullah University, Bhopal)  | Professor &amp; Director | Feb 2023 | Present | 3Y 3M
Amity International Business School, Amity University Uttar Pradesh, Noida | Professor  | Aug 2008 | Jun 2009 | 0Y 10M
PIMR, People's University, Bhopal | Professor &amp; Director/ Dean | Jun 2009 | Oct 2021 | 12Y 3M</t>
  </si>
  <si>
    <t>16Y 4M</t>
  </si>
  <si>
    <t>Financial Awareness: A Survey of Students in Bhopal | International Journal of Latest Technology in Engineering, Management &amp; Applied Science (IJLTEMAS), ISSN 2278-2540, Volume XIV, Issue IV | Apr-2025
Supply Chain Management in Healthcare – An Assessment | Journal of Emerging Technologies and Innovative Research (ISSN-2349-5162) , Volume 12, Issue 3 | Mar-2025
Effectiveness of specific educational methods: An analysis of socially disadvantaged students | International Journal of Literacy and Education,(P-ISSN: 2789-1607, E-ISSN: 2789- 1615 ),Vol.5, Issue 1 | Jan-2025
The Impact of Organizational Culture on Creativity: A Case Study of HEG Ltd., Mandideep | Asha Paras International Multidisciplinary Research Journal, Vol.1, Special Issue | Oct-2024
Fostering a Culture of Caring: Examining Student Perceptions of School Environment &amp; Leadership | International Journal of Creative Research Thought, Vol.12, Issue 8 | Aug-2024
SCM in Healthcare-An Overview | Materials Management Review, Vol. 20, Issue 9, | Jul-2024
”Charming’s Woes” Case Study | IUP Case Folio,(ISSN: 0972-5350) | Dec-2021
Quality Education through Smart Classes | Naveen Samajik Shodh, Vol.12, Issue 6, | Aug-2020
Global Competitiveness and CSR | Materials Management Review, Vol. 16, Issue 8 | Jun-2020
Retail Share Market Investors and Savings | International Journal of Business and Management Invention, Vol.8, Issue 1, Ver.1 | Jan-2019
Stock Market Knowledge of Investors and their Saving and Investment | International Journal of Research in Management &amp; Business Studies, Vol.6, Issue 1 | Mar-2019
The impact of EBIT and RONW on Market Capitalization of foreign investments | Indian Journal of Vocational Education, Vol.23 | Oct-2017
Retail Investors Awareness towards Stock Market Investment | International Education and Research Journal, Vol.5, Issue 1 | Jan-2019
Role of ICT in Education Sector: A Study of ICT Tools in Educational Setting | International Journal of Management, IT &amp; Engineering,Vol.8, Issue 5(1) | May-2018
Work &amp; Spirituality | Journal of Sri Sri University, Cuttack | Jun-2018
Role of Mobile Banking- The Future of Banking Industry | People’s Journal of Management, Issue 9 &amp; 10 | Jul-2017
A study on Role of Technology in Indian Banking Sector | Journal of Management Research and Analysis (JMRA) , Vol 5, Issue 1 | Jan-2018
Investors Preference towards Saving &amp; Investment | IOSR Journal of Economics and Finance, Vol 9, Issue 5, Ver III | Dec-2018
A Study on Factors Affecting Motivation and its Effect on Employees Performance of Public Sector | International Research Journal of Business &amp; Management, Vol.No. XI, Issue 3 | Mar-2018
A Comparative Study of Job Satisfaction Level of Regular Employees and Outsourced Employees of Rail Coach Factory, Nishatpura , Bhopal | International journal of basic and applied research, Volume 8 Number 9, | Sep-2018
The Role of a Teacher and Education: A Study | Naveen Samajik Shodh, Vol.6, Issue 3, | May-2014
Potential and current scenario of Management Education in Bhopal | People’s Journal of Management, PIMR, Bhopal, Issue-7&amp;8 | Oct-2015
Service Quality Indirectly Influences Customer Loyalty via Customer Satisfaction: Results from a Literature Survey | Rajagiri Management Journal, RCBS, Kochi, Vol.9 Issue 1 | Jun-2015
Planning for Retirement through NPS | People’s Journal of Management, PIMR, Bhopal, Issue-5 &amp; 6 | Oct-2014
“NPS –A Way to Plan for Retirement | Prabandhan &amp; Taqniki - Management Research Journal, Vol.7 | Aug-2013
Importance of Teacher Education | Naveen Samajik Shodh, Vol.4, Issue 9 | Nov-2012
Achieving Global Leadership | Prabandhan&amp; Taqniki- Management Research Journal, Vol.6 | Aug-2012
An analysis of customer attitude towards banking services with reference to private sector banks | People’s Journal of Management, Bhopal, Issue-4 | Dec-2011
A Study of Buyers’ Perceptions of Packaging | Pragyaa – Journal of Management, Vol.2, Issue 2, | Dec-2011
Factors involved in developing Commercial Friendship with customers in Retail Financial Services | International Journal of Marketing, Financial Services &amp; Management Research | Jun-2012
Work &amp; Worship-Spirituality at Work | Prabandhan &amp; Taqniki- Management Research Journal, Vol.4 | Oct-2010
Good HRD Climate inevitable for Glocalization | Good HRD Climate inevitable for Glocalization | Aug-2010</t>
  </si>
  <si>
    <t>Business Communication: A Textbook | Pothi.com | Barkatullah University, Bhopal
Management of Financial Services.....and their Marketing | Pothi.com | Barkatullah University, Bhopal
“Avenue Shree : Future Ahead”, Case Study in Marketing in “Cases in Management – Indian Experiences”, PIMR Monograph series 13/ 2005 | Prestige Institute of Management and Research, Indore | DAVV, Barkatullah University
Educating the Educators: Capacity Building Essential for Successful ICT for Education in Indian Institutions”,  in Global Economic Meltdown-Response, Resilience &amp; Revival Strategies | VNSIM &amp; Indra Publishing House, Bhopal | Barkatullah University, Bhopal
“Determinants of Performance of Stock Broking Firms: A Perspective of Customer Satisfaction &amp; Customer Retention”, Research paper published in the book ‘Mapping Business Excellence through Vision, Values and Vibrant Practices’, | Excel Books, New Delhi | Barkatullah University, Bhopal</t>
  </si>
  <si>
    <t>Professor &amp; Director/ Dean | PIMR, People's University, Bhopal | Jun 2009 | Oct 2021 | 12Y 3M
Professor &amp; Dean-Academics &amp; Admissions | Maharishi University of Management &amp; Technology, Bilaspur, C.G. | Nov 2021 | Sep 2022 | 0Y 9M</t>
  </si>
  <si>
    <t>Nil | May 2026 | May 2026 | 0Y 0M</t>
  </si>
  <si>
    <t>Leeds Metropolitan University, Leeds, U.K. | 5 weeks faculty and student exchange programme
Aston University, Birmingham, U.K. | One day International Seminar</t>
  </si>
  <si>
    <t>My administrative experience at People's University, Bhopal and Maharishi University of Management &amp; Technology, Bilaspur was also a leadership experience as I led a team of motivated faculty members in achieving better results for the universities in ter | Nil</t>
  </si>
  <si>
    <t>People's University, Bhopal | Dean, Faculty of Management &amp; Hotel Management and Member, Board of Studies | May 2011 | Oct 2021
Maharishi University of Management &amp; Technology, Bilaspur | Dean, Faculty of Management and Member, Board of Studies | Nov 2021 | Sep 2022</t>
  </si>
  <si>
    <t>NAAC Accreditation | People's University, Bhopal | Jun 2017 | Jun 2020 | Contributed to the University's accreditation process.</t>
  </si>
  <si>
    <t>Technical: Yes, Quite satisfactory
Managerial: Yes, Yes, Yes, Yes
Corporate: Not sure., Yes, Yes
Leadership: Yes, Yes, Yes, Yes
Interpersonal: Yes, Yes, Yes</t>
  </si>
  <si>
    <t>13-May-26 03:04 PM</t>
  </si>
  <si>
    <t>Shriram Shrikrishna Nerlekar</t>
  </si>
  <si>
    <t>shriramnerlekar@gmail.com</t>
  </si>
  <si>
    <t>29-Mar-1974</t>
  </si>
  <si>
    <t>English, Hindi,Marathi</t>
  </si>
  <si>
    <t>Shrikrishna Vaman Nerlekar</t>
  </si>
  <si>
    <t>301, Tower 18, Skyi Songbirds, Bhugaon, Pune, 412115</t>
  </si>
  <si>
    <t>The Ahmedabad Education Society</t>
  </si>
  <si>
    <t>Leadership</t>
  </si>
  <si>
    <t>20-Mar-2023</t>
  </si>
  <si>
    <t>PhD | Yashwantrao Chavan Maharashtra Open University | Department of Commerce and Management | 0.00 | 0.00 | 2008
Post Graduation | Shivaji University | Department of Commerce | 60.00 | 0.00 | 1997
Graduation | University of Mumbai | K.V. Pendharkar College of Arts, Science and Commerce | 61.00 | 0.00 | 1994
Higher Secondary | Maharashtra State Board, Mumbai Division  | Tilaknagar Vidya Mandir Junior College | 60.00 | 0.00 | 1991
Secondary | Maharashtra State Board, Mumbai Division | Tilaknagar Vidya Mandir  | 56.00 | 0.00 | 1989
Other | Pune University | Pune University | 0.00 | 0.00 | 2000</t>
  </si>
  <si>
    <t>Deccan Education Society, Pune | Chief Executive Officer | Feb 2020 | Mar 2023 | 3Y 1M
The Ahmedabad Education Society | Director | Mar 2023 | Present | 3Y 1M
Institute of Management Education Research &amp; Training, Pune | Director | Jul 2014 | Jan 2020 | 5Y 6M
Indira Global Business School | Director | Aug 2011 | Jun 2014 | 2Y 10M
Indira Institute of Management, Pune | Professor &amp; Deputy Director | Jul 2005 | Jul 2011 | 6Y 0M
MES College of Commerce, Chembur, Mumbai | Lecturer | Jun 2000 | Jun 2004 | 4Y 0M</t>
  </si>
  <si>
    <t>24Y 10M</t>
  </si>
  <si>
    <t>Behavioural Patterns of Retail Investors in Emerging Markets - Evidence from Indian Stock Markets | Intercathedra 43(2) | Apr-2020
An Analysis of Transforming Facade of NBFCs in India | Indian Journal of Ecology | Jun-2020
Impact of Digitization Transformation on Financial Markets | MET Management Retrospect | Feb-2019
Financial Performance Analysis of Selected Banks using CAMEL Approach | Indira Management Review | Dec-2017
Recapitalisation of Public Sector Banks - Will it reduce the NPA Levels | IOSR Journal of Economics and Finance | Jul-2017
Fundamental Analysis of Listed FMCG with the help of Ratios | SSRN  | Feb-2016
A Study to Analyse Impact of Selected Tools of Fundamental Analysis on Market Price of selected Listed Sugar Stocks in India | Global Journal for Research Analysis | Mar-2015
Valuing Intellectual Capital: Need of the Era (An Exploratory Study of Valuation of Intellectual Capital in Service Sector Companies in India) | Indira Management Review | Jul-2017
An Industry Analysis of FMCG Sector in India &amp; Role of MSME | SSR Institute of Management &amp; Research | Mar-2016
Best Practices in Indian Banking: A Comparative Study | IJSSR | May-2015</t>
  </si>
  <si>
    <t>Advances in Finance &amp; Applied Economics  | Springer  | N.A.
Technical Analysis of the Indian Stock Markets  | Notion Press | University of Pune
Corporate Finance | Everest Publications | NA</t>
  </si>
  <si>
    <t>Director | Indira Global Business School, Pune | Aug 2011 | Jun 2014 | 2Y 10M
Director | Institute of Management Education Research and Training, Pune | Jul 2014 | Jan 2020 | 5Y 6M
Director  | DES's J.S. Kothari Business School, Mumbai | Feb 2021 | Mar 2023 | 2Y 1M</t>
  </si>
  <si>
    <t>Director, The Ahmedabad Education Society. In this position, I handle 6 colleges and 2 schools of the education society comprising of around 8,000 students . Responsible for strategic growth, governance &amp; P&amp;L Management
CEO, Deccan Education Society. This was an Executive Leadership position. Responsible for execution of the policies and decisions of the Board
Director, Institute of Management Education Research &amp; Training, Pune. This was the institute level leadership at the Management Institute affiliated with Pune University.
Director, Indira Global Business School. This was the institute level leadership at a Management institute affiliated with Pune University</t>
  </si>
  <si>
    <t>University of Pune | Board of Studies  | Jul 2016 | Jan 2020</t>
  </si>
  <si>
    <t>NAAC Accreditation | Institute of Management Education Research &amp; Training | Jul 2014 | Jan 2020 | As a Director of the institute achieved A+ grade in the first cycle of accreditation. As a Director of the institute, I was the Chairman of the IQAC of the institute</t>
  </si>
  <si>
    <t>Guide (5)</t>
  </si>
  <si>
    <t>NSS | MES College of Commerce, Mumbai | Handled NSS as a Programme Coordinator  | Jun 2000 | Jun 2004 | 4Y 0M</t>
  </si>
  <si>
    <t>Technical: Yes, Yes
Managerial: Excellent, Excellent, Reasonable, Excellent
Corporate: Proactive , Deep, Excellent
Leadership: Excellent, Excellent, Excellent, Excellent
Interpersonal: High, Excellent, Reasonable</t>
  </si>
  <si>
    <t>Dr. Parag Kalkar | Pro Vice Chancellor Pune University  | pckalkar@gmail.com | 9881000922</t>
  </si>
  <si>
    <t>Dr. Anjali Sane | Dean MIT-WPU School of Economics &amp; Commerce | anjali.sane@mitwpu.edu.in | 9850976610</t>
  </si>
  <si>
    <t>13-May-26 03:14 PM</t>
  </si>
  <si>
    <t>Santulan Chaubey</t>
  </si>
  <si>
    <t>santulanc@gmail.com</t>
  </si>
  <si>
    <t>15-Jul-1965</t>
  </si>
  <si>
    <t>Late Shri Ramesh Chaubey</t>
  </si>
  <si>
    <t>D-1, 1101, Casa Imperia, Wakad, Pune</t>
  </si>
  <si>
    <t>Joint Director (Retd)</t>
  </si>
  <si>
    <t>Government of NCT of Delhi</t>
  </si>
  <si>
    <t>18-Nov-2015</t>
  </si>
  <si>
    <t>Post Graduation | Bundelkhand University, Jhansi | BBC Jhansi | 62.00 | 0.00 | 1987
Post Graduation | Pondicherry University | Pondicherry University | 0.00 | 0.00 | 2011
PhD | Dr. B.R. Ambedkar University (Ongoing) | School of Management | 0.00 | 0.00 | 2026</t>
  </si>
  <si>
    <t>Government of NCT of Delhi | Joint Director (IT) | Dec 1999 | Jul 2025 | 25Y 7M
LBS National Academy of Administration, Mussoorie, GoI | Programmer | Apr 1990 | Dec 1999 | 9Y 8M</t>
  </si>
  <si>
    <t>35Y 3M</t>
  </si>
  <si>
    <t>A Review of the Right to Time-bound Delivery of Public Services in India | Indian Journal of Public Administration, SAGE | May-2025
The Factors Influencing the Delivery of Digital Public Services – A Systematic Literature Review | Nagarlok | Feb-2024
Technological Framework for Searching Journals | World Digital Libraries, SAGE | Mar-2023</t>
  </si>
  <si>
    <t>Joint Director (IT) | Government of NCT of Delhi | Dec 1999 | Jul 2025 | 25Y 7M</t>
  </si>
  <si>
    <t>IBM Connect 2013, Orlando, USA | Presented a paper on Content Management System (CMS)
E-Asia 2007, Kuala Lumpur | To present a paper on Electronic Health Records in E-Asia Conference
Bolsa Familia Program  | To study the Bolsa Familia Program (Brazil), April 2010
18th Commonwealth Games, Melbourne, March 2006 | Participated as an observer to study the nuances of organizing CWG so that we organize CWG2010</t>
  </si>
  <si>
    <t>Won National Award of e-Governance</t>
  </si>
  <si>
    <t xml:space="preserve">Technical: Yes, Highest
Managerial: Yes, Yes, Yes, Yes
Corporate: Yes, Yes, Yes
Leadership: Yes, Yes, Yes, Yes
Interpersonal: Yes, Yes, Yes
Description: Conference Papers
&amp;ldquo;Making of Paryavaran Mitra&amp;rdquo;, 21st National e-Governance Conference, 2018
&amp;ldquo;Unique Property Identification Number&amp;rdquo;, 20th National e-Governance Conference, 2017
&amp;ldquo;Interfacing Citizens&amp;rdquo;, IBM Connect 2013, Orlando, USA
&amp;ldquo;A Snapshot on Outsourcing and SLA&amp;rdquo;, 10th National e-Governance Conference, 2007
&amp;ldquo;Common Electronic Health Care Records Architecture&amp;rdquo;, E-Asia 2007
Awards &amp;amp; Recognition
Best Paper Award, 4th Int&amp;rsquo;l Conference on Entrepreneurship &amp;amp; Innovation, 2025
National e-Governance Award (Gold), GIS-based project, 2013&amp;ndash;14
Recognized Trainer in e-Governance (RTeG), DeitY, 2017
Bronze Icon Award, Citizen Web Portal, 7th National e-Governance Conference
Workshops &amp;amp; International Exposure
&amp;nbsp;
Bolsa Familia Program (Brazil), April 2010
18th Commonwealth Games, Melbourne, March 2006
E-Asia 2007, Kuala Lumpur
IBM Connect 2013, Orlando, USA
Multiple National e-Governance Conferences
</t>
  </si>
  <si>
    <t>13-May-26 06:06 PM</t>
  </si>
  <si>
    <t>Aruni Wilson Santhosh Kumar</t>
  </si>
  <si>
    <t>vcawsk@gmail.com</t>
  </si>
  <si>
    <t>11-Apr-1967</t>
  </si>
  <si>
    <t xml:space="preserve">English,Hindi </t>
  </si>
  <si>
    <t>Dr. ANANDA ARUNI</t>
  </si>
  <si>
    <t>Vice Chancellor's Residence 
Amity University -MUMBAI -410206</t>
  </si>
  <si>
    <t>AMITY UNIVERSITY -MUMBAI</t>
  </si>
  <si>
    <t>GRADE -1</t>
  </si>
  <si>
    <t>19-Oct-2020</t>
  </si>
  <si>
    <t>Other | POST DOCTORAL  | University of California, Davis, USA | 0.00 | 0.00 | 2004</t>
  </si>
  <si>
    <t>AMITY UNIVERSTIY MUMBAI | VICE CHANCELLOR | Oct 2020 | Present | 5Y 6M</t>
  </si>
  <si>
    <t>5Y 6M</t>
  </si>
  <si>
    <t>Guide (16)</t>
  </si>
  <si>
    <t>14-May-26 11:57 AM</t>
  </si>
  <si>
    <t>Shrikant Bhaurao Charhate</t>
  </si>
  <si>
    <t>sbcharate@yahoo.co.in</t>
  </si>
  <si>
    <t>15-Feb-1966</t>
  </si>
  <si>
    <t xml:space="preserve">Marathi, Hindi,English </t>
  </si>
  <si>
    <t>Bhaurao</t>
  </si>
  <si>
    <t>Flat-502, Green valley CHS, Plot-4 A, Sector-8, Airoli, Navi Mumbai 400708, Maharashtra</t>
  </si>
  <si>
    <t>NICMAR University of Construction Studies, Hyderabad</t>
  </si>
  <si>
    <t>03-Nov-2025</t>
  </si>
  <si>
    <t>PhD | Indian Institute of Technology | Indian Institute of Technology, Powai, Mumbai | 0.00 | 0.00 | 2008
Post Graduation | Mumbai University  | Sardar Patel College of Engineering, Andheri, Mumbai | 73.17 | 0.00 | 1998
Graduation | Amaravati University | Government College of Engineering, Amaravati | 63.92 | 0.00 | 1988
Higher Secondary | Nagpur Board | Vidya Bharati Mahavidyalaya, Amaravati | 73.14 | 0.00 | 1984
Secondary | Nagpur Board | New High school, Belpura, Amaravati | 78.86 | 0.00 | 1981</t>
  </si>
  <si>
    <t>NICMAR University of Construction Studies, Hyderabad | Vice Chancellor | Nov 2025 | Present | 0Y 6M
 Amity University Mumbai  | Professor &amp; Director (7 Year 3 Monts), Dean Academics (5 Years), Pro-Vice Chancellor (1 Year 10 Months) | Aug 2018 | Oct 2025 | 7Y 2M
Pillai HOC College of Engineering &amp; Technology, Panvel | Professor and Dean | Feb 2013 | Jul 2018 | 5Y 5M
CORE Higher Education, Mumbai | Associate Vice President | Jan 2011 | Jan 2013 | 2Y 0M
Datta Meghe College of Engineering, Airoli, Navi Mumbai | Professor and Head | Jun 2008 | Jan 2011 | 2Y 7M
Datta Meghe College of Engineering, Airoli, Navi Mumbai | Assistant Professor  | Aug 1998 | Jun 2008 | 9Y 9M
N.Y.S.S's Datat Meghe College of Engineering, Airoli, Navi Mumbai | Lecturer/Sr Lecturer | Jul 1995 | Aug 1998 | 3Y 1M
N.Y.S.S's Shreeram Polytechnic, Airoli, Navi Mumbai | Lecturer | Aug 1989 | Jun 1995 | 5Y 10M</t>
  </si>
  <si>
    <t>36Y 8M</t>
  </si>
  <si>
    <t>Inverse Modeling to Derive Wind Parameters from Wave Measurements | International Journal of Applied Ocean Research, Elsevier. Vol (30), 2008, pp 120-129 | Oct-2008
Comparison of Data Driven Modeling Techniques for River Flow Forecasting | International Journal of Hydrological Sciences. Vol 55 (7), pp 1163-1174 (2010). | Nov-2010
Irrigation Scheduling of Pawale Project using FAO-CROPWAT 8.0 | International Journal of Recent Patents on Engineering, 19(1). Pp 128-142, Elsevier | Mar-2023
Structural Performance of RCC Framed Elevated Circular Shape Tank in the Indian Region | SSRG International Journal of Civil Engineering, vol. 11,  no. 3, pp. 68-79, 2024. https://doi.org/10.14445/23488352/IJCE-V11I3P106 | Oct-2024
Assessment of ground water quality parameters during post monsoon season in three Taluka of Sindhudurg district of Maharashtra using water quality index | Journal Sadhana – Springer Nature (IF- 1.6) DOI: https://doi.org/10.1007/s12046-024-02504-0 | Nov-2024
1D and 2D Boron Nitride Nano Structures: A Critical Analysis for Emerging Applications in the Field of Nanocomposites | ACS Omega, ACS publication,  https://doi.org/10.1021/acsomega.3c10217 Impact Factor-4.19 | Jun-2024
Assessing environmental influences on radon levels: analysis of independent variables | Mathematical Models in Engineering, Vol. 10, No. 3, Jun. 2024, https://doi.org/10.21595/mme.2024.24169       (Impact Factor 0.7) | Dec-2024
Synthesis and Characterization of 2D Boron Nitride from Hexagonal Boron Nitride | SSRG- IJME " (Scopus Indexed), Volume 12 Issue 7, 1-6, July 2025, https://doi.org/10.14445/23488360/IJME-V12I7P101. | Jan-2025
ACS Omega, ACS publication,  https://doi.org/10.1021/acsomega.3c10217 Impact Factor-4.19 | in SSRG International Journal of Civil Engineering, ISSN: 2348-8352, Volume 11 Issue 5 May 2024 issue.  Scopus Indexed DOI: https://doi.org/10.14445/23488352/IJCE-V11I5P113 | Jul-2024
Assessment of Steel Reinforcement Corrosion Resistance in Sulphur Infiltrated Concrete: An Electrochemical and Compositional Analysis | Engineering, Technology &amp; Applied Science Research Journal, Scopus Indexed-Q2- Vol 16, No2, 2026 PP 32770-32776 | Jan-2026</t>
  </si>
  <si>
    <t>Vice Chancellor | NICMAR University of Construction Studies, Hyderabad | Nov 2025 | Present | 0Y 6M
Pro-Vice Chancellor | Amity University Mumbai | Jan 2024 | Oct 2025 | 1Y 9M
Dean Academics | Amity University Mumbai | Nov 2020 | Oct 2025 | 4Y 11M
Director | Amity School of Engineering &amp; Technology, Amity University Mumbai | Aug 2018 | Oct 2025 | 7Y 2M
Dean  | Pillai HOC College of Engineering &amp; Technology, Panvel, Navi Mumbai | Feb 2013 | Jul 2018 | 5Y 5M
Associate Vice President | CORE Higher Education Pvt Ltd, A Subsidiary of CORE Education &amp; Technologies, Mumbai | Jan 2011 | Jan 2013 | 2Y 0M
Head - Civil Engineering  | Datta Meghe College of Engineering, Airoli, Navi Mumbai | Jun 2008 | Jan 2011 | 2Y 7M
Head - Civil Engineering | Datta Meghe College of Engineering, Airoli, Navi Mumbai | Mar 2001 | Jan 2005 | 3Y 10M</t>
  </si>
  <si>
    <t>•	Traffic volume observation method using AI Technology | 20 Lakh | SUNBeam Company, Japan | Nov 2023 | Mar 2025 | 1Y 4M
Prediction of Concrete Properties | 25000 | Mumbai Unibersity - Minor Research Grant | Apr 2017 | Mar 2018 | 0Y 11M
GSM Based Pump Operation | 40000 | Mumbai Unibersity - Minor Research Grant | Apr 2014 | Mar 2015 | 0Y 11M
•	Web-based wave and wind forecasting for Arabian Sea and the Bay of Bengal using soft Computing technique | 920000 | National Institute of Ocean Technology- A IIT project for research during Ph D | Jan 2007 | Dec 2007 | 0Y 11M</t>
  </si>
  <si>
    <t>BIT Ranchi Offshore Campus at RAS-AL-Khaimah, UAE | Due deligence of camous, Collaborating on behalf of CORE Higher Education as a Strategic Partner, Setting up of Academic processes at BIT Campus (CORE-BIT), Liasisaning with BIT Meshra, Ranchi for Collaboration
APD-IAHR Conference at Jeju South Korea | Session Chair and Presenter
APD-IAHR Conference at NewZealand | paper presentation
International workshop on advances in Hydroinfon, Niagara Falls, ON, CANADA, HIW07, 4-7 June 2007, McMaster University, Hamilton | Workshop invitee and presenter
International conference by Asia Pacific Division and International Association of Hydraulic Research, Nanjing, China, 20-24 October 2008 | Paper Presenter
Spatial Mapping of Monthly Maximum Wave Heights Using ANN and GP” 17th IAHR-APD Congress Auckland, New Zealand | Paper Presenter
37th IAHR World Congress, Kuala Lumpur, Malaysia | Paper Presenter</t>
  </si>
  <si>
    <t>Vice Chancellor- Overall University Administration  | Vice Chancellor
Pro-Vice Chancellor ( managing University admin with Vice Chancellor/ Dean Academics- Academic administration wof 20 Schools/ Director- handling administration of 2 Engineering Institutes.  | Amity University Mumbai-ProVC
Dean - Overall academics and support in managing institute to Principal | Professor and Dean-PHCET
Associate Vice President - Academics and Projects  | Associate Vice President-CORE
Head - Civil Engineering- Managing Civil Engineering Department  | Head-DMCE</t>
  </si>
  <si>
    <t>NICMAR University of Construction Studies | Governing Body/Board of Management/IQAC/Academic Council/BUTR etc | Nov 2025 | May 2026
NICMAR University Pune | Governing Body Member | Sep 2025 | May 2026
Amity University Mumbai | Board of Management, Academic Council, BUTR, IQAC, BoS, Board of examination | Nov 2018 | Oct 2025
Mumbai University | Board of Studies- Member | Oct 2003 | Nov 2020
D Y Patil University, Ambi, Pune | Board of Studies- Member | Jul 2022 | Sep 2024
Savitribai Phule Pune University, Pune | BUTR, BoS- member | Jun 2017 | Oct 2020</t>
  </si>
  <si>
    <t>National Board of Accreditation | Pillai HOC College of Engineering &amp; Technology | May 2017 | Apr 2018 | 3 Programs got NBA Accredited Status
NBA  | Amity University Mumbai | May 2024 | Oct 2025 | 3 Programs accredited - B Tech Biotechnology, MBA (Sales and Marketing) MBA Construction Project Management
GAC-PMI (Global Accreditation Centre- Project Management Institute) | NICMAR University of Construction Studies, Hyderabad | Nov 2025 | Apr 2026 | MBA - Advanced Construction Management and MBA Advanced Project Management (Accredited for 6 Years)</t>
  </si>
  <si>
    <t>Guide (6) | Co-Guide (3)</t>
  </si>
  <si>
    <t>Technicia- Flagship Technical Event | Amity University Mumbai | Brand Event of Amity University Mumbai | Feb 2019 | Mar 2025 | 6Y 1M
NIRMAN-Hackathon | Amity University Mumbai | 48 Hours Hackathon Brand Building | Apr 2021 | Mar 2025 | 3Y 11M
Start Up Culture  | Amity University Mumbai | 15 Start -Ups Mentor | Jan 2022 | Oct 2025 | 3Y 9M
Sanghatan - A sports Competition  | Amity University Mumbai | winner of 2022,2023,2024,2025 | Oct 2022 | Oct 2025 | 3Y 0M</t>
  </si>
  <si>
    <t>NIRMAN Hackathon (2022,2023,2024,2025) | Amity University Mumbai | Convener | Feb-2025
International Conference on Recent Advances in Computational Techniques    (ICRACT-2020/2022/2025 | Amity University Mumbai | Conference Chair | Nov-2025
Capacity Building (2022-2024) | Amity University Mumbai | Convenor | Jun-2024
IPR and Copy Right  | Amity University Mumbai | Convenor | Feb-2022
TechStream | Pillai HOC College of Engineering  | Conference Co-Chair | Feb-2017</t>
  </si>
  <si>
    <t xml:space="preserve">Technical: Practicing use of technology in all the aspects, Amity Has a ERP Amizone and paperless work. Initiated &amp; Developed with students various online administrative processes, I am comfortable in using latest technology modules , ERP, TCSion and any other softwares which helps administrative processes and to do job faster
Managerial: Issues may come up at any time during administration being students in campus is dynamic activity. Hence the processes are well defines and a close eye to be kept on all the events, examination etc. Regarding faculty the greviences if any proper on time r, Consultancy, Projects and executive education, Certificate courses. The amount excess to be allocated for development of the unit., Working for NAAC and NBA, NIRF is precticed in earlier organizations hence I am aware about  strict schedule and timely submission. The compliance of statutory and regulatory bodies have been closely monitored. I always prefer work to be completed before , At NICMAR University of Construction studies- Planning Budgeting and managing epxpenses with reference to the income sources. The income sources are being tapped through  consultancy, Projects, Executive Education . 
Corporate: My Education is in Civil Engineering with Ph D from IIT Mumbai, Specialisation in Artificial Intellegience applications to construction management, Completed students thesis PG and PhD in Construction Management , India is building massive infrastructure since 2 decades and transformation in cities in terms of latest construction technology and development is going on. Training youth to handle such mass projects and also contributing towards growth of the country i, Currently we are in the provcess of revampingthe curriculum with addition of key modules related to AI and other.
Leadership: With due respect and outmost importances the progress and vision is shared with all the stakeholders. Every person in the organization has a contribution to offer, hence participation is invited. , Vision of the management is to build the university in Build=t Environment domain hence t=focus area is how to introduce the new programs, continuous evolution and brainstorming is to be done for enhancing the quality of the offering. , Use of latest technology modules in the curriculum, restructuring of the programs and adoptability with change in global perspective, I consult to all the stake holders if anything new can be implemented. The ideas are asked to share and the feasibility is seen for implementation of the same. 
Interpersonal: I have worked for international MoU and International research collaborative projects in earlier organization. Further IIT and other organization collaboration is practices at national level. , I am in the leadership role ince 2001 and Sr leadership from 2011 onwards. Managed at all the levels including accreditations processes and committies. , •	Institution of Engineers (MIE)
•	Indian Society for Technical Education (ISTE)
•	Indian Society of Hydraulics (ISH)
•	Institution of Bridge Engineers (IIBE)
•	Indian Water Works Association (IWWA)
•	International Association of Hydraulic Research (IAHR)
Description: 
* Received best teacher award of Mumbai University in 2017 amongst 800 affiliated colles. The award is conferred in recognition of valuable contribution in knoweledge, reseach with sense of commitment&amp;nbsp;
Best Professor in Ciivl Engineering - ABP New National Education award- 6th July 2017
Sir M Vishvesharayai Construction Excellence award - 5th MRTS Conference at Mumbai- 23 April 2011.&amp;nbsp;&amp;nbsp;
</t>
  </si>
  <si>
    <t>Dr A W Santhosh Kumar | Vice Chancellor, Amity University, Mumbai | vcaum@aum.amity.edu | 9994994142</t>
  </si>
  <si>
    <t>Dr Rakesh Kumar Jain | Vice Chancellor, Ajinkya D Y Patil University, Pune | vicechancellor@adypu.edu.in | 9822746067</t>
  </si>
  <si>
    <t>14-May-26 01:54 PM</t>
  </si>
  <si>
    <t>Prof Dr Sandeep Malik</t>
  </si>
  <si>
    <t>smaliknnl@gmail.com</t>
  </si>
  <si>
    <t>19-Dec-1976</t>
  </si>
  <si>
    <t>Suraj Bhan Malik</t>
  </si>
  <si>
    <t>F.No. 1401, E7, Eden City Apartment, Maheshtala, Kolkata-700137 West Bengal India</t>
  </si>
  <si>
    <t xml:space="preserve">Principal </t>
  </si>
  <si>
    <t>BBIT Kolkata West Bengal</t>
  </si>
  <si>
    <t>29-Oct-2022</t>
  </si>
  <si>
    <t>PhD | Singhania University, Rajasthan | School of Engineering and Technology | 0.00 | 0.00 | 2015
Post Graduation | Karnataka University Mysore | School of Engineering  | 78.00 | 0.00 | 2010
Post Graduation | Kurukshetra University | University Campus | 62.00 | 0.00 | 2004
Post Graduation | CDLU Sirsa Haryana | School of Engineering | 56.00 | 0.00 | 2007
Graduation | CCS University Meerut UP | IMR Ghaziabad UP | 60.00 | 0.00 | 2001
Higher Secondary | Haryana Board | Govt PG College Naranaul | 50.00 | 0.00 | 1997
Secondary | Haryana Board | SBM High School Narnaul | 69.00 | 0.00 | 1992</t>
  </si>
  <si>
    <t>BBIT Kolkata | Principal and Professor in CSE Department | Apr 2020 | Present | 6Y 1M
Oriental University Indore MP | Dean CSE | Jan 2020 | Apr 2020 | 0Y 3M
Samalkha Group of Institute (SGI) Samakha Panipat Haryana | Dean Academics | Aug 2018 | Dec 2019 | 1Y 4M
YCET Jammu | Dean Academics | Jul 2017 | Jul 2018 | 1Y 0M
Raffles University Neemrana | Dean School of engineering and Technology | Jun 2015 | Jul 2017 | 2Y 1M
GHRCE Nagpur Maharshtra | Assistant Professor | Nov 2013 | Jun 2015 | 1Y 7M
IMS Dehradun  | HOD &amp; Assistant Professor | Jan 2006 | Oct 2013 | 7Y 9M
Buffer Institute Delhi | Lecturer | Jul 2005 | Dec 2005 | 0Y 5M
ACS Institute Mohindergarh Haryana | Lecturer | Jul 2004 | Jun 2005 | 0Y 11M</t>
  </si>
  <si>
    <t>21Y 10M</t>
  </si>
  <si>
    <t>BDSIHD: DESIGN OF A BLOCKCHAIN-POWERED DEEP TRANSFER LEARNING-BASED HIGHLY SECURE IOMT DATA PROCESSING MODEL FOR HEALTHCARE DEPLOYMENTS | International Journal of Computers and Applications | May-2025
“MPSARB: DESIGN OF AN EFFICIENT MULTIPLE CROP PATTERN PREDICTION SYSTEM WITH SECURE AGRICULTURE-RECORD-STORAGE MODEL VIA RECONFIGURABLE BLOCKCHAINS | Springer Journal of Ambient Intelligence and Humanized Computing | Mar-2024
MBFRDH: DESIGN OF A MULTIMODAL BIOINSPIRED FEATURE REPRESENTATION DEEP LEARNING MODEL FOR IDENTIFICATION OF HEART-DISEASES | International Journal on Recent and Innovation Trends in Computing and Communication | Jul-2023
DESIGN OF AN AUGMENTED VARMA GRU &amp; LSTM BASED MULTIMODAL FEATURE ANALYSIS MODEL FOR ENHANCING HEART DISEASE PRE-EMPTION PERFORMANCE | in International Journal of Intelligent Systems and Applications in Engineering (IJISAE) | May-2023
PRAGMATIC ANALYSIS OF ECG CLASSIFICATION MODELS AND ARCHITECTURES FROM A STATISTICAL PERSPECTIVE | International Journal of Next-Generation Computing Special Volume  | Oct-2022
QSIH: DESIGN OF A NOVEL QOS-AWARE SIDECHAINBASED IOT NETWORK DESIGN FOR SECURE HEALTHCARE DEPLOYMENTS | International Journal of Computer Networks and Applications (IJCNA), Indexed in UGC-CARE LIST-II. | Sep-2022
HUMAN IMPROVING THE EFFICIENCY OF SECURE SMART FARMING USING MACHINE LEARNING BASED SIDE CHAINS | Non-Paid ACM/IET/DBLP Indexed Journal International Journal of Natural Computing Research (IJNCR)   | Jun-2021
A REVIEW OF STEGANOGRAPHY AND DATA HIDING IN QR CODE | Journal of Emerging Technologies and Innovative Research, an UGC Approved Journals | May-2021
SECURE DATA TRANSMISSION THROUGH IBE AND SYMMETRIC ENCRYPTION TECHNIQUES | Journal of the Gujarat Research Society, UGC-CARE List Group: Group D | Nov-2019
SECURITY FRAMEWORK FOR DETECTING THE SQL INJECTION AND CROSS SITE SCRIPTING VULNERABILITIES | International Journal of Scientific Research and Review (IJSRR)  | Jun-2019</t>
  </si>
  <si>
    <t>Principal and Professor in CSE Department | BBIT Kolkata | Oct 2022 | May 2026 | 3Y 6M
Dean of CSE Department | Oriental University Indore MP | Jan 2020 | Apr 2020 | 0Y 3M
Dean Academics | SGI Samalkha Panipat Haryana | Aug 2018 | Dec 2019 | 1Y 4M
Dean Academics | YCET Jammu | Jul 2017 | Jul 2018 | 1Y 0M
Dean School of Engineering and Technology | Raffles University Neemrana, Rajasthan | Jun 2015 | Jul 2017 | 2Y 1M
HOD  | IMS Dehradun | Jan 2006 | Oct 2013 | 7Y 9M</t>
  </si>
  <si>
    <t>World University of Bangladesh, Dhaka | Teaching &amp; Research</t>
  </si>
  <si>
    <t>BBIT Kolkata | Antiaging Committee  | Apr 2020 | May 2026</t>
  </si>
  <si>
    <t>NAAC | BBIT Kolkata | Oct 2022 | May 2026 | Awarded NAAC B++ Accreditation in June 2023
NBA | BBIT Kolkata | Oct 2022 | May 2026 | Awarded NBA 2 times in CSE,ME,EE,ECE Department
NBA | GHRCE Nagpur | Nov 2013 | Jun 2015 | Awarded NBA in CSE Department in year 2014</t>
  </si>
  <si>
    <t>Guide (7)</t>
  </si>
  <si>
    <t>nternational Conference on EMERGING TECHNOLOGY AND MANAGEMENT TRENDS IN ENVIRONMENT AND SUSTAINABILITY  | BBIT Kolkata | Program Chair | Nov-2022
 International Conference on Smart Computing, Communication and Automation (ICSCCA), 2K25 | BBIT Kolkata | Co-Patron | Aug-2025</t>
  </si>
  <si>
    <t>Technical: Yes, It is important to use technology in Teaching Learning to improve quality education.
Managerial: Yes, I have, Yes, I have, Yes, I have, Yes, I have
Corporate: Yes, I have, Yes, I have, Yes, I have
Leadership: Yes, I have, Yes, I have, Yes, I have, Yes, I have
Interpersonal: Yes, I have, Yes, I have, Yes, I have</t>
  </si>
  <si>
    <t>14-May-26 02:22 PM</t>
  </si>
  <si>
    <t>Alka Anil Mahajan</t>
  </si>
  <si>
    <t>alkamahajan@gmail.com</t>
  </si>
  <si>
    <t>11-Aug-1961</t>
  </si>
  <si>
    <t>English,Hindi,Marathi, Telugu</t>
  </si>
  <si>
    <t>ANIL MAHAJAN</t>
  </si>
  <si>
    <t>102,Vanshree Apartments, Juhu-Versova Link Road, Andheri West, Mumbai - 400 061</t>
  </si>
  <si>
    <t>CEO</t>
  </si>
  <si>
    <t>Modern Education Society, Wadia Campus, Pune</t>
  </si>
  <si>
    <t>Top Senior</t>
  </si>
  <si>
    <t>04-Sep-2025</t>
  </si>
  <si>
    <t>PhD |  Delhi Technological University (formerly DU) | Delhi College of Engineering | 0.00 | 0.00 | 2007
Post Graduation | Dr BAMUniversity, Aurangabad | DoE's Centre for Electronics Design Technology (CEDTI) | 0.00 | 7.00 | 1994
Graduation | Andhra University, Waltair | A U College of Engineering, Waltair (Visakhapattnam) | 65.00 | 0.00 | 1983</t>
  </si>
  <si>
    <t>J K Lakshmipat University, Jaipur | Pro-Vice Chancellor | Jun 2024 | Aug 2025 | 1Y 2M
Nirma University, Ahmedabad | Dean FoT, NU &amp; Director, Institute of Technology, NU | Jun 2016 | Apr 2020 | 3Y 10M
NMIMS University, Mumbai | Dean Engineering | May 2020 | Jun 2024 | 4Y 1M
SIES Graduate School of Technology, Nerul, Navi Mumbai | Principal &amp; Professor | Dec 2009 | May 2016 | 6Y 5M
Aurora's Technological &amp; Research Institute, Hyderabad | Director | Jun 2007 | Nov 2009 | 2Y 5M
ICFAITech, Hyderabad | Professor | Aug 2003 | May 2007 | 3Y 9M
Jawaharlal Nehru Engineering College, Aurangabad | Professor &amp; Head of ECE Dept. | Aug 1987 | Jul 2003 | 15Y 11M</t>
  </si>
  <si>
    <t>37Y 10M</t>
  </si>
  <si>
    <t>NA | NA | NA
NA | NA | NA</t>
  </si>
  <si>
    <t>Guide (2) | Co-Guide (1)</t>
  </si>
  <si>
    <t>Shri Harshpatiji Singhania | Pro Chancellor, J K Lakshmipat Singhania University, Jaipur | hps@jklu.edu.in | 9810047700</t>
  </si>
  <si>
    <t>Dr Anup Singh | Director General, Nirma University | aksingh1959@yahoo.co.in | 9825034700</t>
  </si>
  <si>
    <t>T N Subramanian | Former Hon Secretary, SIES Educational Trust, Mumbai  | rtn.subramanian@gmail.com | 9322223732</t>
  </si>
  <si>
    <t>14-May-26 03:18 PM</t>
  </si>
  <si>
    <t>Rajesh Batra</t>
  </si>
  <si>
    <t>batrarb29@gmail.com</t>
  </si>
  <si>
    <t>29-Sep-1966</t>
  </si>
  <si>
    <t>Hindi English</t>
  </si>
  <si>
    <t>Late Shri Ram Lal Batra</t>
  </si>
  <si>
    <t>OM 16/43, 3rd Floor, Eden Estate, Sector 81, Faridabad</t>
  </si>
  <si>
    <t>Head – Centre for Micro, Small &amp; Medium Enterprises (MSME) • Chief Administrative Officer (CAO) : Full Time Additional Charge (From 27.03.2020 to 30.04. 2024)  Head-Centre for Institutional Partnership and Corporate Communication (IP&amp;CC) Full Time Additi</t>
  </si>
  <si>
    <t>Indian Institute of Corporate Affairs</t>
  </si>
  <si>
    <t>Level 13</t>
  </si>
  <si>
    <t>25-Apr-2014</t>
  </si>
  <si>
    <t>Post Graduation | Indira Gandhi National Open University | Department of Management Studies | 54.33 | 0.00 | 2011
Post Graduation | Symbiosis Institute of Management Studies | Symbiosis Institute of Management Studies, Pune | 59.80 | 0.00 | 1996
Diploma | BharatiyaVidyaBhavan’s College ofCommunication &amp;Management,Kasturba Gandhi Marg,  New Delhi | Bharatiya Vidya Bhavan’s College of Communication &amp; Management,  Kasturba Gandhi Marg,  New Delhi | 56.90 | 0.00 | 1987
Higher Secondary | C.B.S.E | Govt. Boys Senior Secendary School | 51.00 | 0.00 | 1984</t>
  </si>
  <si>
    <t>Indian Institute of Corporate Affairs | Head Center for MSME | Apr 2014 | Present | 12Y 0M</t>
  </si>
  <si>
    <t>12Y 0M</t>
  </si>
  <si>
    <t>Corporate Social Responsibility in MSMEs in India,' Critical Studies on Corporate Responsibility, Governance and Sustainability, Emerald Publishing [Outstanding Author Contribution Certificate] |  Emerald Publishing - Critical Studies on Corporate Responsibility, Governance and Sustainability, | Aug-2023</t>
  </si>
  <si>
    <t>MSMEs Need Paradigm Shift from Capacity to Capability Development,' MSME Watch | On Trade Journal, World Trade Cente | World Trade Cente</t>
  </si>
  <si>
    <t>CAO/Head MSME | Indian Institute of Corporate Affairs | Apr 2014 | Sep 2026 | 12Y 5M
DGM -level responsibilities at The National Small Industries Corporation Limited | The National Small Industries Corporation Limited New Delhi | Jun 2006 | Apr 2014 | 7Y 9M
Dy. Commercial Manager | Hindustan Insecticides Limited (HIL) | Sep 2002 | Jun 2006 | 3Y 9M</t>
  </si>
  <si>
    <t>Impact assessment study on Marketing Promotion Scheme | 10 LAKH | NSIC THOUGH MINISTRY OF MSME | Aug 2012 | Dec 2012 | 0Y 4M
Study on carbon credit generation and marketing potential in the MSME sector | 5 LAKH | NSIC THOUGH MINISTRY OF MSME | Jun 2010 | Nov 2012 | 2Y 5M
•	MSME Cluster mapping — energy, environment, social&amp;GIZ-IICA Business Responsibility initiative (3 volumes) (2014 | 50 lakhs | GIZ | Jun 2014 | Jun 2016 | 2Y 0M</t>
  </si>
  <si>
    <t>GiZ, ZDH SEQA, ECONOMIST IMPACT | •	Led Indian SME delegation for Interactive Dialogue on Contemporary Business Issues in BRICS Countries •	Represented India at Global Trade &amp; Supply Chain Summits, international MSME Conclaves, and multilateral policy forums •	Organized and keynoted the B</t>
  </si>
  <si>
    <t>BOARD, COMMITTEE &amp; GOVERNANCE ROLES •	Standing Internal Monitoring Committee for Projects &amp; Tenders, IICA — Chair/Co-Chair (2019–present) •	Investment Committee, IICA — Member •	Audit Committee &amp; Board of Governors, IICA — Institutional Representative (CA | IICA NSIC - BOARD, COMMITTEE &amp; GOVERNANCE ROLES •	Standing Internal Monitoring Committee for Projects &amp; Tenders, IICA — Chair/Co-Chair (2019–present) •	Investment Committee, IICA — Member •	Audit Committee &amp; Board of Governors, IICA — Institutional Repres</t>
  </si>
  <si>
    <t>Indian Institute of Corporate Affairs | Chief Administrative Officer &amp; Head MSME | Apr 2014 | Sep 2026</t>
  </si>
  <si>
    <t>Governance &amp; Risk Oversight Executive with financial systems exposure” | Indian Institute of Corporate Affairs | Apr 2014 | Sep 2026 | Over the years, I have led enterprise-wide monitoring mechanisms, internal control frameworks, tender and procurement governance systems, policy implementation initiatives, and digital governance projects designed to strengthen compliance transparency and
Evaluated suppliers, assessed quality, price and environmental compliance — directly managing the upstream materials inflow and resource efficiency aspects | NSIC - NATIONAL SMALL INDUSTRIES CORPORATION LIMITED | Jun 2006 | Apr 2014 | •	Led digital transformation initiatives (Corporate Data Management, Independent Director Databank) enhancing regulatory compliance and governance transparency. •	Managed materials procurement, vendor development and logistics, ensuring lifecycle efficien</t>
  </si>
  <si>
    <t>Co-Guide (5)</t>
  </si>
  <si>
    <t>•	Designed, established and managed PPP-mode Training cum Incubation Centres (TICs) nationally — rapid incubation of unemployed youth through the NSIC–TIC programme; administered government grants and monitored outcomes under multiple centrally-sponsored  | NSIC - NATIONAL SMALL INDUSTRIES CORPORATION LIMITED | Fostered MSME Innovation Ecosystems under the German bilateral 'MSME INNO' programme; oversaw Fintech and AI capacity-building programmes; built nation-wide startup and Entrepreneurs incubation Centers  | Jun 2006 | Apr 2014 | 7Y 9M</t>
  </si>
  <si>
    <t>MANY AREAS PROCUREMENT, SUPPLY CHAIN, GOVERNANCE AND CORPORATE AFFAIRS | IMT Manesar | PROGRAM DIRECTOR &amp; SUBJECT MATTER EXPERT | Apr-2014
National MSME CONCLAVE 2014, NATIONAL MSME SUMMIT 2022 | NEW DELHI / FARIDABAD | PROGRAM DIRECTOR | Dec-2022</t>
  </si>
  <si>
    <t>Technical: YES, VERY GOOD
Managerial: YES, YES, YES, YES
Corporate: YES, YES, YES
Leadership: YES, YES, YES, YES
Interpersonal: YES, YES, YES
Description: 
GLOBAL ENGAGEMENT &amp;amp; THOUGHT LEADERSHIP
&amp;bull;&amp;nbsp;&amp;nbsp;&amp;nbsp; Led Indian SME delegation for Interactive Dialogue on Contemporary Business Issues in BRICS Countries
&amp;bull;&amp;nbsp;&amp;nbsp;&amp;nbsp; Represented India at Global Trade &amp;amp; Supply Chain Summits, international MSME Conclaves, and multilateral policy forums
&amp;bull;&amp;nbsp;&amp;nbsp;&amp;nbsp; Organized and keynoted the BRICS International Youth Forum, MSME National Summit 2021 &amp;amp; 2022, National Level Program 'MSMEs and Start-ups 2017 Revolution &amp;ndash; Driving India's Growth'
&amp;bull;&amp;nbsp;&amp;nbsp;&amp;nbsp; Built bilateral cooperation with German development agencies (GIZ/SEQUA/ZDH) for MSME modernization and innovation promotion
&amp;bull;&amp;nbsp;&amp;nbsp;&amp;nbsp; Engaged with WTO-linked trade journals and international business publications as a contributing author
&amp;nbsp;
&amp;bull;&amp;nbsp;&amp;nbsp;&amp;nbsp; Invited speaker and session chair at events organized by Ministry of MSME, Ministry of Commerce &amp;amp; Industry, and leading industry associations
&amp;nbsp;
MEDIA, PODCASTS &amp;amp; THOUGHT LEADERSHIP
&amp;nbsp;
&amp;bull;&amp;nbsp;&amp;nbsp;&amp;nbsp;&amp;nbsp; Featured Guest &amp;mdash; &amp;ldquo;2&amp;deg; Talks&amp;rdquo; &amp;mdash; A Fitsol Podcast (Climate Conversations by Fitsol, YouTube): Invited as a domain expert on this professionally produced podcast series featuring climate leaders, innovators and changemakers. Contributed insights on the intersection of MSME policy, sustainable manufacturing, energy-environment mapping, and green transition frameworks for Indian industry &amp;mdash; aligning with the IICA&amp;ndash;GIZ Business Responsibility Initiative and the Mapping of MSME Clusters for Environment-Friendly Manufacturing project. Fitsol is a recognised climate-tech organisation (Mumbai Climate Week Innovation Challenge winner; global partner, Smart Freight Centre). Playlist: youtube.com/playlist?list=PLorDPTG2vZBBTjd1MJyJKp2J4eqttY6_f
&amp;bull;&amp;nbsp;&amp;nbsp;&amp;nbsp;&amp;nbsp; Featured Guest &amp;mdash; CEO Talks, Episode &amp;mdash; &amp;ldquo;Sarkarnama&amp;rdquo; (EGrowth &amp;mdash; Transforming Businesses, Facebook/Digital): Interviewed in a senior-executive thought leadership series in his capacity as Head &amp;mdash; Centre for MSME, Head &amp;mdash; IP&amp;amp;CC, and Chief Administrative Officer, IICA (Ministry of Corporate Affairs). Discussed MSME ecosystem development, corporate governance capacity building, and institutional strategy &amp;mdash; reinforcing public authority and subject-matter credibility across MSME and governance communities.
&amp;nbsp;
Regular keynote speaker and session chair at national and international forums &amp;mdash; Ministry of MSME, Ministry of Commerce &amp;amp; Industry, MSME National Summits (2021, 2022), Labour Law Conclave, BRICS International Youth Forum, NER Conclave, and IICA-hosted capacity-building events &amp;mdash; establishing a consistent public voice on MSME policy, governance, procurement, and enterprise development</t>
  </si>
  <si>
    <t>1.	Shri P Udya Kumar | Former CMD, NSIC Limited &amp; - Member, Screening Committee, Department of Biotechnology | spmuday@gmail.com | 8826222330</t>
  </si>
  <si>
    <t>14-May-26 03:28 PM</t>
  </si>
  <si>
    <t>Mohan M Murudi</t>
  </si>
  <si>
    <t>mohanmurudi@gmail.com</t>
  </si>
  <si>
    <t>16-Mar-1965</t>
  </si>
  <si>
    <t>Magundappa Murudi</t>
  </si>
  <si>
    <t>B-2002, Kabra Metro One Building ,  Near Versova Metro Station, J.P. Road, Andheri West, Mumbai 400053</t>
  </si>
  <si>
    <t>In-charge Principal</t>
  </si>
  <si>
    <t>BVB's Sardar Patel College of Engineering, Andheri West, Mumbai 58</t>
  </si>
  <si>
    <t>13-Feb-2020</t>
  </si>
  <si>
    <t>PhD | IIT Bombay | Indian Institute of Technology, Bombay.  | 0.00 | 0.00 | 2001
Post Graduation | University of Mumbai  | VJTI, Mumbai | 70.00 | 0.00 | 1991
Graduation | Nagpur University | Vishveshwarayya Natation Institute of Technology, Nagpur  | 70.00 | 0.00 | 1987</t>
  </si>
  <si>
    <t>BVB's Sardar Patel College of Engineering, Mumbai-58.  | In-charge Principal and professor  | Nov 1991 | Present | 34Y 5M</t>
  </si>
  <si>
    <t>34Y 5M</t>
  </si>
  <si>
    <t>Tuned Liquid Dampers For Controlling Earthquake Response Of Structures | International Journal of Earthquake Engineering &amp; Structural Dynamics | Oct-1999
Effective Control Of Earthquake Response Using Tuned Liquid Dampers | ISET Journal of Earthquake Technology | Dec-2012
Seismic Control Of Structures Using Sloped Bottom Tuned Liquid Dampers | Journal of Structural Engineering and Mechanics | Oct-2017
Empirical Period - Height Relationship For Shear Wall System Buildings In India | Journal of Structural Engineering(India) | Sep-2019
A Critical Study On The Empirical Period - Height Relationship For Reinforced Concrete Moment Resisting Frame | Indian Concrete Journal | Jul-2018
Multiple Tuned Liquid Dampers For Earthquake Vibration Control | Journal of Advances in Vibration Engineering | Jun-2006
Parametric Study Of High Performance Concrete Using Slag Sand As Partial Replacement For Fine Aggregate | Indian Highways  | Jul-2024
Effect Of Vibration In Stiffness Of Transfer Girder On Stiffness Of Frame Floating From It | Eur. Chemical Bulletin. | May-2023
Study On Partial Replacement Of Fine Aggregate In High Performance Concrete | Eur. Chemical Bulletin. | May-2023
Shaking Table Experiment On Reinforced Concrete Bare Frame, Infilled Frames And Braced Frames | International Journal of Science and Technology  | Jan-2011</t>
  </si>
  <si>
    <t>I/C Head of Structural Engineering Dept | Sardar Patel College of Engineering, Andheri,Mumbai | Jul 2011 | Nov 2013 | 2Y 3M
Vice-Principal, Professor &amp;I/C Head of Structural Engineering Dept.  | Sardar Patel College of Engineering, Andheri,Mumbai | Jan 2012 | Nov 2013 | 1Y 10M
Vice-Principal, Professor &amp; Head of Structural Engineering Dept.  | Sardar Patel College of Engineering, Andheri,Mumbai | Nov 2013 | Mar 2018 | 4Y 4M
Vice-Principal, Professor &amp; Head of Civil Engineering Dept. | Sardar Patel College of Engineering, Andheri,Mumbai | Nov 2013 | Feb 2020 | 6Y 2M
In-charge Principal, Professor &amp; Head of Civil Engineering Dept. | Sardar Patel College of Engineering, Andheri,Mumbai | Feb 2020 | Jun 2023 | 3Y 4M
In-charge Principal | Sardar Patel College of Engineering, Andheri,Mumbai | Jul 2023 | Mar 2027 | 3Y 8M</t>
  </si>
  <si>
    <t>Managed academic and administrative operations efficiently during the pandemic while ensuring continuous compliance with statutory requirements from bodies such as AICTE, University of Mumbai, UGC, and DTE, including successful extensions of EOA approval</t>
  </si>
  <si>
    <t>Sardar Patel College of Engineering | Member Secretary of Governing Board | Feb 2020 | Mar 2027
Sardar Patel College of Engineering | Chairman of academic council | Feb 2020 | Mar 2027
Sardar Patel College of Engineering | Chairman - Board of studies | Apr 2018 | May 2023
University of Mumbai | RAPC committee member | Oct 2024 | Mar 2027
AICTE | Public grievance redressal cell- Anti ragging | Jun 2024 | Mar 2027</t>
  </si>
  <si>
    <t>NBA accreditation for UG Civil, Electrical and Mechanical Programs and PG Civil and Mechanical Engineering Program | Sardar Patel College of Engineering | Jan 2021 | Jun 2026 | •	Effectively prepared for the fourth cycle of NBA accreditation for UG Civil Engineering and Mechanical Engineering, successfully obtaining accreditation for both programs from 2022-23 to 2024-25; •	Effectively prepared for NBA accreditation for the PG C</t>
  </si>
  <si>
    <t>Guide (3)</t>
  </si>
  <si>
    <t>Sardar Patel International Conference on "Industry 4.0 - Nascent Technologies and Sustainability for 'Make in India' Initiative" | Mumbai | Core team member | Dec-2022
SPICON2012 - INTERNATIONAL CONFERENCE On RECENT ADVANCES IN ENGINEERING, TECHNOLOGY AND MANAGEMENT | Mumbai | Core team member | Jun-2012</t>
  </si>
  <si>
    <t>Technical: Proficient, Proficient
Managerial: Proficient, Proficient, Comfortable, Competent enough
Corporate: Competent enough, Competent enough, Very well conversant
Leadership: Proficient, Proficient, Highly proficient, Proficient
Interpersonal: Proficient at National level, Highly proficient, Active member of various organizations and professional bodies
Description: Nil</t>
  </si>
  <si>
    <t>Prof. P. Banerji | Professor, Civil Engineering Department - IIT Bombay | pbanerji@civil.iitb.ac.in | 7500662233</t>
  </si>
  <si>
    <t>Prof. Y.M.Desai | Professor, Civil Engineering Department - IIT Bombay | desai@civil.iitb.ac.in | 9820605371</t>
  </si>
  <si>
    <t>14-May-26 04:29 PM</t>
  </si>
  <si>
    <t xml:space="preserve">Sanjay  Vasant  Patankar </t>
  </si>
  <si>
    <t>patankarsanjayv@gmail.com</t>
  </si>
  <si>
    <t>23-Oct-1957</t>
  </si>
  <si>
    <t xml:space="preserve">Hindi English Marathi </t>
  </si>
  <si>
    <t xml:space="preserve">Vasant Shridhar Patankar </t>
  </si>
  <si>
    <t>M/1 Sneh paradise Ram bag colony paud road, Kothrud Pune -411038</t>
  </si>
  <si>
    <t xml:space="preserve">Retired </t>
  </si>
  <si>
    <t>AISSMS</t>
  </si>
  <si>
    <t xml:space="preserve">Director </t>
  </si>
  <si>
    <t>10-Mar-2006</t>
  </si>
  <si>
    <t>PhD | Pune University  | Pune University  | 0.00 | 0.00 | 1996</t>
  </si>
  <si>
    <t>AISSMS | Director  | Mar 2006 | Dec 2020 | 14Y 9M</t>
  </si>
  <si>
    <t>14Y 9M</t>
  </si>
  <si>
    <t>Impact of Wages and Job Satisfaction Over Labour Behaviour work | Impact of Wages and Job Satisfaction Over Labour Behaviour work | Mar-1996
Impact of Wages and Job Satisfaction Over Labour Behaviour work | Impact of Wages and Job Satisfaction Over Labour Behaviour work | Aug-1993</t>
  </si>
  <si>
    <t>Management accounting  | Nirali publications  | AISSMS</t>
  </si>
  <si>
    <t>Director  | AISSMS, SHIVAJINAGAR  | Mar 2006 | Dec 2020 | 14Y 9M</t>
  </si>
  <si>
    <t>Productivity and Wages  | National  | Pragati Books | Aug 1990 | Aug 1996 | 6Y 0M</t>
  </si>
  <si>
    <t>ICWA , CMA | Paper setter</t>
  </si>
  <si>
    <t>Academic Management control. | Director letter</t>
  </si>
  <si>
    <t>AISSMS | Director  | Mar 2001 | Dec 2020</t>
  </si>
  <si>
    <t>Placement  | AISSMS | Mar 2001 | Dec 2020 | Best training and placement officer</t>
  </si>
  <si>
    <t>Guide (10) | Co-Guide (10)
Guide (10) | Co-Guide (10)
Guide (10) | Co-Guide (10)</t>
  </si>
  <si>
    <t>Youths festival  | AISSMS | Best arrangement for youth fest | Aug 2010 | Aug 2010 | 0Y 0M</t>
  </si>
  <si>
    <t>Cost and management accounting  | pune | Speaker  | Mar-2011</t>
  </si>
  <si>
    <t>Technical: Yes, Yes
Managerial: Yes, Yes, Yes, Yes
Corporate: Yes, Yes, Yes
Leadership: Yes, Yes, Yes, Yes
Interpersonal: Yes, Yes, Yes</t>
  </si>
  <si>
    <t>15-May-26 01:21 PM</t>
  </si>
  <si>
    <t xml:space="preserve"> Praveen Kumar Shrivastava</t>
  </si>
  <si>
    <t>pkshrivastava41@gmail.com</t>
  </si>
  <si>
    <t>07-Apr-1964</t>
  </si>
  <si>
    <t>Widowed</t>
  </si>
  <si>
    <t>Shri T P Shrivastava</t>
  </si>
  <si>
    <t>B-1701, Pittie Kourtyard, Survey no 30/1, Near Sunderbai Marathe School, Kharadi, Pune 411014</t>
  </si>
  <si>
    <t>Retired Major General</t>
  </si>
  <si>
    <t>Indian Army, Corps of Engineers</t>
  </si>
  <si>
    <t>Level 14</t>
  </si>
  <si>
    <t>30-Apr-2023</t>
  </si>
  <si>
    <t>Graduation | Rani Durgavati Vishvavidhyala, Jabalpur M P | Governmant Engineering College, Jabalpur M P | 72.33 | 0.00 | 1986
Post Graduation | Indian Institute of Technology, Delhi | Indian Institute of Technology, Delhi | 0.00 | 8.31 | 1998
PhD |  Swami Vivekanand University, Sagar M P | Swamy Vivekanand University, Sagar, M P | 0.00 | 0.00 | 2026</t>
  </si>
  <si>
    <t>INDIAN ARMY | Lt., Capt,Major, Lt Col, Col, Brig, Maj Gen | Aug 1987 | Apr 2023 | 35Y 8M</t>
  </si>
  <si>
    <t>35Y 8M</t>
  </si>
  <si>
    <t>Geo Synthetic liners in Municipal Solid Waste Landfills | National Journal of Geotechnical Society of India  | Mar-2026
Geotechnical Characterisation of Municipal Solid Waste | National Journal of Geotechnical Society of India  | Mar-1998
Suitcase Nukes | Director General of Quality Assurance Journal | Apr-1998
Chemical Warfare | Director General of Quality Assurance Journal | Apr-2006
Bioterrorism | Director General of Quality Assurance Journal | Apr-2008
Nuclear Energy: Future Energy | Director General of Quality Assurance Journal | Apr-2009
Efficacy of Existing NBC Equipments in case of Nuclear Disaster | CBRN Disaster Symposium, College of Military Engineering Pune | Feb-2010</t>
  </si>
  <si>
    <t>Lt., Capt,Major, Lt Col, Col, Brig, Maj Gen | INDIAN ARMY | Aug 1987 | Apr 2023 | 35Y 8M</t>
  </si>
  <si>
    <t>INDIAN HIGHCOMMISSION | QUALITY ASSURANCE OF CHEMICAL AGENT MONITOR (CAM) and AUTOMATIC CHEMICAL AGENT DETECTOR (ACADA )FROM U K, in Mar 2005
INDIAN HIGHCOMMISSION | QUALITY ASSURANCE OF 30 meter MAST at FRANCE in March 2010,
DGQA (INDIAN HIGHCOMMISSION), FRANCE | Quality Assurance of 30m MAST inMar 2012</t>
  </si>
  <si>
    <t>Being an Army officer, right from the date of Commission, whatever appointment one holds during  the entire  career, he is required to exhibit leadership qualities to lead his men into war. It can therefore safely be stated that right from date of joining | Check CV of the officer</t>
  </si>
  <si>
    <t>CME ( College Of Military Engineering ), Pune | Asst Prof Teaching Building Science and Construction Management To Engineering Degree Students | May 1998 | Apr 2000
DGQA ( Controllerate of Quality Assurance Engineering Equipment ), Aundh Pune | Joint Controller, Officer in charge Troops and Director Central Engineering Equipment Training Institute | Sep 2007 | Dec 2008
SQAO (Senior Quality Assurance Officer ) Chennai | Head of Establishment and Visiting Faculity on NBC Warfare at Officers Training Academy ( OTA) Chennai | Dec 2008 | Aug 2013
Controllerate of Quality Assurance Vehicles, Ahmednagar | Besides being Joint Controller I was additionally tasked to organise the lecture and day to day functioning of Central Vehicle Training  Institute | Aug 2013 | Feb 2019
CQAE ( Controllerate of Quality Assurance Engineering Equipment, Aundh Pune | Controller, Head of Establishment and in Addition Director Central Engineering Equipment Training Institute | Feb 2019 | Sep 2022
Controllerate of Quality Assurance Ammunition, Khadki, Pune | Besides being the Controller I was additionally tasked to organise the lecture and day to day functioning of Central Armament  Training  Institute | Sep 2022 | Apr 2023</t>
  </si>
  <si>
    <t>Quality Assurance of Nuclear, Chemical and Biological Protection Equipments | NBC Wing, Controllerate of Quality Assurance Fire Fighting Equipments Aundh Pune | Jun 2004 | Sep 2007 | Successfully established the NBC wing and carried out Quality Assurance of NBC equipments being Procurred by the Indian Army, Navy and the Airforce
Engineering Equipments | CQAE ( Controllerate Of Quality Assurance ) Aundh Camp, Pune | Sep 2007 | Dec 2008 | Successfully Developed Short span Bridge with L &amp; T ,Carried out Quality Assurance of Engineering Equipments procured by Ministry of Defence
NBC Equipments and Engineering Equipments | SQAO (Senior Quality Assurance Officer ) Chennai | Dec 2008 | Aug 2013 | Conducted Quality Assurance Of NBC Equipments and Engineering Equipments, and Quality Assurance of Launchers for Missiles
DGQA  Vehicles | CQAV (Controllerate of Quality Assurance Vehicles ) Ahmednagar | Aug 2013 | Feb 2019 | Developed a number of vehicles for Quick Reaction Teams of Rastriya Rifles, Quality Assurance of Vehicles Procured by Ministry Of Defence
EE (Engineering Equipments ) | DGQA ( Controllerate of Quality Assurance Engineering Equipments) Aundh Camp Pune | Feb 2019 | Sep 2022 | Head of Establishment and conducted Quality assurance of Engineering Equipments procured by Ministry of Defence</t>
  </si>
  <si>
    <t>Tyre Seminar | CQAV AHMEDNAGAR | ORGANISER CUM SPEAKER | Aug-2017
International Multidisciplinary Conference 31 Nos | At various places in India and Abroad | One of the Patron and speaker | Feb-2026</t>
  </si>
  <si>
    <t xml:space="preserve">Technical: I totally agree that acceptance and adoption of latest technology is must and should be adopted in all cases and specially in knowledge based setting, Highly comfortable with the use of technology 
Managerial: In Army we are trained to think ahead of our enemy and cater for all contingencies, the success of any operation depends on such strategic planning, Again in Army at times we are required to work in small groups away from parent unit and resource generation becomes a major challenge and I have worked in that environment a number of times and have come out of it in flying colours, In Army we take pride in completing work on time and the success of  all our operations depends on time. Bridges constructed by Corps of Engineer has to be in time to facilitate move of Infantry and Armour to capture enemy territory in time, As a Senior Army Officer right from 2007  onwards , I had been responsible for proper utilisation of funds allotted under various heads, it is not only for my unit but also for subordinate unit to guide them and oversee their fund management, revenue gene
Corporate: In all environment one has to be alert and be on frequent conversation with all communities, this way we remain abreast with all latest happenings and the problems if any be faced by any community, once we know the problem try and solve it before it explo, Having served in the Army for almost 36 years, one is very much aware of the challenges before the nation and I firmly believe that higher education and efforts to retain the talent in the country are two most important steps that needsThe Mission and the, Our Curriculum needs to be revisited in a phased manner to remain abreast with the modern technologies and be inline with the latest Construction Techniques
Leadership: In Army motivation plays a singularly most important role where a an Army men is ready to lay down his life for the motherland without a second thought, The Mission and the Goal of the organisation are the most important targets after smooth conduct of  our routine activities, the success of any appointment is gauged on this parameter, It has been my motto that one should do something extra to leave his mark in the unit he serves because routine work is done by all, it is the person we does that extra bit is remembered and recognised, working on this principle I proudly state that the u, In Army , our men are regularly watching us are we are the source of motivation for them, therefore throughout my career in the Army I have followed very straightforward principles and that is one of the reason why I have been able to achieve the rank of 
Interpersonal: Further to pursue my passion of associating myself with Academics I joined “ Forum for Advanced Training in Education and Research Academy of India” (FAI),  since its inception in 2016 and since then I am its  Executive Council Member. I was appointed as , Being a senior Army officer I was required to Interact with Senior Armed force officers of Foreign countries, at times I was also required to brief the ministry about equipments under development or being procured, 
1.       Fellow of Institution of Engineers                                                                         (FIE)  F-121912-6
2.      Chairman, Mechanical Engineering Department.     Feb 2019-Sep 2022                      Bureau of Indian Standar
Description: AWARDS;-
1994&amp;ndash;AirForce Officer Commanding in Chief AOC-in-C
Commendation card
Saving to State by constructing a water point near the Air Force base with available resources
&amp;nbsp;
&amp;nbsp;
2006-&amp;nbsp; Director General Quality Assurance DGQA Commendation Card
Delivering lectures to various&amp;nbsp; NBC Schools of Army,Navy , Airforce and Command NBC Schools
&amp;nbsp;
&amp;nbsp;
Further to pursue my passion of associating myself with Academics I joined &amp;ldquo; Forum for Advanced Training in Education and Research Academy of India&amp;rdquo; (FAI),&amp;nbsp; since its inception in 2016 and since then I am its&amp;nbsp; Executive Council Member. I was appointed as the Academic Secretary for Science and Technology in 2020 and as Vice President in 2024. All these duties are being performed by me in my free time with no remuneration just to persue my passion. For further details on FAI please visit www.faterindia.com.
FAI has since grown in leaps and bound and today we have our presence in 39 countries, Since inception we have conducted 31 International seminars with National and International Universities, as of now we have MOU with one university in USA,one in Brazil, three in Europe, one in Cambodia. one in India and four in Thailand, we also have MOU with Springer for publishing the papers. All these details are available on the website 
&amp;nbsp;
&amp;nbsp;
</t>
  </si>
  <si>
    <t>15-May-26 02:25 PM</t>
  </si>
  <si>
    <t>Sohan Satyanarayanji Chitlange</t>
  </si>
  <si>
    <t>sohanchitlange@rediffmail.com</t>
  </si>
  <si>
    <t>17-Jan-1975</t>
  </si>
  <si>
    <t>English,Marathi,Hindi</t>
  </si>
  <si>
    <t>Satyanarayanji Chitlange</t>
  </si>
  <si>
    <t>B-901 Manikbagu Orchid, Nehru Nagar, Opposite Annasaheb Magar Stadium, Pimpri, Pune City, Pune, Maharashtra, 411018</t>
  </si>
  <si>
    <t>ALARD University, Pune</t>
  </si>
  <si>
    <t>Level 17 (7th CPC)</t>
  </si>
  <si>
    <t>01-Jul-2025</t>
  </si>
  <si>
    <t>Graduation | Nagpur University | Nagpur University | 69.09 | 0.00 | 1996
Post Graduation | Nagpur University | Nagpur University | 72.11 | 0.00 | 1998
PhD | Sant Gadge Baba Amravati University | Sant Gadge Baba Amravati University | 0.00 | 0.00 | 2010
Diploma | Nagpur University | Nagpur University | 67.00 | 0.00 | 2000</t>
  </si>
  <si>
    <t>Alard University, Pune | Vice Chancellor  | Jul 2025 | Present | 0Y 10M
Dr. D. Y. Patil Institute of Pharmaceutical Sciences and Research, Pune | Principal | Nov 2011 | Jun 2025 | 13Y 7M
Dr. D. Y. Patil Institute of Pharmaceutical Sciences and Research, Pune | Professor | Sep 2009 | Jun 2025 | 15Y 9M
Dr. D. Y. Patil Dnyan Prasad University, Pune | Vice Chancellor (I/C) | Jul 2024 | Jun 2025 | 0Y 11M
Dr. D. Y. Patil Institute of Pharmaceutical Sciences and Research, Pune | Assistant Professor | Aug 2005 | Sep 2009 | 4Y 1M
Dr. D. Y. Patil Institute of Pharmaceutical Sciences and Research, Pune | Lecturer | Aug 2003 | Jul 2005 | 1Y 11M
Vidharbha Youth Welfare Society’s Institute of Pharmacy | Lecturer | Nov 1999 | Mar 2000 | 0Y 4M
Vidharbha Youth Welfare Society’s Institute of Pharmacy | Lecturer | Jun 2000 | Dec 2001 | 1Y 6M
Shree Pharmaceuticals  | Product Development Officer | Jan 2002 | Aug 2003 | 1Y 7M
Shreyas Pharmaceutical | Production Officer | May 1999 | Nov 1999 | 0Y 6M
Dr. D. Y. Patil Unitech Society | Chief Executive Officer | Jan 2023 | Jun 2025 | 2Y 5M</t>
  </si>
  <si>
    <t>43Y 10M</t>
  </si>
  <si>
    <t>Stability indicating RP-HPLC method for simultaneous estimation of valsartan and amlodipine in capsule formulation | Asian J Res Chem | Jul-2008
Development and validation of spectrophotometric and HPLC method for the simultaneous estimation of salbutamol sulphate and prednisolone in tablet dosage form | J Anal Bioanal Techniques | Apr-2011
Spectrophotometric and HPLC methods for simultaneous estimation of amlodipine besilate, losartan potassium and hydrochlorothiazide in tablets | Indian journal of pharmaceutical sciences | Jan-2010
Spectrophotometric methods for simultaneous estimation of nimesulide and drotaverine |  International Journal of ChemTech Research | Apr-2009
COVID-19 vaccination hesitancy in India: State of the nation and priorities for research | Brain, behavior, &amp; immunity-health | Dec-2021
Phytochemistry and Pharmacological Activities of Sphagneticola trilobata: A Systematic Review with Perspectives for Drug Discovery | Makara Journal of Science | Mar-2026
Ursolic Acid-Folic Acid Conjugate in the Treatment of Cervical Cancer | Russian Journal of Bioorganic Chemistry | Feb-2026
Biogenic ZnO Nanoparticles from Allium Cepa and Tagetes erecta: Synthesis, Characterization and its Antidiabetic, Antioxidant Evaluation and Cytotoxic Studies against Mouse Insulinoma (MIN6) Cell Line | Applied Biochemistry and Biotechnology | Feb-2026
Herb-Drug Interaction Evaluation on Concomitant Administration of IME-9 and Gliclazide in Preclinical Diabetic Rats | Ind. J. Pharm. Edu. Res | Jan-2026
 Rapid, Reliable, and Green: A Novel RP‐HPLC Method for Quercetin Estimation in Green‐Synthesized Nanoparticles | Biomedical Chromatography | Jan-2026</t>
  </si>
  <si>
    <t>A Text Book of Pharmaceutical Quality Assurance | Nirali Prakashan | PCI
Pharmaceutical Validation | Pharmatree Education | PCI
A Text Book of Pharmaceutical Organic Chemistry-II | Birla Publications Pvt. Ltd. | PCI
Pharmaceutical Chemistry | D. Pharm Smart Book with Teachers | PCI
Quality by Design (QbD) in Pharmaceuticals | Unique Publication | PCI</t>
  </si>
  <si>
    <t>Chief Executive Officer | Dr. D. Y. Patil Unitech Society, Pune | Jan 2023 | Jun 2025 | 2Y 5M
Vice Chancellor (I/C) | Dr. D. Y. Patil Dnyan Prasad University, Pune | Jul 2024 | Jun 2025 | 0Y 11M
Principal | Dr. D. Y. Patil Institute of Pharmaceutical Sciences and Research, Pune | Nov 2011 | Jun 2025 | 13Y 7M</t>
  </si>
  <si>
    <t>FIST Program | 60 Lakhs | MINISTRY OF SCIENCE &amp; TECHNOLOGY Department of Science &amp; Technology | Feb 2019 | Feb 2024 | 5Y 0M
CARS- Proof of Efficacy and patient acceptability clinical trials of DRDO | 9.10 Lakhs | DRDO | Jun 2018 | Jun 2021 | 3Y 0M
To enhance the institutional research work by modernizing pharmacology laboratory  | 12.90 Lakhs | ALL INDIA COUNCIL FOR TECHNICAL EDUCATION | Sep 2017 | Sep 2019 | 2Y 0M
BCUD Research | 3.37 Lakhs | Savitribai Phule Pune University | May 2012 | May 2014 | 2Y 0M
Devp Of Standard Methods of Analysis By Modern Analytical Equipment’s | 12.50 Lakhs | ALL INDIA COUNCIL FOR TECHNICAL EDUCATION | Feb 2011 | Feb 2012 | 1Y 0M</t>
  </si>
  <si>
    <t>Academic Union Member Oxford, UK | Member</t>
  </si>
  <si>
    <t>Chief Executive Officer | Appointment to the post of CEO
Vice Chancellor  | Appointment Order Vice Chancellor (AUP)
Vice Chancellor (I/C) | Appointment Order Vice Chancellor
Vice President Western Region  | APTI Vice-President Western Region
Principal | Appointment to the post of Principal</t>
  </si>
  <si>
    <t>Dr. D. Y. Patil Dnyan Prasad University, Pune | Vice Chancellor (I/C) | Jul 2024 | Jul 2025
Savitribai Phule Pune University | Academic Council Member | Sep 2023 | Aug 2027
Savitribai Phule Pune University | Board of Studies Chairman (Pharm. D) | Jan 2023 | Jan 2025
Savitribai Phule Pune University | Board of Studies Chairman (Pharmaceutical Chemistry)  | Nov 2018 | Aug 2022
Swami Ramanand Teerth Marathwada University, Nanded | Research &amp; Recognition Committee Member | Sep 2018 | Sep 2020
KLE University, Belagavi  | Academic Council Member | Oct 2022 | Oct 2024
Delhi Pharmaceutical Sciences and Research University | Board of Studies Member | Sep 2021 | Sep 2024
KLE University, Belagavi | Board of Studies Member  | Jan 2020 | Jan 2022
Sant Gadge Baba Amravati University, Amravati | Board of Studies Member  | Sep 2019 | Sep 2021
MIT World Peace University | Board of Studies Member | May 2018 | May 2020</t>
  </si>
  <si>
    <t>NAAC | Dr. D. Y. Patil Institute of Pharmaceutical Sciences and Research, Pimpri, Pune | Dec 2022 | Dec 2027 |  CGPA of 3.77 on four point scale at A++ gradе
NAAC | Dr. D. Y. Patil Institute of Pharmaceutical Sciences and Research, Pimpri, Pune | May 2016 | May 2021 | CGPA of 3.27 on four point scale at A gradе
Times Impact Ranking  2025 | Dr. D. Y. Patil Institute of Pharmaceutical Sciences &amp; Research | Jun 2025 | Jun 2026 | 1501+
NIRF | Dr. D. Y. Patil Institute of Pharmaceutical Sciences and Research, Pimpri, Pune | Aug 2024 | Aug 2025 | Ranked 36 in Pharmacy Category
NIRF | Dr. D. Y. Patil Institute of Pharmaceutical Sciences and Research, Pimpri, Pune | Jun 2023 | Jun 2024 | Ranked 45 in Pharmacy Category
NIRF  | Dr. D. Y. Patil Institute of Pharmaceutical Sciences and Research, Pimpri, Pune | Jul 2022 | Jul 2023 | Ranked 41 in Pharmacy Category
NIRF | Dr. D. Y. Patil Institute of Pharmaceutical Sciences and Research, Pimpri, Pune | Sep 2021 | Sep 2022 | Ranked 39 in Pharmacy Category
NIRF | Dr. D. Y. Patil Institute of Pharmaceutical Sciences and Research, Pimpri, Pune | Jun 2020 | Jun 2021 | Ranked 41 in Pharmacy Category
NIRF | Dr. D. Y. Patil Institute of Pharmaceutical Sciences and Research, Pimpri, Pune | Apr 2019 | Apr 2020 | Ranked 45 in Pharmacy Category
NIRF | Dr. D. Y. Patil Institute of Pharmaceutical Sciences and Research, Pimpri, Pune | Apr 2018 | Apr 2019 | Ranked 49 in Pharmacy Category
NIRF | Dr. D. Y. Patil Institute of Pharmaceutical Sciences and Research, Pimpri, Pune | Apr 2017 | Apr 2018 | Ranked 40 in Pharmacy Category
NBA | Dr. D. Y. Patil Institute of Pharmaceutical Sciences and Research, Pimpri, Pune | Jun 2021 | Jun 2022 | Accredited
NBA | Dr. D. Y. Patil Institute of Pharmaceutical Sciences and Research, Pimpri, Pune | Jun 2020 | Jun 2021 | Accredited
NBA | Dr. D. Y. Patil Institute of Pharmaceutical Sciences and Research, Pimpri, Pune | Jul 2014 | Jun 2020 | Accredited</t>
  </si>
  <si>
    <t>Guide (9) | Co-Guide (2)</t>
  </si>
  <si>
    <t>Skill development program | PMKVY | Employability enhancement  | Jan 2015 | Dec 2017 | 2Y 11M
Promoting Road Awareness for Youth and Safety | JagMangal Social Foundation | Establishment of students clubs at Alard University | Mar 2026 | May 2026 | 0Y 2M
Various social activities like  Ganpati donation, river cleaning, tree plantation, police Mitra etc  | Sanskar Pratishthan( NGO), Pune | Sanskar Ratna Puraskar | Jan 2011 | May 2026 | 15Y 4M
COVID-19 Counselling and Tele Support Service | AICTE | Secured Third Rank at National Level | Sep 2020 | Aug 2022 | 1Y 11M
AICTE CII Survey of Industry-Linked  Technical Institutes 2020 | Cadila Pharmaceuticals Limited | Best Industry-Linked  Pharmaceutical Institute | Nov 2019 | Dec 2022 | 3Y 1M
Ganpati and Nirmalya dan program  | Pimpri Chinchwad Municipal corporation | Certificate of Appreciation for remarkable contribution  | Jan 2011 | Jun 2025 | 14Y 5M</t>
  </si>
  <si>
    <t>Nature- Inspired Drug Discovery: Resent Advances and Challenges  | DYPDPU School of Pharmacy and Research Pune | Convenor | Jul-2025
Fifth International Faculty Development Programme (iFDP) | DYP DPU School of Pharmacy | Convener | May-2025
Fourth International Faculty Development Programme (iFDP) | Dr. D. Y. Patil Institute of Pharmaceutical Sciences and Research, Pimpri, Pune | Convener | Mar-2024
Third International Faculty Development Programme (iFDP) | Dr. D. Y. Patil Institute of Pharmaceutical Sciences and Research, Pimpri, Pune | Convener | Mar-2023
Second International Faculty Development Programme (iFDP) | Dr. D. Y. Patil Institute of Pharmaceutical Sciences and Research, Pimpri, Pune | Convener | Mar-2022
First International Faculty Development Programme (iFDP) | Dr. D. Y. Patil Institute of Pharmaceutical Sciences and Research, Pimpri, Pune | Convener  | Feb-2021</t>
  </si>
  <si>
    <t>Technical: Strongly believes in technology-driven higher education and actively promotes digital governance,  LMS, smart classrooms, research innovation, and data-driven administration to build student-centric, globally competitive, future-ready knowledge ecosystem, I am highly comfortable with technology in academics, administration, and research. I have worked with ERP systems, accreditation platforms, research databases, plagiarism tools, and online learning systems to improve efficiency, transparency, and quality
Managerial:  26 years of leadership experience, I have consistently anticipated institutional challenges and prepared strategic plans for accreditation, research, governance, digital transformation, and academic growth, ensuring sustainable development and quality., I have strong experience in resource generation, financial planning, and strategic allocation for academic growth, research, infrastructure, and quality enhancement. I successfully managed grants, accreditation initiatives., I effectively manage academic, admin, accreditation, &amp; governance responsibilities under tight deadlines through strategic planning, prioritization, teamwork, disciplined execution while maintaining quality, compliance &amp; institutional excellence., I possess strong expertise in financial planning, budgeting, resource mobilization, and fiscal control. I have effectively managed institutional resources, research grants, infrastructure development &amp; strategic investments for sustainable academic growth
Corporate: Through leadership in multidisciplinary institutions, industry collaborations, accreditation, and research initiatives, I have identified community and industry needs and promoted skill-based, technology-driven, and socially relevant education ., I understand national challenges related to sustainability, urbanization, employability, technology, and social equity. Higher education can address these through interdisciplinary learning, innovation, research, skill development., I possess strong understanding of curriculum development with focus on NEP 2020, interdisciplinary learning, skill integration, inclusivity, social participation, and equitable access to quality education for diverse student communities.
Leadership: I effectively motivate faculty, students, researchers, industry partners, and administrators through collaborative leadership, transparent communication, mentorship, and a shared vision focused on academic excellence, innovation, and institutional growth.,  I am committed to advancing the university’s mission through academic excellence, research, innovation, industry collaboration, quality assurance, and student-centric growth while strengthening institutional reputation and societal impact., I possess strong strategic and innovative thinking with a broad institutional perspective. I have led academic transformation, accreditation, research growth, digital initiatives, and interdisciplinary development aligned with future needs., lead through integrity, transparency, teamwork, and openness to innovation. encourage participative decision-making, interdisciplinary collaboration, faculty empowerment, and adoption of new ideas to create an inclusive, progressive &amp; academic excellence.
Interpersonal: I have experience in developing and executing national &amp; international collaborations through academic partnerships, research initiatives, industry linkages, MoUs, accreditation activities, and interdisciplinary programs that enhanced institutional growth, I interact effectively with senior academic, industry, regulatory, and government leaders through strong academic expertise, strategic communication, accreditation leadership, policy contributions, and collaborative decision-making at all level., Active member and office bearer in professional bodies including Vice President of APTI (National), member of Academic Councils, Boards of Studies, NAAC/NBA peer activities, research committees, and university governance bodies at national and state level
Description: Throughout my career, I have been fortunate to receive several recognitions, including:
Individual Awards &amp;amp; Recognitions
Bharat Shiksha Gaurav Puraskar (2024) 
Top 100 Global Educator award 2023.
Recognized as one of the &amp;ldquo;10 Futuristic Leaders 2023&amp;rdquo; by Business APAC Magazine
IPER Principal of the Year Award 2020 &amp;ndash; Association of Pharmaceutical Teachers of India
Leading Excellence in Pharmaceutical Academic and Research Award &amp;ndash; Golden Global Health and Education Awards (2019)
Best Principal Award (2018&amp;ndash;19) &amp;ndash; Savitribai Phule Pune University
Principal of the Year 2018 &amp;ndash; Oriental University, Indore
Sanskar Ratna Award 2015 &amp;ndash; Sanskar Pratisthan (Maharashtra State)
Special Contribution Award &amp;ndash; APTI Maharashtra State Branch
G.B. Singh Gold Medal &amp;ndash; First Merit in M.Pharm (Nagpur University)
Husseni Daginwala Gold Medal &amp;ndash; First Merit in M.Pharm (Nagpur University)
Appreciation Certificate &amp;ndash; Dr. P. D. Sethi Annual Award (2010)
Prestigious Author Award for &amp;ldquo;Analytical &amp;amp; Bioanalytical Techniques&amp;rdquo;
Institutional Awards &amp;amp; Achievements (Under Leadership)
Best Industry Linked Pharmaceutical Institute Award (AICTE-CII) &amp;ndash; 3 consecutive years
AICTE Lilawati Award 2022 
Best Technology Adaptation Award 2021 (National Level)
Zee Edufuture Excellence National Award for Research &amp;amp; Innovation 2021 (AICTE)
AICTE Utkrusht Sansthan Vishwakarma Award 2020
Top Pharmaceutical Institute of the Year 2020 &amp;ndash; National Educational Excellence Awards
Best College Award 2018 &amp;ndash; Savitribai Phule Pune University
Certificate of Appreciation &amp;ndash; AICTE One Student One Tree Campaign (2019)
Crown Jewel of Pharma Education &amp;ndash; Higher Education Digest (2019)
Top 10 Promising Pharmacy College &amp;ndash; Academic Insight (2018)
Top 10 Pharmacy Colleges in India &amp;ndash; Higher Education Review (2017)
Best Institution Award &amp;ndash; HR Club Mumbai (Employability Skills)
Special Appreciation Award &amp;ndash; Pimpri Chinchwad Municipal Corporation (Social Contribution)
While these honors are deeply meaningful, I consider institutional achievements even more significant&amp;mdash;such as achieving NAAC A++ , NBA accreditation for 6 years, &amp;nbsp;securing national and international rankings, and building a strong research culture. These milestones reflect collective success and long-term impact.</t>
  </si>
  <si>
    <t>Dr P.N.Razdan | Principal Advisor, RAMAIAH Institute of Technology, Bangluru | pnrazdan@gmail.com | 9764060555</t>
  </si>
  <si>
    <t>Dr Y.M.Jayraj | Pro-Chancellor, BLED ( Deemed to be University), Vijayapura, Karnataka | jayraj.prochancellor@gmail.com | 9845851915</t>
  </si>
  <si>
    <t>15-May-26 03:05 PM</t>
  </si>
  <si>
    <t>Devesh Nigam</t>
  </si>
  <si>
    <t>deveshnigam1@gmail.com</t>
  </si>
  <si>
    <t>20-Dec-1970</t>
  </si>
  <si>
    <t>English Hindi Odia</t>
  </si>
  <si>
    <t>Dr R K Nigam</t>
  </si>
  <si>
    <t>ROOM NO. 206 ADMINISTRATION BLOCK
REGISTRAR'S OFFC UNIVERSTIY OF HYDERABAD
PROF C R RAO ROAD GACHIBOWLI</t>
  </si>
  <si>
    <t>REGISTRAR</t>
  </si>
  <si>
    <t>UNIVERSITY OF HYDERABAD</t>
  </si>
  <si>
    <t>02-Feb-2022</t>
  </si>
  <si>
    <t>Secondary | CBSE | KV IIT KANPUR | 60.60 | 0.00 | 1987
Higher Secondary | CBSE | KV IIT KANPUR | 62.00 | 0.00 | 1989
Graduation | KANPUR UNIVERSITY | BRAHMANAND COLLEGE | 55.33 | 0.00 | 1992
Post Graduation | IGNOU | ST. XAVIERS COLLEGE RAIPUR | 63.42 | 0.00 | 2005
PhD | IIT HYDERABAD | IIT HYDERABAD | 0.00 | 0.00 | 2020</t>
  </si>
  <si>
    <t>UNIVERSITY OF HYDERABAD | REGISTRAR | Feb 2022 | Present | 4Y 3M
UNIVERSITY OF HYDERABAD | CONTROLLER OF EXAMINATIONS | Oct 2017 | Feb 2022 | 4Y 3M
UNIVERSITY OF HYDERABAD | JOINT REGISTRAR | Apr 2013 | Oct 2017 | 4Y 6M
UNIVERSITY OF HYDERABAD | DEPUTY REGISTRAR | Apr 2010 | Apr 2013 | 3Y 0M
INDIAN COUNCIL OF AGRICULTURAL RESEARCH | FINANCE &amp; ACCOUNTS OFFICER | Oct 2008 | Mar 2010 | 1Y 5M
INDIAN COUNCIL OF AGRICULTURAL RESEARCH | FINANCE &amp; ACCOUNTS OFFICER | Mar 1999 | Nov 2006 | 7Y 7M
LAKSHMIBAI NATIONAL INSTITUTE OF PHYSICAL EDUCATION (DEEMED UNIVERSITY) | DEPUTY REGISTRAR | Nov 2006 | Oct 2008 | 1Y 11M</t>
  </si>
  <si>
    <t>27Y 1M</t>
  </si>
  <si>
    <t>FINANCE &amp; ACCOUNTS OFFICER | INDIAN COUNCIL OF AGRICULTURAL RESEARCH | Mar 1999 | Nov 2006 | 7Y 7M
DEPUTY REGISTRAR | LNIPE GWALIOR | Nov 2006 | Oct 2008 | 1Y 11M
FINANCE &amp; ACCOUNTS OFFICER | INDIAN COUNCIL OF AGRICULTURAL RESEARCH | Oct 2008 | Mar 2010 | 1Y 5M
DEPUTY REGISTRAR | UNIVERSITY OF HYDERABAD | Apr 2010 | Apr 2013 | 3Y 0M
JOINT REGISTRAR | UNIVERSITY OF HYDERABAD | Apr 2013 | Apr 2016 | 2Y 11M
CONTROLLER OF EXAMINATIONS INCHARGE | UNIVERSITY OF HYDERABAD | Apr 2016 | Oct 2017 | 1Y 6M
CONTROLLER OF EXAMINATIONS | UNIVERSITY OF HYDERABAD | Oct 2017 | Feb 2022 | 4Y 3M
REGISTRAR | UNIVERSITY OF HYDERABAD | Feb 2022 | Present | 4Y 3M</t>
  </si>
  <si>
    <t>UNIVERSITY OF HYDERABAD | REGISTRAR | Feb 2022 | May 2026
UNIVERSITY OF HYDERABAD | CONTROLLER OF EXAMINATIONS | Oct 2017 | Feb 2022</t>
  </si>
  <si>
    <t>ADMINISTRATION | UNIVERSITY OF HYDERABAD | Feb 2022 | May 2026 | Served on multiple UGC expert committees contributing to higher education policy reforms,recruitment,governance,NEP 2020,institutional development through administrative reforms &amp; strategic leadership</t>
  </si>
  <si>
    <t>Technical: Strong advocate of technology-driven education and administration., Proficient in digital tools and technology-enabled systems
Managerial: Skilled in strategic planning and proactive problem-solving, Effective experience in resource generation and optimal allocation., Performs efficiently under pressure and tight deadlines, Highly experienced and knowledgeable in budgeting, financial planning, and fiscal control with sound understanding
Corporate: Understands community needs and promotes sustainable development in the built environment sector, Aligns higher education initiatives with national development priorities. Recognizes the role of higher education in addressing national development challenges., Supports inclusive, industry-oriented and outcome-based curriculum development
Leadership: Effectively motivates and coordinates diverse stakeholders toward shared objectives, through collaborative proven leadership skills., Strongly committed to achieving organizational vision and institutional excellence in long-term goals of the organization, Encourages continuous improvement through innovative leadership practices with a balanced, analytical and solution-focused approach, Leads by example with openness and accountability
Interpersonal: yes, Communicates effectively with senior academic and professional stakeholders., Actively participates 
Description: ▪ Recognition for &amp;ldquo;Excellence in Education&amp;rdquo; from Outlook Business in their EdTech Summit on Transforming Education with Technology.
▪ Recognized and awarded as &amp;ldquo;Best Education Leaders in India 2024 - A Journey through Vision, Excellence, Empathy and Resilience&amp;rdquo; by magazine Tradeflock
▪&amp;nbsp;Recognized and awarded as &amp;ldquo;10 Most Admirable Education Leaders in India 2024&amp;rdquo; by Magazine Business Prizm</t>
  </si>
  <si>
    <t>Prof. B. J. Rao | Former Vice-Chancellor, University of Hyderabad | bjrao1@gmail.com | 9004588909</t>
  </si>
  <si>
    <t>Prof. M. Ghanshyam Krishna | Director – Institution of Eminence &amp; Senior Professor, CASEST, School of Physics, University of Hyderabad | mgksp@uohyd.ac.in | 9248844335</t>
  </si>
  <si>
    <t>Prof. P. Prakash Babu | Vice-Chancellor, Pondicherry University | prakashbabuphanithi@gmail.com | 9441583525</t>
  </si>
  <si>
    <t>15-May-26 03:24 PM</t>
  </si>
  <si>
    <t>Gireesh Chandra  Tripathi</t>
  </si>
  <si>
    <t>gireesh.tripathi@nsb.ac.in</t>
  </si>
  <si>
    <t>01-Dec-1966</t>
  </si>
  <si>
    <t>Ram Shanker Tripathi (Late)</t>
  </si>
  <si>
    <t>11/837, Vasundhara, Ghaziabad, Uttar Pradesh. PIN 201012</t>
  </si>
  <si>
    <t>General Manager</t>
  </si>
  <si>
    <t>NTPC Limited</t>
  </si>
  <si>
    <t>E8</t>
  </si>
  <si>
    <t>20-Jun-2023</t>
  </si>
  <si>
    <t>PhD | IIT Delhi | IIT Delhi | 0.00 | 0.00 | 2011
Post Graduation | Mumbai University | Jamnalal Bajaj Institute of Management Studies, Mumbai | 58.00 | 0.00 | 1996
Post Graduation | IIT Delhi | IIT Delhi | 0.00 | 8.25 | 1991
Graduation | IIT Delhi | IIT Delhi | 0.00 | 7.37 | 1988</t>
  </si>
  <si>
    <t>IMT Ghaziabad | Professor | Oct 2013 | Feb 2014 | 0Y 4M
NTPC Limited  | General Manager | Jun 2023 | Apr 2025 | 1Y 9M
NTPC Limited  | Deputy Director General (for NTPC School of Business) | Feb 2014 | Jun 2023 | 9Y 4M
NTPC Limited  | General Manager | Apr 2025 | Present | 1Y 1M
IMT Ghaziabad | Associate Professor | Oct 2008 | Sep 2013 | 4Y 11M
Institute of Integrated Learning in Management | Associate Professor | Jul 2006 | Sep 2008 | 2Y 2M
BLS Institute of Management, Ghaziabad | Professor | Aug 2004 | Jul 2006 | 1Y 10M
Mumbai Port Trust | Assistant Executive Engineer | Dec 1991 | Dec 2000 | 8Y 11M
SPIE CAPAG / NKK/ TOYO  | Site Engineer | May 1988 | Jul 1990 | 2Y 1M</t>
  </si>
  <si>
    <t>32Y 9M</t>
  </si>
  <si>
    <t>Cost of Green Hydrogen Transmission in the Indian context in the Years 2025 and 2030 | Water &amp; Energy International Journal | Jan-2026
An Investigation of Month of Year Effect in Indian Stock Markets | International Journal of Public Sector Performance Management | Jun-2024
International Journal of Public Sector Performance Management | Finance India | Mar-2023
Emerging Issues and Challenges in Electricity Sector in India | International Journal of Research in Finance and Marketing | Jul-2023
Augmenting Indian Infrastructure Finance: Exemplification of Two Innovative Instruments | International Journal of Mechanical Engineering | May-2021</t>
  </si>
  <si>
    <t>Central Electronic Limited  | Case Centre IIMA | NSB</t>
  </si>
  <si>
    <t>Deputy Director General  | NTPC School of Business | Feb 2014 | Jun 2023 | 9Y 4M</t>
  </si>
  <si>
    <t>Co-Guide (7)</t>
  </si>
  <si>
    <t>Technical: Yes, open to it., Excellent
Managerial: I have this ability , Yes, have demonstrated it, Very good, Excellent, I have done it in past
Corporate: Yes, Yes, Yes
Leadership: Yes, Yes, Yes, Yes
Interpersonal: Yes, did it with IIM Ahmedabad, Yes, Yes, a founder member of IAEE.
Description: If given a chance, would do my best.</t>
  </si>
  <si>
    <t>Chandramouli Kasina | Executive Director NTPC | kchandramouli@ntpc.co.on | 8331018848</t>
  </si>
  <si>
    <t>15-May-26 04:13 PM</t>
  </si>
  <si>
    <t>Girish Raja</t>
  </si>
  <si>
    <t>rajagirish@gmail.com</t>
  </si>
  <si>
    <t>12-May-1969</t>
  </si>
  <si>
    <t xml:space="preserve">English, Hindi </t>
  </si>
  <si>
    <t>M Raja Raja Varma Thampan</t>
  </si>
  <si>
    <t>12 C Kailas Anushakti Nagar Mumbai 400094 Maharashtra</t>
  </si>
  <si>
    <t>Senior Manager</t>
  </si>
  <si>
    <t>UTI Infrastructure Technology and Services Limted</t>
  </si>
  <si>
    <t>Manager</t>
  </si>
  <si>
    <t>30-Mar-2011</t>
  </si>
  <si>
    <t>Graduation | Bharathiar University | Ayurveda College Coimbatore | 57.00 | 0.00 | 1991
Post Graduation | Pondicherry University  | Pondicherry University | 55.00 | 0.00 | 2010
Diploma | Annamalai University | Annamalai University  | 47.00 | 0.00 | 1997</t>
  </si>
  <si>
    <t>0Y 0M</t>
  </si>
  <si>
    <t>Senior Manager | UTI Infrastructure Technology and Services Limited, Mumbai | Mar 2011 | May 2026 | 15Y 1M
Manager Business Process | RNA Corp, Mumbai | Nov 2007 | Sep 2010 | 2Y 10M
Manager | Spectrum Softtech Solutions Private Limited, Kochi  | Jul 2000 | Mar 2006 | 5Y 8M
Customer Service Advisor | Customer Operations Bangalore Private Limited  for Aviva plc Bangalore  | Apr 2005 | Oct 2006 | 1Y 6M
Ayurvedic Medical Officer (Junior Manager - Medical) | Orissa Industries Limited, Rourkela  | Mar 1992 | Mar 2000 | 8Y 0M</t>
  </si>
  <si>
    <t>Currently heading a team of 40</t>
  </si>
  <si>
    <t>Six Sigma Green Belt | KPMG | Nov 2007 | Sep 2010 | Six Sigma Green Belt Certified - Improved the Quality of Business Processes in Real Estate Business in Mumbai</t>
  </si>
  <si>
    <t>Technical: I am currently working for a technology enabled service for public sector enterprises. I have worked for information technology businesses for most of my career, I am highly comfortable in the use of technology
Managerial: I have been in operations management. I believe I have the ability to anticipate problems and prepare plans to address the problems, I have not had the experience of generating the resources. But I believe I have the ability to do so., I have worked under pressure and often tight deadlines, I have experience of planning and fiscal control
Corporate: I believe I have the ability to identify the needs of the communities in key sectors , I have been thinking about the likely challenges before the nation and how higher education in  built environment can respond, I hope to actively engage in industry-aligned curriculum development 
Leadership: I have extensive experience in motivating and and guiding diverse group of stakeholders, I have the desire to lead the mission and goals of the organization, I believe I have the ability to think strategically, innovate  and maintain a broad perspective, I have always lead by example and I am open to new ideas and I have a consultative approach
Interpersonal: I do not have the experience in developing and executing national and international arrangements, I believe I have the ability to interact effectively and persuasively with strong knowledge-base at senior levels, I am not a member of professional bodies</t>
  </si>
  <si>
    <t>15-May-26 04:52 PM</t>
  </si>
  <si>
    <t>Suhas Sakharam Mohite</t>
  </si>
  <si>
    <t>mohitess@yahoo.com</t>
  </si>
  <si>
    <t>05-Feb-1968</t>
  </si>
  <si>
    <t>Maratyhi,Hindi,English</t>
  </si>
  <si>
    <t>Sakharam Balwant Mohite</t>
  </si>
  <si>
    <t xml:space="preserve">B-804, Life Montage Society, Pashan-Sus Road, Susgaon, Pune 411021 Maharashtra State
</t>
  </si>
  <si>
    <t>COEP Technological University, Pune</t>
  </si>
  <si>
    <t>L-16</t>
  </si>
  <si>
    <t>25-Oct-2004</t>
  </si>
  <si>
    <t>Secondary | Maharashtra State Board of Secondary and Higher Secondary Education, Pune | City High School, Sangli  | 84.57 | 0.00 | 1982
Secondary | Maharashtra State Board of Secondary and Higher Secondary Education, Pune | Willingdon College, Sangli | 75.33 | 0.00 | 1984
Graduation | Shivaji University, Kolhapur | Walchand College of Engineering, Sangli | 71.61 | 0.00 | 1988
Post Graduation | IIT, Madras | IIT, Madras | 0.00 | 8.29 | 1991
PhD | Indian Institute of Science, Bangalore | IISc, Bangalore | 0.00 | 0.00 | 2008</t>
  </si>
  <si>
    <t>Bajaj Auto Ltd., Akurdi, Pune | Graduate Trainee Engineer (GTE) | Aug 1988 | Jul 1989 | 0Y 11M
KES's College of Engineering, Pune | Lecturer | Aug 1991 | Jul 1992 | 0Y 10M
D.Y. Patil College of Engg. &amp; Tech., Kolhapur.  | Lecturer | Mar 1993 | Jul 1996 | 3Y 3M
Government College of Engineering, Karad | Asst. Professor | Jul 1996 | Oct 2004 | 8Y 3M
Government College of Engineering, Karad | Professor | Oct 2004 | Jun 2018 | 13Y 8M
Government College of Engineering, Aurangabad   | Professor | Jul 2018 | Oct 2020 | 2Y 3M
College of Engineering, Pune | Professor | Oct 2020 | Present | 5Y 7M
WIPRO FLUID POWER | Engineer (Management Group VII) | Feb 1991 | Jul 1991 | 0Y 5M
KIT College of Engineering, Kolhapur | Lecturer | Aug 1992 | Mar 1993 | 0Y 7M</t>
  </si>
  <si>
    <t>36Y 1M</t>
  </si>
  <si>
    <t>Numerical Analysis of Helical Coil-Inserted Tubes Based on Thermohydraulic Performance and Development of Correlations for Heat and Fluid Flow | Heat Transfer/ Publisher- John Wiley and Sons Inc | Dec-2025
Performance analysis of microchannel heat sink with flow disrupting pins | Journal of Thermal Engineering | May-2022
Design, analysis and implementation of control moment gyroscope (CMG) mechanism to self-balance a moped bike | Materials Today: Proceedings | Sep-2023
ENHANCEMENT IN THERMO-HYDRAULIC PERFORMANCE OF MICROCHANNEL HEAT SINK WITH SECONDARY FLOWS OF LEAF VENATION PATTERN | Journal of Thermal Engineering | Oct-2020
Fuzzy logic-based model for predicting material removal rate and average surface roughness of machined Nimonic 80A using abrasive-mixed electro-discharge diamond surface grinding | Neural Computing and Applications | Sep-2016
Analytical solutions for the stiffness and damping coefficients of squeeze films in MEMS devices with perforated back plates | Journal of Micromechanics and Microengineering | Sep-2005
Squeeze film effects in MEMS devices | Journal of the Indian Institute of Science | May-2007
A compact squeeze-film model including inertia, compressibility, and rarefaction effects for perforated 3-D MEMS structures | Journal of Microelectromechanical Systems | Jun-2008
A Comparative Study of the Effectiveness of Vibration and Acoustic Emission in Diagnosing Gearbox Faults | Recent Advances in Computational and Experimental Mechanics | Jan-2022
A decision-making methodology for automated guided vehicle selection problem using a preference selection index method |  Technology Systems and Management | Feb-2011</t>
  </si>
  <si>
    <t>Gesture Controlled Power Window Using Deep Learning | Springer Nature/ Lecture Notes of the Institute for Computer Sciences, Social-Informatics and Telecommunications Engineering, LNICST | COEP Pune
A Comparative Study of the Effectiveness of Vibration and Acoustic Emission in Diagnosing Gearbox Faults | Springer Nature/ Lecture Notes in Mechanical Engineering | COEP Pune
Laser Polishing of Laser Additive Manufactured Hastelloy-X: Parametric Dependence and Process Optimization | Lecture Notes in Mechanical Engineering/ Springer Nature | COEP Pune</t>
  </si>
  <si>
    <t>Workshop Superintendent  | Govt. College of Engineering, Karad | Dec 1996 | Jul 2001 | 4Y 7M
Training and Placement Officer (TPO)  | Govt. College of Engineering, Karad | Jul 2001 | Jun 2003 | 1Y 11M
Vice President, Gymkhana | Govt. College of Engineering, Karad | Mar 1999 | Jun 2003 | 4Y 3M</t>
  </si>
  <si>
    <t>Principal Investigator (PI) role (In 10 areas, with the main themes as Advanced Materials, Green Energy and sustainability, Industry 4.0) for the ANRF-PAIR Project in collaboration with IIT-B | 19 Cr. | Anusandhan National Research Foundation | Oct 2025 | Oct 2030 | 5Y 0M
Co-PI for Digital Twin, ANRF-PAIR under Industry 4.0 theme | 90 Lakhs | Anusandhan National Research Foundation | Oct 2025 | Oct 2030 | 5Y 0M
IoT based prognostics and health monitoring of a machining centre incorporating digital twin technology | 29,99,700.00 | SERB | Dec 2023 | Dec 2026 | 3Y 0M</t>
  </si>
  <si>
    <t>Shivaji University | Member BoS | Nov 2010 | Nov 2015
Pune University | Member BoS Mechatronics Engineering | Aug 2012 | Aug 2014
COEP Technological University, Pune | Member on the Board of Governance  | Jul 2023 | Jul 2026
COEP Technological University, Pune | Dean, School of Mechanical and Materials Engineering/ Civil &amp; Planning Engg. | Feb 2023 | Feb 2025
Shivaji University | Member Faculty of Engineering and Technology | Dec 2010 | Dec 2015
Mumbai University | RRC Member, Mechanical Engineering | Sep 2022 | Aug 2027</t>
  </si>
  <si>
    <t>Accrediation | Government Engineering College, Karad | Jul 1996 | Jun 2018 | UG &amp; PG Program accreditation
NAAC/ NBA Accreditation | COEP Technological University, Pune | Oct 2000 | Feb 2028 | Institute received accrediation</t>
  </si>
  <si>
    <t>Guide (4)</t>
  </si>
  <si>
    <t>Finite Element Method and its Application to Engineering | Govt. college of Engineering, Karad | organizer | Jun-2014
Modelling and Simulation of Mathematical Systems | Govt. College of Engineering, Karad | Organizer | Dec-2014
National Conference on Mechanical Engineering in Next Decade, (NCMEND-2017) |             Department of Mechanical Engineering, Govt. College of Engineering, Karad | Organizer | Mar-2017
2nd International Conference &amp; Exposition on Advances in Mechanical Engineering (ICAME-2022) | Pune | Organizing Secretary | Jun-2022</t>
  </si>
  <si>
    <t>Technical: I am actively engaged in sponsored research projects of (SERB, ANRF) involving emerging technologies such as AI/Gen-AI, Digital twin, IoT, AR/VR, Metaverse, etc., and am aware of impact of their convergence in academia and industry.  Similarly, the inters, Besides being proficient in the use of technology, I envisage its application for strategic, transformative, and pedagogical leadership. Thereby, leveraging technology to enhance student outcomes, improve faculty productivity, and foster innovation in a r
Managerial: I have worked in different capacities in my career spanning more than 35 years from shop floor engineer to the dean of a school through Workshop Superintendent, Vice President Gymkhana, Training and Placement Officer, Rector, Head of the department, etc. , I am aware that the ability to generate resources and allocate them appropriately is a core managerial competency required of a Vice-Chancellor (VC), often explicitly listed in regulatory guidelines. As the principal executive and academic officer, the VC, I possess exceptional emotional resilience and strategic foresight to navigate high-stakes university environments. And strongly believe that this competency requires the ability to make decisive, clear-headed choices under intense stakeholder, financial,, I have been a member of the Board of Governors/Management for last decade at three different autonomous institutes, viz., Govt. College of Engg., Karad, Aurangabad and COEP, Pune. I have been an active member and witness to the highest decision-making bod
Corporate: NICMAR has its campuses at important cosmopolitan cities that are environmentally and ecologically sensitive. As a responsible institute dealing with infrastructure research and development it needs to work closely with government, semi-government agencie, India faces severe challenges in its built environment, driven by rapid urbanization, extreme climate events, resource scarcity, and a slow adoption of digital technologies. Managing expanding cities requires an immediate shift away from traditional const, With my long standing experience and exposure to different academic institutes both private, government, government-aided and autonomous institutes and universities of higher learning I have been involved in curriculum development, accreditation and outco
Leadership: Promoting wide participation requires embedding Universal Design for Learning (UDL) principles and varied industry case studies directly into construction, engineering, and real estate modules. This strategy leverages collaborative industry partnerships a, With over 30 years of distinguished experience in academia, I am uniquely positioned to advance NICMAR University’s mission by harmonizing long-term institutional stability with forward-thinking innovation. My extensive career has been defined by a commit, Although I have limited global exposure about institutes, I have spent a great deal of time in top class Indian institutes and had an opportunity to observe and work closely with some of the most successful academicians including my guide Prof. Rudra Prat, A person leading from the helm of affairs of any organization must have an impeccable track record, character and credential and still he/she needs to be humble but firm with highest degree of integrity, maturity and  be able to command respect from all. 
Interpersonal: For the past two years, I have been offered a project worth Rs. 25 lakhs by  Saleri Italo S.p.A. now an international group (“Saleri Group”) developing Thermal Management solutions for the automotive industry. Similarly, for past two years, MUL, Austria h, Vice-Chancellors must embody executive presence and strategic influence to effectively lead higher education institutions. This requires a commanding knowledge of national education policies, global market trends, and complex regulatory environments. By a, I have not been actively involved in the professional bodies and this is one of the lacune that I admit. I have been a member of the ASME, the IEEE and associated with IE, Pune and ISHRAE Pune Chapter, etc., and had mustered their support in the capacity 
Description: I haven&amp;rsquo;t received fellowships or awards at the international level. However, I have visited Singapore (2006), Malaysia (2013), Sweden (2006) and the United States (2018) for presenting papers in prestigious international conferences.
For the past two years I am involved in student exchange for undergraduate students for a semester long internship at the MUL, Austria totalling 8 numbers. I have been instrumental in having an MoU with MUL and taking it forward to make it successful.
I am jointly associated with my faculty colleague in getting a sponsored project on Thermal management of EVs by Industrie Saleri Italo S.p.A., a multinational company worth Rs. 25L.
Also, Cummins Inc. have offered a sponsored research project which is underway.</t>
  </si>
  <si>
    <t>Rudra Pratap  | Vice Chancellor, Plaksha University, Mohali and Ex. Dy. Director IISc, Bangalore    | vc@plaksha.edu.in | 9845078056</t>
  </si>
  <si>
    <t>Prof. V. R. Sonti | Professor | sonti@iisc.ac.in | 8660462135</t>
  </si>
  <si>
    <t>15-May-26 08:28 PM</t>
  </si>
  <si>
    <t>Shriram Divakar Markande</t>
  </si>
  <si>
    <t>sdmarkande@gmail.com</t>
  </si>
  <si>
    <t>06-Mar-1964</t>
  </si>
  <si>
    <t xml:space="preserve">Marathi,Hindi,English </t>
  </si>
  <si>
    <t>DIVAKAR</t>
  </si>
  <si>
    <t>11 A, Gulmohar Residency, Navshya Maruti, Sinhgad Road, Pune- 411030</t>
  </si>
  <si>
    <t>Sinhgad Institute of Technology and Science</t>
  </si>
  <si>
    <t>01-Jul-2011</t>
  </si>
  <si>
    <t>Diabetes</t>
  </si>
  <si>
    <t>PhD | Bharathi Vidyapeeth Deemed University | BVCOE | 0.00 | 0.00 | 2010
Post Graduation | Pune University | COEP | 66.21 | 0.00 | 2000
Graduation | Shivaji University | Walchand College of Engineering, Sangli | 58.82 | 0.00 | 1985</t>
  </si>
  <si>
    <t>Bharati Vidyapeeth | HOD, Lecturer | Jul 1987 | Feb 2002 | 14Y 6M</t>
  </si>
  <si>
    <t>14Y 6M</t>
  </si>
  <si>
    <t>Reinforcement Learning Algorithm for Improving Spectral Energy Efficiency Using Large Intelligent Surfaces    | International Journal of Communication Systems | Jun-2025
Efficient Design of Up Sampler and Down using Single Electron Transistor-Metal Oxide Semiconductor Field Effect Transistor | Journal of VLSI Circuits and Systems | Jul-2025
Mathematical Modeling and Synthesis of Reversible Cryptographic Logic | The Journal of Dynamics And Control | Sep-2025
Efficient Design of Reversible Adder and Multiplier Using Peres Gates | Applied Sciences | Jan-2024
An Evaluation of the Signal to Noise Ratio (SNR) of Next Generation Wireless Communication Systems using Large Intelligent Surfaces: Deep Learning Approach |  International Journal of Electrical and Electronics Research (IJEER) | Nov-2023
Improving the Performance and Satisfaction of Students in Embedded Systems with PBL Approach | International Journal on Recent and Innovation Trends in Computing and Communication | Jul-2020
Performance Optimization of Polar Code Based OFDM Volte System Using Taguchi Method | International Journal of Advanced Science and Technology(IJAST) | Sep-2020
Intelligent Beyond 5G Systems: Upcoming Wireless Communication Systems | Lecture Notes in ElectricalEngineering | Jan-2022
Performance Evaluation of AODV and DSR Protocols in Different Environments of WSN  |  International Journal of Electronics Engineering Research (IJEER) | Apr-2012
Cartesian Coordinate System based Dynamic Location Management Scheme | International Journal of Electronic Engineering Research (IJEER) | Jan-2009
Microcontroller Based Temperature Controller - Implementation of Fuzzy Logic     | Computer Engineering Journal of the Institution of Engineers (India) | May-2004</t>
  </si>
  <si>
    <t>Savitribai Phule Pune University | Member, Senate | Aug 2010 | Jul 2011</t>
  </si>
  <si>
    <t>Guide (2)</t>
  </si>
  <si>
    <t>Conference- International Telecommunication Union, Geneva | Pune | Convener | Dec-2010</t>
  </si>
  <si>
    <t>Technical: Excellent , Very good 
Managerial: Very good , Very good , Good , Good 
Corporate: Good , Very good , Very good 
Leadership: Very good , Excellent , Very good , Excellent 
Interpersonal: Good , Very good , Good 
Description: Fellow, IETE
Awarded as Paul Harris Fellow by Rotary International&amp;nbsp;</t>
  </si>
  <si>
    <t>Dr AV Deshpande  | Principal/ Director, Sinhgad Institutes | avdeshpande63@rediffmail.com | 9881000780</t>
  </si>
  <si>
    <t>Dr HK Abhyankar  | Eminent Educationalist  | hkabhyankar12@rediffmail.com | 9822032003</t>
  </si>
  <si>
    <t>15-May-26 08:38 PM</t>
  </si>
  <si>
    <t>Ravindra Krishnarao Lad</t>
  </si>
  <si>
    <t>ravindraklad5@gmail.com</t>
  </si>
  <si>
    <t>05-Jun-1971</t>
  </si>
  <si>
    <t>Krishnarao Dadasaheb Lad</t>
  </si>
  <si>
    <t>Bldg No. B1, Flat No. -9, Ashtavinayak State Bank Employees Co. Op. Hsg. Soc., Opposite to Bharat Jyoti Bus Stop, Swami Vivekanand Road, Bibwewadi, Pune-411037. MAHARASHTRA.</t>
  </si>
  <si>
    <t>DIRECTOR</t>
  </si>
  <si>
    <t>SR VISION</t>
  </si>
  <si>
    <t>07-Feb-2022</t>
  </si>
  <si>
    <t>Secondary | PUNE | YASHWANTRAO CHAVAN HIGH SCHOOL, PHALTAN | 72.14 | 0.00 | 1986
Diploma | BOARD OF TECHNICAL EXAMINATIONS, MAHARASHTRA STATE,MUMBAI | YASHWANTRAO CHAVAN POLYTECHNIC, PHALTAN | 55.64 | 0.00 | 1989
Graduation | UNIVERSITY OF PUNE, PUNE | CUSROW WADIA INSTITUTE OF TECHNOLOGY, PUNE | 64.70 | 0.00 | 1994
Post Graduation | SOUTH GUJARAT UNIVERSITY, SURAT | SARDAR VALLABHBHAI REGIONAL COLLEGE OF ENGINEERING, SURAT | 74.33 | 0.00 | 1997
PhD | SARDAR VALLABHBHAI NATIONAL INSTITUTE OF TECHNOLOGY, SURAT | SARDAR VALLABHBHAI NATIONAL INSTITUTE OF TECHNOLOGY, SURAT | 0.00 | 0.00 | 2010</t>
  </si>
  <si>
    <t>AMRUTVAHINI COLLEGE OF ENGINEERING, SANGAMNER | LECTURER | Jul 1997 | Jul 1998 | 1Y 0M
D. Y. PATIL COLLEGE OF ENGINEERING, AKURDI | LECTURER | Aug 2002 | Jun 2003 | 0Y 10M
SUBHASH KOOL COLLEGE OF ENGINEERING, KEDGAON | PRINCIPAL | Aug 2011 | Jun 2013 | 1Y 9M
D Y PATIL COLLEGE OF ENGG., AKURDI, PUNE | LECTURER | Dec 2001 | Jun 2002 | 0Y 6M
D. Y. PATIL COLLEGE OF ENGINEERING, AKURDI, PUNE | LECTURER | Jul 2003 | May 2004 | 0Y 10M
D. Y. PATIL COLLEGE OF ENGINEERING, AKURDI, PUNE | LECTURER | Jul 2004 | May 2005 | 0Y 10M
ALL INDIA SHRI SHIVAJI MEMORIAL SOCIETY'S COLLEGE OF ENGINEERING, PUNE | ASSISTANT PROFESSOR | Aug 2005 | Sep 2010 | 5Y 1M
ALL INDIA SHRI SHIVAJI MEMORIAL SOCIETY'S COLLEGE OF ENGINEERING, PUNE | PROFESSOR | Oct 2010 | Aug 2011 | 0Y 10M
JSPM NARHE TECHNICAL CAMPUS | DEAN ENGINEERING | Jun 2013 | Jan 2015 | 1Y 6M
Dr. D. Y. PATIL INSTITUTE OF ENGINEERING &amp; TECHNOLOGY, PIMPRI, PUNE | PROFESSOR | Jan 2015 | Oct 2016 | 1Y 9M
UNIVERSAL COLLEGE OF ENGINEERING &amp; RESEARCH, PUNE | PRINCIPAL | Oct 2016 | Jun 2018 | 1Y 7M
JSPM NARHE TECHNICAL CAMPUS, PUNE | DIRECTOR | Jun 2018 | Dec 2021 | 3Y 6M</t>
  </si>
  <si>
    <t>20Y 8M</t>
  </si>
  <si>
    <t>Fuzzy Modeling for Environmental Pollution Potential Ranking of Industries | International Journal for Environmental Progress, AIChE | Apr-2008
A fuzzy MCDM framework for the environmental pollution potential of industries focusing on air pollution | WIT Transactions on Ecology and the Environment | Sep-2008
Vascular Bundle of wasted leaf stalk of coconut tree as a natural Coagulant to Treat Sewage Water | Indian Journal of Science and Technology  | Nov-2016
A Fuzzy Rule Based System for an Environmental Acceptability of Sewage Treatment Plant | KSCE Journal of Civil Engineering | Nov-2017
Study of Pavement Performance Indicators: RII Approach | Indian Journal of Science and Technology | Jun-2018
Detection and analysis of Cracks for Rating of Flexible Pavements | Global Journal of Engineering Science And Researches | Jan-2019
Performance Assessment of Flexible Pavements: Fuzzy Evidence Theory Approach | Civil Engineering Journal  | Dec-2020
Evaluation of Spatio-temporal Dynamics of Groundwater  Recharge and locating Artificial Recharge Structures  for Watershed in Upper Bhima Basin, Pune  |   Journal of the Indian Society of Remote Sensing | Oct-2021
Developmental Studies for a Fuzzy Rule based System for Various Engineering Applications | Design Engineering | Nov-2021
An Assessment of Assimilative Capacity, the Current Industrial Air Pollution Load and Supportive Carrying Capacity in the Chakan Region  | Mathematical Statistician and Engineering Applications | Dec-2022</t>
  </si>
  <si>
    <t>DATA SCIENCE FOR CIVIL ENGINEERING (CHAPTER: DATA ANALYTICS FOR ENVIRONMENTAL ENGINEERING) | CRS PRESS, TAYLOR &amp; FRANCIS GROUP | ENGINEERING COLLEGES IN INDIA
BASIC CIVIL AND ENVIRONMENTAL ENGINEERING | NIRALI PRAKASHAN, PUNE | ENGINEERING INSTITUTES AFFILIATED TO SAVITRIBAI PHULE PUNE UNIVERSITY, PUNE
ENVIRONMENTAL ENGINEERING –I | NIRALI PRAKASHAN, PUNE | ENGINEERING INSTITUTES AFFILIATED TO SAVITRIBAI PHULE PUNE UNIVERSITY, PUNE
ENVIRONMENTAL ENGINEERING –II | NIRALI PRAKASHAN, PUNE | ENGINEERING INSTITUTES AFFILIATED TO SAVITRIBAI PHULE PUNE UNIVERSITY, PUNE
INFRASTRUCTURE ENGG. AND CONSTRUCTION TECHNIQUES | NIRALI PRAKASHAN, PUNE | ENGINEERING INSTITUTES AFFILIATED TO SAVITRIBAI PHULE PUNE UNIVERSITY, PUNE</t>
  </si>
  <si>
    <t>PROFESSOR | ALL INDIA SHRI SHIVAJI MEMORIAL SOCIETY'S COLLEGE OF ENGINEERING, PUNE | Oct 2010 | Aug 2011 | 0Y 10M
PRINCIPAL | SUBHASH KOOL COLLEGE OF ENGINEERING, KEDGAOAN, PUNE | Aug 2011 | Jun 2013 | 1Y 9M
DEAN ENGINEERING | JSPM NARHE TECHNICAL CAMPUS, NARHE, PUNE | Jun 2013 | Jan 2015 | 1Y 6M
PROFESSOR | Dr. D. Y. PATIL INSTITUTE OF ENGINEERING &amp; TECHNOLOGY, PIMPRI, PUNE | Jan 2015 | Oct 2016 | 1Y 9M
PRINCIPAL | UNIVERSAL COLLEGE OF ENGINEERING &amp; RESEARCH, PUNE | Oct 2016 | Jun 2018 | 1Y 7M
DIRECTOR | JSPM NARHE TECHNICAL CAMPUS, NARHE, PUNE | Jun 2018 | Dec 2021 | 3Y 6M</t>
  </si>
  <si>
    <t>Utilization of Industrial Wastes as Fertilizer | Rs. 1, 45,000/- | BCUD, University of Pune. | Sep 2008 | Dec 2010 | 2Y 3M</t>
  </si>
  <si>
    <t>EURASIAN NATIONAL UNIVERSITY, ASTANA, KAZAKHSTAN | INTERACTION WITH FACULTY OF UNIVERSITY - INNOVATIVE TECHNOLOGIES DEVELOPED IN THE DEPARTMENT, TO GET KNOWLEDGE OF CUTTING AGE CIVIL ENGINEERING TECHNOLOGY, VISITED CIVIL ENGG PROJECTS LIKE BAITEREYK TOWER, CABLE STAYED BRIDGE, NATIONAL ARCHIEVE ETC</t>
  </si>
  <si>
    <t>LEAD THE INSTITUTE AS PRINCIPAL | EXPERIENCE CERTIFICATE
LEAD UG &amp; PG COURSES OF ENGINEERING OF THE INSTITUTE AS DEAN ENGINEERING | EXPERIENCE CERTIFICATE
LEAD THE INSTITUTE AS PRINCIPAL | EXPERIENCE CERTIFICATE
LEAD THE INSTITUTE AS DIRECTOR | EXPERIENCE CERTIFICATE</t>
  </si>
  <si>
    <t>JSPM NARHE TECHNICAL CAMPUS, NARHE, PUNE | BOS MEMBER (CIVIL FOR RAILWAY TECHNOLOGY) , SAVITRIBAI PHULE PUNE UNIVERSITY, PUNE | Dec 2014 | Dec 2016
JSPM NARHE TECHNICAL CAMPUS, NARHE, PUNE | BOS MEMBER (CIVIL AND ENVIRONMENTAL TECHNOLOGY) , SAVITRIBAI PHULE PUNE UNIVERSITY, PUNE | Oct 2020 | Dec 2021
Dr. D.Y.PATIL INSTITUTE OF ENGG. &amp; TECH., PIMPRI, PUNE | CHAIRMAN, BE CIVIL PROJECT WORK, SAVITRIBAI PHULE PUNE UNIVERSITY  | Aug 2016 | Dec 2021
Dr. D.Y.PATIL INSTITUTE OF ENGG. &amp; TECH., PIMPRI, PUNE AND UNIVERSAL COLLEGE OF ENGINEERING AND RESEARCH, PUNE | SUBJECT CHAIRMAN, AIR POLLUTION &amp; CONTROL, SAVITRIBAI PHULE PUNE UNIVERSITY, PUNE | Feb 2016 | Feb 2018
SUBHASH KOOL COLLEGE OF ENGINEERING, PUNE, JSPM NARHE TECHNICAL CAMPUS, NARHE, PUNE, Dr. D.Y.PATIL INSTITUTE OF ENGG. &amp; TECH., PIMPRI, PUNE AND UCOE&amp;R, PUNE | SUBJECT CHAIRMAN, ENVIRONMENTAL ENGG-I, SAVITRIBAI PHULE PUNE UNIVERSITY, PUNE | Sep 2011 | Feb 2018
UNIVERSAL COLLEGE OF ENGINEERING AND RESEARCH, PUNE AND JSPM NARHE TECHNICAL CAMPUS, PUNE | SUBJECT CHAIRMAN, ADVANCED WATER TREATMENT , ME CIVIL (WREE), SAVITRIBAI PHULE PUNE UNIVERSITY, PUNE | Oct 2017 | Dec 2021</t>
  </si>
  <si>
    <t>ASSESSMENT AND ACCREDITATION PROCEDURES | JSPM NARHE TECHNICAL CAMPUS, NARHE, PUNE | Jun 2018 | Dec 2021 | THE INSTITUTE WAS ACCRIDITED BY NAAC. I WAS LEADING THE INSTITUTE AS DIRECTOR.
ASSESSMENT AND ACCREDITATION PROCEDURES | Dr. D.Y.PATIL INSTITUTE OF ENGG. &amp; TECH., PIMPRI, PUNE | Jan 2015 | Oct 2016 | THE INSTITUTE WAS ACCRIDITED BY NAAC. I WAS WORKING AS PROFESSOR IN THE DEPARTMENT OF CIVIL ENGINEERING AND HANDELING ACTIVITIES OF NAAC AT DEPARTMENT AND INSTITUTE LEVEL.</t>
  </si>
  <si>
    <t>NSS SPECIAL CAMP AT HATWE BK. | JSPM NARHE TECHNICAL CAMPUS, NARHE, PUNE | Personal &amp; Personality Development: Leadership and Teamwork, Enhanced Problem-Solving Skills, Increased Self-Confidence etc. Social &amp; Civic Awareness: Reality Check on Rural/Slum Life, Sense of Social Responsibility, etc | Mar 2020 | Mar 2020 | 0Y 0M
GO-KART, SUPRA | JSPM NARHE TECHNICAL CAMPUS, NARHE, PUNE | Received award. Technical &amp; Engineering Skill Development: CAD &amp; Simulation Mastery, Understanding Vehicle Dynamics, Power Transmission &amp; Integration. Hands-On Manufacturing &amp; Fabrication: Machining &amp; Welding, Design for Manufacturing etc.  | Jun 2018 | Dec 2021 | 3Y 6M</t>
  </si>
  <si>
    <t xml:space="preserve"> IEEE-INTERNATIONAL CONFERENCE ON ENERGY SYSTEMS &amp; APPLICATIONS-2015 | Dr. D. Y. PATIL INSITUTE OF ENGINEERING &amp; TECHNOLOGY, PIMPRI, PUNE | ORGANISING COMMITTEE MEMBER | Oct-2015</t>
  </si>
  <si>
    <t>Technical: I view technology not just as a set of tools, but as the fundamental infrastructure for any knowledge-based setting. My approach is to remain tech-agnostic—meaning I am always open to new platforms—provided they serve the ultimate goal of making informati, I consider myself highly proficient and an early adopter of new technologies.
Managerial: Recognizing weak areas, internal bottlenecks before they manifest as critical failures., Proven track record of securing critical project funding and dynamically allocating human and capital resources to deliver high-priority initiatives on time and under budget, Maintaining a calm, objective demeanor so that the team feels secure and focused, even when deadlines are moved up., My approach to financial management balances growth with discipline. I use strategic planning to map out our future, actively look for levers to drive revenue generation and maintain strict fiscal control to ensure our operations remain lean and compliant
Corporate: By accurately mapping community gaps in infrastructure, housing and public spaces, we transition from being reactive service providers to proactive market leaders. This ensures our project pipeline is inherently aligned with actual demand, reducing commer, The challenges facing the nation’s built environment cannot be resolved by isolated corporate actions or purely academic debate. Higher Education must position itself as the vital nexus where state vision is transformed into operational corporate strategy, My approach to curriculum development views wide participation and social inclusion not as peripheral compliance checkboxes, but as central mechanisms to achieve corporate resilience and advance national socioeconomic goals
Leadership: Fostered collaboration across culturally and professionally diverse stakeholder groups by tailoring communication styles to match varying priorities and incentives.", Translated corporate mission and high-level annual goals into actionable department strategies, resulting increasing team productivity and strict alignment with organizational values, Demonstrated a strong ability to think strategically and innovatively, aligning departmental goals with long-term  objectives to drive sustainable growth., I consistently strive to lead by personal example, ensuring my work ethic and standards reflect what I expect from my team. I couple this with a consultative approach, actively seeking out diverse perspectives and new ideas before making critical decision
Interpersonal: Navigated diverse cultural norms and language barriers to establish and maintain formal partnerships with international institutions, ensuring alignment on shared project goals., Uses deep domain expertise and robust evidence instead of  just opinion to build compelling arguments and sway strategic direction., For example in case of research paper, Served as a peer reviewer for Journal Submissions, collaborating with an editorial panel to constructively critique submissions and build consensus on published content.
Description: AWARDS:
&amp;nbsp;
1. First rank at University Examinations of M.E. Environmental Engineering, Regional College of Engineering (REC), Surat.
&amp;nbsp; &amp;nbsp;2. Nobel Academician Award, Rula International Awards&amp;rsquo;18</t>
  </si>
  <si>
    <t>Dr. VILAS V. KARJINNI | CHIEF EXECUTIVE OFFICER, SHREE WARANA VIBHAG SHIKSHAN MANDAL, WARANANAGAR | karjinni@yahoo.com | 9422747499</t>
  </si>
  <si>
    <t>Dr. AVINASH KHARAT | DIRECTOR, JSPM GROUP OF INSTITUTE, PUNE | avinashgkharat@gmail.com | 8408877992</t>
  </si>
  <si>
    <t>15-May-26 10:58 PM</t>
  </si>
  <si>
    <t>Mohan Baburao  Kulkarni</t>
  </si>
  <si>
    <t>mbk20437@gmail.com</t>
  </si>
  <si>
    <t>29-Dec-1952</t>
  </si>
  <si>
    <t>HINDI,MARATHI</t>
  </si>
  <si>
    <t>BABURAO VISHNUPANT KULKARNI</t>
  </si>
  <si>
    <t>59. SAMRIDDHI APARTMENTS,OPPOSITR SHRADDHA HOSPITAL,TULSHIBAGVALE COLONY, SAHAKARNAGAR NO. 2 ,PARVATI, PUNE 411009</t>
  </si>
  <si>
    <t xml:space="preserve">Former VICE PRESIDENT ( CONSTRUCTION&lt;CPED, ENVIRONMENT AND CORPORATE QUALITY HEAD ) </t>
  </si>
  <si>
    <t xml:space="preserve">TAT MOTORS Ltd. </t>
  </si>
  <si>
    <t xml:space="preserve">EG1 </t>
  </si>
  <si>
    <t>01-Apr-2012</t>
  </si>
  <si>
    <t>Graduation | PUNE UNIVERSITY  | COLLEGE OF ENGINEERING ,PUNE  | 61.00 | 0.00 | 1974
Post Graduation | PUNE UNIVESITY  | COLLEGE OF ENGG PUNE  | 57.00 | 0.00 | 1980
Diploma | IMDR PUNE  | IMDR  | 72.00 | 0.00 | 1980
Graduation | PUNE  | SYMBIOSIS COLLEGE  | 61.00 | 0.00 | 1989
Post Graduation | INDIAN INSTITUTE OF FINANACE  | IIF DELHI  | 65.00 | 0.00 | 1993
Other | TMTC  | TAT MANAGEMENT TRAINING CENTRE.PUNE  | 60.00 | 0.00 | 2002
Other | CII  | CII | 72.00 | 0.00 | 2000
Other | OMNEX  | OMNEX UK  | 75.00 | 0.00 | 2003
Other | BUERAU OF ENERGY EFFICIENCT MIN OF POWER  | BEE | 62.00 | 0.00 | 2004
Other | BV QI  | BVQI | 60.00 | 0.00 | 2011
Other | PMI USA  | PMI USA | 60.00 | 0.00 | 2018
Other | PMI, USA | PMI,USA | 60.00 | 0.00 | 2019
Other | PMI, USA | PMI, USA | 60.00 | 0.00 | 2020
Other | PMI  | PMI | 60.00 | 0.00 | 2023
Other | IICA DELHI  | IICA DELHI  | 64.00 | 0.00 | 2025
Other | CII  | CII | 84.00 | 0.00 | 2026</t>
  </si>
  <si>
    <t>TATA MOTORS , CW AND PRS | V.P (Construction, Central Plant Engineering, Environment and Corporate Quality Head  | Feb 1978 | Dec 2012 | 34Y 10M
TAT &lt;TAT TRUSTS&lt; GODREJ AND OTHER INDUSTRIES  | TECHNICAL ADVISOE&lt;ENGG AND MANAGEMENT CONSULTANT  | May 2013 | Present | 13Y 0M</t>
  </si>
  <si>
    <t>47Y 10M</t>
  </si>
  <si>
    <t>BMCEX OF TML --BOOK WITH 4 VOLUMES ON MEGA PROJECTS  --BENCH MARK CAPACITY EXPANSION EXCELLENCE -WRITTEN IN 2012,  SOP AND SMP MANUALS FOR ASSET MANAGEMENT ,UTILITY MANAGEMENT OF TATA TRUSTS HOSPITALS IN 2022-SERVE AS STANDARDS ADOPTED AT TATA TRUSTS-ACCF | TATA RUST AND TATA MOTORS (INTERNAL)  | Dec-2012</t>
  </si>
  <si>
    <t>ASST  GENERAL MANAGER TO AND VICE PRESIDENT -- | TELCO/TATA ENGINEERING AND TATA MOTORS  | Jun 1982 | Dec 2012 | 30Y 6M</t>
  </si>
  <si>
    <t>HEMI ANECHOIC CHAMBER --ACOUSTIC FACILITY  | 110 LACS. | TML | Jan 1991 | Jun 1993 | 2Y 5M</t>
  </si>
  <si>
    <t>TATA MOTORS --SOUTH AFRICA AND THAILAND  | SETTING OF  PLANT OF AUTOMOBILE ASSEMBLY ODF ACE AND TRUCK IN THAILAND AND SOUTH ,ROSLYN&lt; PRETORIA&gt;</t>
  </si>
  <si>
    <t>LEAD THE DIVISON HAVING 150 MANPOEWER ,FOR ABOUT 19 TEARS INVOLVING EVERY ASPECT OF A BUSINESS . DESIGNED AND SET COMPLETE INFRASTRUCTURE  REQUIRED FOR MANUFACTURING PLANTS &lt; SINCE 1992-- -SUCCEFULLY OPERATED ALL INFRASTRUCTURE TO DELVER THE OUTCOMES AND  | TBBEM INTERNAL- APPLICATION DOCUMENTS</t>
  </si>
  <si>
    <t>LL.B FROM UNIVERSITY OF PUNE 1989   PUNE UNIVERSITY . - | TML LEGAL COMPLIANCES REPORTING - | Apr 1986 | Dec 2012
MCCIA  | MCCIA  | Feb 2002 | Dec 2012
TML  | MR OF ISO 14 K  | Feb 2002 | Dec 2012</t>
  </si>
  <si>
    <t>QUALITY ENV AND ENERGY  | CII&lt;OMNEX AND BV  | Apr 2003 | Dec 2012 | LEAD ASSESSOR IN ALL AREAS .
COSTRUCTION DESIGNS AND EXECUTION  | TELCO-TENG =TML  | Apr 1982 | Dec 2012 | ALL MEGA PLANTS PLANNED &lt;DESIGNED AND EXECUTED WITH EXCELLENT QUALITY THROUGH QUALITY ASSURANCE SYSTEMS</t>
  </si>
  <si>
    <t>TELCO PUNE VENturers  | PUNE VENTURERS  | USED TO TAKE AND GO ALONG WITH TELCO EMPLOYEES FOR TREKKING --DIFFERENT FORTS.  | Oct 1990 | Feb 2000 | 9Y 4M</t>
  </si>
  <si>
    <t>ADVANCED COURSE ON INVESTIGATION ASSESSMENT AND REHABILITATION OF DISTRESED CONCRETE STRUCTURE --IIT CHENNAI.  | IIT MADRAS | PARTICIPANT | Jan-1982
ENERGY SUMMITS AND ENERGY CONFERENCES --NATIONAL ENERGY EXCELLENCE MANAGEMENT  | CII , HYDERABAD  | PARTICIPANT AND JUDGE  JURY , CHAIRMAN OF SESSIONS  | Aug-2013
UNIDO FLCTD PROGRAM  | DELHI  | JURY AND JUDGE FOR DECIDING THE INNOVATIONS&gt; THEIR BUSINESS FEASIBILITY ETC.  | Jul-2021</t>
  </si>
  <si>
    <t>15-May-26 11:50 PM</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</si>
</sst>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U44"/>
  <sheetViews>
    <sheetView tabSelected="1" workbookViewId="0" showGridLines="true" showRowColHeaders="1">
      <selection activeCell="A1" sqref="A1:Z1"/>
    </sheetView>
  </sheetViews>
  <sheetFormatPr defaultRowHeight="14.4" outlineLevelRow="0" outlineLevelCol="0"/>
  <sheetData>
    <row r="1" spans="1:4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row>
    <row r="2" spans="1:47">
      <c r="A2" t="s">
        <v>47</v>
      </c>
      <c r="B2" t="s">
        <v>48</v>
      </c>
      <c r="C2" t="s">
        <v>49</v>
      </c>
      <c r="D2" t="s">
        <v>50</v>
      </c>
      <c r="E2">
        <v>9790856372</v>
      </c>
      <c r="F2" t="s">
        <v>51</v>
      </c>
      <c r="G2" t="s">
        <v>52</v>
      </c>
      <c r="H2" t="s">
        <v>53</v>
      </c>
      <c r="I2" t="s">
        <v>54</v>
      </c>
      <c r="J2" t="s">
        <v>55</v>
      </c>
      <c r="K2" t="s">
        <v>56</v>
      </c>
      <c r="L2" t="s">
        <v>57</v>
      </c>
      <c r="M2" t="s">
        <v>58</v>
      </c>
      <c r="N2" t="s">
        <v>59</v>
      </c>
      <c r="O2" t="s">
        <v>60</v>
      </c>
      <c r="P2" t="s">
        <v>61</v>
      </c>
      <c r="T2" t="s">
        <v>61</v>
      </c>
      <c r="V2" t="s">
        <v>62</v>
      </c>
      <c r="W2" t="s">
        <v>63</v>
      </c>
      <c r="X2" t="s">
        <v>64</v>
      </c>
      <c r="Y2" t="s">
        <v>65</v>
      </c>
      <c r="AA2" t="s">
        <v>66</v>
      </c>
      <c r="AB2" t="s">
        <v>67</v>
      </c>
      <c r="AC2" t="s">
        <v>68</v>
      </c>
      <c r="AD2" t="s">
        <v>69</v>
      </c>
      <c r="AE2" t="s">
        <v>70</v>
      </c>
      <c r="AF2" t="s">
        <v>71</v>
      </c>
      <c r="AH2" t="s">
        <v>72</v>
      </c>
      <c r="AI2" t="s">
        <v>73</v>
      </c>
      <c r="AJ2" t="s">
        <v>74</v>
      </c>
      <c r="AN2" t="str">
        <f>HYPERLINK("https://nconnect.nicmar.ac.in/storage/profile/69faadf9547a3.png","Download")</f>
        <v>0</v>
      </c>
      <c r="AO2" t="str">
        <f>HYPERLINK("https://nconnect.nicmar.ac.in/pdf/1195_resume_1778038032.pdf/Y2FyZWVy","View Resume")</f>
        <v>0</v>
      </c>
      <c r="AP2" t="str">
        <f>HYPERLINK("https://nconnect.nicmar.ac.in/pdf/1195_aadhar_1778038117.pdf/Y2FyZWVy","View Aadhar")</f>
        <v>0</v>
      </c>
      <c r="AQ2" t="str">
        <f>HYPERLINK("https://nconnect.nicmar.ac.in/pdf/1195_noc_certificate_1778038140.pdf/Y2FyZWVy","View NOC")</f>
        <v>0</v>
      </c>
      <c r="AR2" t="str">
        <f>HYPERLINK("https://nconnect.nicmar.ac.in/pdf/1195_research_publication_1778038192.pdf/Y2FyZWVy","View Research Publication")</f>
        <v>0</v>
      </c>
      <c r="AS2" t="str">
        <f>HYPERLINK("https://nconnect.nicmar.ac.in/pdf/1195_book_chapters_1778038248.pdf/Y2FyZWVy","View Book Chapters")</f>
        <v>0</v>
      </c>
      <c r="AT2" t="s">
        <v>75</v>
      </c>
      <c r="AU2" t="s">
        <v>76</v>
      </c>
    </row>
    <row r="3" spans="1:47">
      <c r="A3" t="s">
        <v>47</v>
      </c>
      <c r="B3" t="s">
        <v>48</v>
      </c>
      <c r="C3" t="s">
        <v>77</v>
      </c>
      <c r="D3" t="s">
        <v>78</v>
      </c>
      <c r="E3">
        <v>9448433574</v>
      </c>
      <c r="F3" t="s">
        <v>51</v>
      </c>
      <c r="G3" t="s">
        <v>79</v>
      </c>
      <c r="H3" t="s">
        <v>80</v>
      </c>
      <c r="I3" t="s">
        <v>81</v>
      </c>
      <c r="J3" t="s">
        <v>82</v>
      </c>
      <c r="K3" t="s">
        <v>83</v>
      </c>
      <c r="L3" t="s">
        <v>84</v>
      </c>
      <c r="M3" t="s">
        <v>85</v>
      </c>
      <c r="N3">
        <v>14</v>
      </c>
      <c r="O3" t="s">
        <v>86</v>
      </c>
      <c r="P3" t="s">
        <v>61</v>
      </c>
      <c r="T3" t="s">
        <v>61</v>
      </c>
      <c r="V3" t="s">
        <v>87</v>
      </c>
      <c r="W3" t="s">
        <v>88</v>
      </c>
      <c r="X3" t="s">
        <v>89</v>
      </c>
      <c r="Y3" t="s">
        <v>90</v>
      </c>
      <c r="Z3" t="s">
        <v>91</v>
      </c>
      <c r="AA3" t="s">
        <v>92</v>
      </c>
      <c r="AB3" t="s">
        <v>93</v>
      </c>
      <c r="AC3" t="s">
        <v>94</v>
      </c>
      <c r="AD3" t="s">
        <v>95</v>
      </c>
      <c r="AE3" t="s">
        <v>96</v>
      </c>
      <c r="AF3" t="s">
        <v>97</v>
      </c>
      <c r="AG3" t="s">
        <v>98</v>
      </c>
      <c r="AH3" t="s">
        <v>99</v>
      </c>
      <c r="AI3" t="s">
        <v>100</v>
      </c>
      <c r="AJ3" t="s">
        <v>101</v>
      </c>
      <c r="AK3" t="s">
        <v>102</v>
      </c>
      <c r="AL3" t="s">
        <v>103</v>
      </c>
      <c r="AM3" t="s">
        <v>104</v>
      </c>
      <c r="AN3" t="str">
        <f>HYPERLINK("https://nconnect.nicmar.ac.in/storage/profile/69fac7cec6655.png","Download")</f>
        <v>0</v>
      </c>
      <c r="AO3" t="str">
        <f>HYPERLINK("https://nconnect.nicmar.ac.in/pdf/1196_resume_1778043891.pdf/Y2FyZWVy","View Resume")</f>
        <v>0</v>
      </c>
      <c r="AP3" t="str">
        <f>HYPERLINK("https://nconnect.nicmar.ac.in/pdf/1196_aadhar_1778045232.pdf/Y2FyZWVy","View Aadhar")</f>
        <v>0</v>
      </c>
      <c r="AQ3" t="str">
        <f>HYPERLINK("https://nconnect.nicmar.ac.in/pdf/1196_noc_certificate_1778045194.pdf/Y2FyZWVy","View NOC")</f>
        <v>0</v>
      </c>
      <c r="AR3" t="str">
        <f>HYPERLINK("https://nconnect.nicmar.ac.in/pdf/1196_research_publication_1778044825.pdf/Y2FyZWVy","View Research Publication")</f>
        <v>0</v>
      </c>
      <c r="AS3" t="str">
        <f>HYPERLINK("https://nconnect.nicmar.ac.in/pdf/1196_book_chapters_1778044587.pdf/Y2FyZWVy","View Book Chapters")</f>
        <v>0</v>
      </c>
      <c r="AT3" t="str">
        <f>HYPERLINK("https://nconnect.nicmar.ac.in/pdf/1196_other_1778044632.pdf/Y2FyZWVy","View Other Document")</f>
        <v>0</v>
      </c>
      <c r="AU3" t="s">
        <v>105</v>
      </c>
    </row>
    <row r="4" spans="1:47">
      <c r="A4" t="s">
        <v>47</v>
      </c>
      <c r="B4" t="s">
        <v>48</v>
      </c>
      <c r="C4" t="s">
        <v>106</v>
      </c>
      <c r="D4" t="s">
        <v>107</v>
      </c>
      <c r="E4">
        <v>9949070607</v>
      </c>
      <c r="F4" t="s">
        <v>51</v>
      </c>
      <c r="G4" t="s">
        <v>108</v>
      </c>
      <c r="H4" t="s">
        <v>80</v>
      </c>
      <c r="I4" t="s">
        <v>109</v>
      </c>
      <c r="J4" t="s">
        <v>110</v>
      </c>
      <c r="K4" t="s">
        <v>111</v>
      </c>
      <c r="L4" t="s">
        <v>112</v>
      </c>
      <c r="M4" t="s">
        <v>113</v>
      </c>
      <c r="N4" t="s">
        <v>114</v>
      </c>
      <c r="O4" t="s">
        <v>115</v>
      </c>
      <c r="P4" t="s">
        <v>61</v>
      </c>
      <c r="T4" t="s">
        <v>61</v>
      </c>
      <c r="V4" t="s">
        <v>116</v>
      </c>
      <c r="W4" t="s">
        <v>117</v>
      </c>
      <c r="X4" t="s">
        <v>118</v>
      </c>
      <c r="Y4" t="s">
        <v>119</v>
      </c>
      <c r="Z4" t="s">
        <v>120</v>
      </c>
      <c r="AA4" t="s">
        <v>121</v>
      </c>
      <c r="AB4" t="s">
        <v>122</v>
      </c>
      <c r="AC4" t="s">
        <v>123</v>
      </c>
      <c r="AD4" t="s">
        <v>124</v>
      </c>
      <c r="AE4" t="s">
        <v>125</v>
      </c>
      <c r="AF4" t="s">
        <v>126</v>
      </c>
      <c r="AG4" t="s">
        <v>127</v>
      </c>
      <c r="AI4" t="s">
        <v>128</v>
      </c>
      <c r="AJ4" t="s">
        <v>129</v>
      </c>
      <c r="AK4" t="s">
        <v>130</v>
      </c>
      <c r="AL4" t="s">
        <v>131</v>
      </c>
      <c r="AN4" t="str">
        <f>HYPERLINK("https://nconnect.nicmar.ac.in/storage/profile/69fad93b9c8cd.png","Download")</f>
        <v>0</v>
      </c>
      <c r="AO4" t="str">
        <f>HYPERLINK("https://nconnect.nicmar.ac.in/pdf/1201_resume_1778049476.pdf/Y2FyZWVy","View Resume")</f>
        <v>0</v>
      </c>
      <c r="AP4" t="str">
        <f>HYPERLINK("https://nconnect.nicmar.ac.in/pdf/1201_aadhar_1778049560.pdf/Y2FyZWVy","View Aadhar")</f>
        <v>0</v>
      </c>
      <c r="AQ4" t="str">
        <f>HYPERLINK("https://nconnect.nicmar.ac.in/pdf/1201_noc_certificate_1778049799.pdf/Y2FyZWVy","View NOC")</f>
        <v>0</v>
      </c>
      <c r="AR4" t="str">
        <f>HYPERLINK("https://nconnect.nicmar.ac.in/pdf/1201_research_publication_1778050006.pdf/Y2FyZWVy","View Research Publication")</f>
        <v>0</v>
      </c>
      <c r="AS4" t="str">
        <f>HYPERLINK("https://nconnect.nicmar.ac.in/pdf/1201_book_chapters_1778050019.pdf/Y2FyZWVy","View Book Chapters")</f>
        <v>0</v>
      </c>
      <c r="AT4" t="s">
        <v>75</v>
      </c>
      <c r="AU4" t="s">
        <v>132</v>
      </c>
    </row>
    <row r="5" spans="1:47">
      <c r="A5" t="s">
        <v>47</v>
      </c>
      <c r="B5" t="s">
        <v>48</v>
      </c>
      <c r="C5" t="s">
        <v>133</v>
      </c>
      <c r="D5" t="s">
        <v>134</v>
      </c>
      <c r="E5">
        <v>8056284293</v>
      </c>
      <c r="F5" t="s">
        <v>51</v>
      </c>
      <c r="G5" t="s">
        <v>135</v>
      </c>
      <c r="H5" t="s">
        <v>80</v>
      </c>
      <c r="I5" t="s">
        <v>81</v>
      </c>
      <c r="J5" t="s">
        <v>136</v>
      </c>
      <c r="K5" t="s">
        <v>137</v>
      </c>
      <c r="L5" t="s">
        <v>138</v>
      </c>
      <c r="M5" t="s">
        <v>139</v>
      </c>
      <c r="N5" t="s">
        <v>140</v>
      </c>
      <c r="O5" t="s">
        <v>141</v>
      </c>
      <c r="P5" t="s">
        <v>61</v>
      </c>
      <c r="T5" t="s">
        <v>61</v>
      </c>
      <c r="V5" t="s">
        <v>142</v>
      </c>
      <c r="W5" t="s">
        <v>143</v>
      </c>
      <c r="X5" t="s">
        <v>144</v>
      </c>
      <c r="Y5" t="s">
        <v>145</v>
      </c>
      <c r="Z5" t="s">
        <v>146</v>
      </c>
      <c r="AA5" t="s">
        <v>147</v>
      </c>
      <c r="AG5" t="s">
        <v>148</v>
      </c>
      <c r="AJ5" t="s">
        <v>149</v>
      </c>
      <c r="AN5" t="str">
        <f>HYPERLINK("https://nconnect.nicmar.ac.in/storage/profile/69fb08f81ffdc.png","Download")</f>
        <v>0</v>
      </c>
      <c r="AO5" t="str">
        <f>HYPERLINK("https://nconnect.nicmar.ac.in/pdf/1204_resume_1778062214.pdf/Y2FyZWVy","View Resume")</f>
        <v>0</v>
      </c>
      <c r="AP5" t="str">
        <f>HYPERLINK("https://nconnect.nicmar.ac.in/pdf/1204_aadhar_1778062289.pdf/Y2FyZWVy","View Aadhar")</f>
        <v>0</v>
      </c>
      <c r="AQ5" t="str">
        <f>HYPERLINK("https://nconnect.nicmar.ac.in/pdf/1204_noc_certificate_1778062476.pdf/Y2FyZWVy","View NOC")</f>
        <v>0</v>
      </c>
      <c r="AR5" t="str">
        <f>HYPERLINK("https://nconnect.nicmar.ac.in/pdf/1204_research_publication_1778062329.pdf/Y2FyZWVy","View Research Publication")</f>
        <v>0</v>
      </c>
      <c r="AS5" t="str">
        <f>HYPERLINK("https://nconnect.nicmar.ac.in/pdf/1204_book_chapters_1778062347.pdf/Y2FyZWVy","View Book Chapters")</f>
        <v>0</v>
      </c>
      <c r="AT5" t="s">
        <v>75</v>
      </c>
      <c r="AU5" t="s">
        <v>150</v>
      </c>
    </row>
    <row r="6" spans="1:47">
      <c r="A6" t="s">
        <v>47</v>
      </c>
      <c r="B6" t="s">
        <v>48</v>
      </c>
      <c r="C6" t="s">
        <v>151</v>
      </c>
      <c r="D6" t="s">
        <v>152</v>
      </c>
      <c r="E6">
        <v>9372670533</v>
      </c>
      <c r="F6" t="s">
        <v>51</v>
      </c>
      <c r="G6" t="s">
        <v>153</v>
      </c>
      <c r="H6" t="s">
        <v>80</v>
      </c>
      <c r="I6" t="s">
        <v>154</v>
      </c>
      <c r="J6" t="s">
        <v>155</v>
      </c>
      <c r="K6" t="s">
        <v>156</v>
      </c>
      <c r="L6" t="s">
        <v>84</v>
      </c>
      <c r="M6" t="s">
        <v>157</v>
      </c>
      <c r="N6" t="s">
        <v>158</v>
      </c>
      <c r="O6" t="s">
        <v>159</v>
      </c>
      <c r="P6" t="s">
        <v>61</v>
      </c>
      <c r="T6" t="s">
        <v>61</v>
      </c>
      <c r="V6" t="s">
        <v>160</v>
      </c>
      <c r="W6" t="s">
        <v>161</v>
      </c>
      <c r="X6" t="s">
        <v>162</v>
      </c>
      <c r="Y6" t="s">
        <v>163</v>
      </c>
      <c r="AA6" t="s">
        <v>164</v>
      </c>
      <c r="AB6" t="s">
        <v>165</v>
      </c>
      <c r="AC6" t="s">
        <v>166</v>
      </c>
      <c r="AD6" t="s">
        <v>167</v>
      </c>
      <c r="AF6" t="s">
        <v>168</v>
      </c>
      <c r="AG6" t="s">
        <v>169</v>
      </c>
      <c r="AH6" t="s">
        <v>170</v>
      </c>
      <c r="AI6" t="s">
        <v>171</v>
      </c>
      <c r="AJ6" t="s">
        <v>172</v>
      </c>
      <c r="AN6" t="s">
        <v>75</v>
      </c>
      <c r="AO6" t="str">
        <f>HYPERLINK("https://nconnect.nicmar.ac.in/pdf/1206_resume_1778063181.pdf/Y2FyZWVy","View Resume")</f>
        <v>0</v>
      </c>
      <c r="AP6" t="str">
        <f>HYPERLINK("https://nconnect.nicmar.ac.in/pdf/1206_aadhar_1778063236.jpg/Y2FyZWVy","View Aadhar")</f>
        <v>0</v>
      </c>
      <c r="AQ6" t="str">
        <f>HYPERLINK("https://nconnect.nicmar.ac.in/pdf/1206_noc_certificate_1778063324.pdf/Y2FyZWVy","View NOC")</f>
        <v>0</v>
      </c>
      <c r="AR6" t="str">
        <f>HYPERLINK("https://nconnect.nicmar.ac.in/pdf/1206_research_publication_1778063278.pdf/Y2FyZWVy","View Research Publication")</f>
        <v>0</v>
      </c>
      <c r="AS6" t="str">
        <f>HYPERLINK("https://nconnect.nicmar.ac.in/pdf/1206_book_chapters_1778063308.pdf/Y2FyZWVy","View Book Chapters")</f>
        <v>0</v>
      </c>
      <c r="AT6" t="str">
        <f>HYPERLINK("https://nconnect.nicmar.ac.in/pdf/1206_other_1778063214.pdf/Y2FyZWVy","View Other Document")</f>
        <v>0</v>
      </c>
      <c r="AU6" t="s">
        <v>173</v>
      </c>
    </row>
    <row r="7" spans="1:47">
      <c r="A7" t="s">
        <v>47</v>
      </c>
      <c r="B7" t="s">
        <v>48</v>
      </c>
      <c r="C7" t="s">
        <v>174</v>
      </c>
      <c r="D7" t="s">
        <v>175</v>
      </c>
      <c r="E7">
        <v>9342104920</v>
      </c>
      <c r="F7" t="s">
        <v>51</v>
      </c>
      <c r="G7" t="s">
        <v>176</v>
      </c>
      <c r="H7" t="s">
        <v>80</v>
      </c>
      <c r="I7" t="s">
        <v>177</v>
      </c>
      <c r="J7" t="s">
        <v>178</v>
      </c>
      <c r="K7" t="s">
        <v>179</v>
      </c>
      <c r="L7" t="s">
        <v>180</v>
      </c>
      <c r="M7" t="s">
        <v>181</v>
      </c>
      <c r="N7">
        <v>14</v>
      </c>
      <c r="O7" t="s">
        <v>182</v>
      </c>
      <c r="P7" t="s">
        <v>61</v>
      </c>
      <c r="T7" t="s">
        <v>61</v>
      </c>
      <c r="V7" t="s">
        <v>183</v>
      </c>
      <c r="W7" t="s">
        <v>184</v>
      </c>
      <c r="X7" t="s">
        <v>185</v>
      </c>
      <c r="Y7" t="s">
        <v>186</v>
      </c>
      <c r="Z7" t="s">
        <v>187</v>
      </c>
      <c r="AA7" t="s">
        <v>188</v>
      </c>
      <c r="AC7" t="s">
        <v>189</v>
      </c>
      <c r="AE7" t="s">
        <v>190</v>
      </c>
      <c r="AG7" t="s">
        <v>191</v>
      </c>
      <c r="AH7" t="s">
        <v>192</v>
      </c>
      <c r="AI7" t="s">
        <v>193</v>
      </c>
      <c r="AJ7" t="s">
        <v>194</v>
      </c>
      <c r="AK7" t="s">
        <v>195</v>
      </c>
      <c r="AN7" t="s">
        <v>75</v>
      </c>
      <c r="AO7" t="str">
        <f>HYPERLINK("https://nconnect.nicmar.ac.in/pdf/1211_resume_1778082129.pdf/Y2FyZWVy","View Resume")</f>
        <v>0</v>
      </c>
      <c r="AP7" t="str">
        <f>HYPERLINK("https://nconnect.nicmar.ac.in/pdf/1211_aadhar_1778082170.jpg/Y2FyZWVy","View Aadhar")</f>
        <v>0</v>
      </c>
      <c r="AQ7" t="str">
        <f>HYPERLINK("https://nconnect.nicmar.ac.in/pdf/1211_noc_certificate_1778082378.jpg/Y2FyZWVy","View NOC")</f>
        <v>0</v>
      </c>
      <c r="AR7" t="str">
        <f>HYPERLINK("https://nconnect.nicmar.ac.in/pdf/1211_research_publication_1778082190.pdf/Y2FyZWVy","View Research Publication")</f>
        <v>0</v>
      </c>
      <c r="AS7" t="str">
        <f>HYPERLINK("https://nconnect.nicmar.ac.in/pdf/1211_book_chapters_1778082512.jpg/Y2FyZWVy","View Book Chapters")</f>
        <v>0</v>
      </c>
      <c r="AT7" t="str">
        <f>HYPERLINK("https://nconnect.nicmar.ac.in/pdf/1211_other_1778082568.jpg/Y2FyZWVy","View Other Document")</f>
        <v>0</v>
      </c>
      <c r="AU7" t="s">
        <v>196</v>
      </c>
    </row>
    <row r="8" spans="1:47">
      <c r="A8" t="s">
        <v>47</v>
      </c>
      <c r="B8" t="s">
        <v>48</v>
      </c>
      <c r="C8" t="s">
        <v>197</v>
      </c>
      <c r="D8" t="s">
        <v>198</v>
      </c>
      <c r="E8">
        <v>9718111207</v>
      </c>
      <c r="F8" t="s">
        <v>199</v>
      </c>
      <c r="G8" t="s">
        <v>200</v>
      </c>
      <c r="H8" t="s">
        <v>53</v>
      </c>
      <c r="I8" t="s">
        <v>201</v>
      </c>
      <c r="J8" t="s">
        <v>202</v>
      </c>
      <c r="K8" t="s">
        <v>203</v>
      </c>
      <c r="L8" t="s">
        <v>204</v>
      </c>
      <c r="M8" t="s">
        <v>205</v>
      </c>
      <c r="N8" t="s">
        <v>206</v>
      </c>
      <c r="O8" t="s">
        <v>207</v>
      </c>
      <c r="P8" t="s">
        <v>61</v>
      </c>
      <c r="T8" t="s">
        <v>61</v>
      </c>
      <c r="V8" t="s">
        <v>208</v>
      </c>
      <c r="W8" t="s">
        <v>209</v>
      </c>
      <c r="X8" t="s">
        <v>210</v>
      </c>
      <c r="Y8" t="s">
        <v>211</v>
      </c>
      <c r="Z8" t="s">
        <v>212</v>
      </c>
      <c r="AA8" t="s">
        <v>213</v>
      </c>
      <c r="AB8" t="s">
        <v>214</v>
      </c>
      <c r="AC8" t="s">
        <v>215</v>
      </c>
      <c r="AD8" t="s">
        <v>216</v>
      </c>
      <c r="AE8" t="s">
        <v>217</v>
      </c>
      <c r="AF8" t="s">
        <v>218</v>
      </c>
      <c r="AG8" t="s">
        <v>219</v>
      </c>
      <c r="AH8" t="s">
        <v>220</v>
      </c>
      <c r="AI8" t="s">
        <v>221</v>
      </c>
      <c r="AJ8" t="s">
        <v>222</v>
      </c>
      <c r="AK8" t="s">
        <v>223</v>
      </c>
      <c r="AL8" t="s">
        <v>224</v>
      </c>
      <c r="AN8" t="str">
        <f>HYPERLINK("https://nconnect.nicmar.ac.in/storage/profile/69fafcd2bc77b.png","Download")</f>
        <v>0</v>
      </c>
      <c r="AO8" t="str">
        <f>HYPERLINK("https://nconnect.nicmar.ac.in/pdf/1208_resume_1778090718.pdf/Y2FyZWVy","View Resume")</f>
        <v>0</v>
      </c>
      <c r="AP8" t="str">
        <f>HYPERLINK("https://nconnect.nicmar.ac.in/pdf/1208_aadhar_1778090752.pdf/Y2FyZWVy","View Aadhar")</f>
        <v>0</v>
      </c>
      <c r="AQ8" t="str">
        <f>HYPERLINK("https://nconnect.nicmar.ac.in/pdf/1208_noc_certificate_1778090813.pdf/Y2FyZWVy","View NOC")</f>
        <v>0</v>
      </c>
      <c r="AR8" t="str">
        <f>HYPERLINK("https://nconnect.nicmar.ac.in/pdf/1208_research_publication_1778091436.pdf/Y2FyZWVy","View Research Publication")</f>
        <v>0</v>
      </c>
      <c r="AS8" t="str">
        <f>HYPERLINK("https://nconnect.nicmar.ac.in/pdf/1208_book_chapters_1778091649.pdf/Y2FyZWVy","View Book Chapters")</f>
        <v>0</v>
      </c>
      <c r="AT8" t="str">
        <f>HYPERLINK("https://nconnect.nicmar.ac.in/pdf/1208_other_1778091820.pdf/Y2FyZWVy","View Other Document")</f>
        <v>0</v>
      </c>
      <c r="AU8" t="s">
        <v>225</v>
      </c>
    </row>
    <row r="9" spans="1:47">
      <c r="A9" t="s">
        <v>47</v>
      </c>
      <c r="B9" t="s">
        <v>48</v>
      </c>
      <c r="C9" t="s">
        <v>226</v>
      </c>
      <c r="D9" t="s">
        <v>227</v>
      </c>
      <c r="E9">
        <v>9441687771</v>
      </c>
      <c r="F9" t="s">
        <v>51</v>
      </c>
      <c r="G9" t="s">
        <v>228</v>
      </c>
      <c r="H9" t="s">
        <v>80</v>
      </c>
      <c r="I9" t="s">
        <v>229</v>
      </c>
      <c r="J9" t="s">
        <v>230</v>
      </c>
      <c r="K9" t="s">
        <v>231</v>
      </c>
      <c r="L9" t="s">
        <v>232</v>
      </c>
      <c r="M9" t="s">
        <v>233</v>
      </c>
      <c r="N9" t="s">
        <v>234</v>
      </c>
      <c r="O9" t="s">
        <v>235</v>
      </c>
      <c r="P9" t="s">
        <v>61</v>
      </c>
      <c r="T9" t="s">
        <v>61</v>
      </c>
      <c r="V9" t="s">
        <v>236</v>
      </c>
      <c r="W9" t="s">
        <v>237</v>
      </c>
      <c r="X9" t="s">
        <v>238</v>
      </c>
      <c r="Z9" t="s">
        <v>239</v>
      </c>
      <c r="AA9" t="s">
        <v>240</v>
      </c>
      <c r="AC9" t="s">
        <v>241</v>
      </c>
      <c r="AG9" t="s">
        <v>242</v>
      </c>
      <c r="AI9" t="s">
        <v>243</v>
      </c>
      <c r="AJ9" t="s">
        <v>244</v>
      </c>
      <c r="AN9" t="str">
        <f>HYPERLINK("https://nconnect.nicmar.ac.in/storage/profile/69fc2743593a1.png","Download")</f>
        <v>0</v>
      </c>
      <c r="AO9" t="str">
        <f>HYPERLINK("https://nconnect.nicmar.ac.in/pdf/1216_resume_1778144015.pdf/Y2FyZWVy","View Resume")</f>
        <v>0</v>
      </c>
      <c r="AP9" t="str">
        <f>HYPERLINK("https://nconnect.nicmar.ac.in/pdf/1216_aadhar_1778136218.pdf/Y2FyZWVy","View Aadhar")</f>
        <v>0</v>
      </c>
      <c r="AQ9" t="str">
        <f>HYPERLINK("https://nconnect.nicmar.ac.in/pdf/1216_noc_certificate_1778144045.pdf/Y2FyZWVy","View NOC")</f>
        <v>0</v>
      </c>
      <c r="AR9" t="str">
        <f>HYPERLINK("https://nconnect.nicmar.ac.in/pdf/1216_research_publication_1778144059.pdf/Y2FyZWVy","View Research Publication")</f>
        <v>0</v>
      </c>
      <c r="AS9" t="str">
        <f>HYPERLINK("https://nconnect.nicmar.ac.in/pdf/1216_book_chapters_1778144079.pdf/Y2FyZWVy","View Book Chapters")</f>
        <v>0</v>
      </c>
      <c r="AT9" t="str">
        <f>HYPERLINK("https://nconnect.nicmar.ac.in/pdf/1216_other_1778144093.pdf/Y2FyZWVy","View Other Document")</f>
        <v>0</v>
      </c>
      <c r="AU9" t="s">
        <v>245</v>
      </c>
    </row>
    <row r="10" spans="1:47">
      <c r="A10" t="s">
        <v>47</v>
      </c>
      <c r="B10" t="s">
        <v>48</v>
      </c>
      <c r="C10" t="s">
        <v>246</v>
      </c>
      <c r="D10" t="s">
        <v>247</v>
      </c>
      <c r="E10">
        <v>9412920780</v>
      </c>
      <c r="F10" t="s">
        <v>51</v>
      </c>
      <c r="G10" t="s">
        <v>248</v>
      </c>
      <c r="H10" t="s">
        <v>80</v>
      </c>
      <c r="I10" t="s">
        <v>249</v>
      </c>
      <c r="J10" t="s">
        <v>250</v>
      </c>
      <c r="K10" t="s">
        <v>251</v>
      </c>
      <c r="L10" t="s">
        <v>252</v>
      </c>
      <c r="M10" t="s">
        <v>253</v>
      </c>
      <c r="N10" t="s">
        <v>254</v>
      </c>
      <c r="O10" t="s">
        <v>255</v>
      </c>
      <c r="P10" t="s">
        <v>61</v>
      </c>
      <c r="T10" t="s">
        <v>61</v>
      </c>
      <c r="V10" t="s">
        <v>256</v>
      </c>
      <c r="W10" t="s">
        <v>257</v>
      </c>
      <c r="X10" t="s">
        <v>258</v>
      </c>
      <c r="Y10" t="s">
        <v>259</v>
      </c>
      <c r="Z10" t="s">
        <v>260</v>
      </c>
      <c r="AA10" t="s">
        <v>261</v>
      </c>
      <c r="AC10" t="s">
        <v>262</v>
      </c>
      <c r="AG10" t="s">
        <v>263</v>
      </c>
      <c r="AI10" t="s">
        <v>264</v>
      </c>
      <c r="AJ10" t="s">
        <v>265</v>
      </c>
      <c r="AK10" t="s">
        <v>266</v>
      </c>
      <c r="AL10" t="s">
        <v>267</v>
      </c>
      <c r="AN10" t="str">
        <f>HYPERLINK("https://nconnect.nicmar.ac.in/storage/profile/69fc0e0d8f68c.png","Download")</f>
        <v>0</v>
      </c>
      <c r="AO10" t="str">
        <f>HYPERLINK("https://nconnect.nicmar.ac.in/pdf/1212_resume_1778216198.pdf/Y2FyZWVy","View Resume")</f>
        <v>0</v>
      </c>
      <c r="AP10" t="str">
        <f>HYPERLINK("https://nconnect.nicmar.ac.in/pdf/1212_aadhar_1778216216.jpeg/Y2FyZWVy","View Aadhar")</f>
        <v>0</v>
      </c>
      <c r="AQ10" t="str">
        <f>HYPERLINK("https://nconnect.nicmar.ac.in/pdf/1212_noc_certificate_1778216232.jpeg/Y2FyZWVy","View NOC")</f>
        <v>0</v>
      </c>
      <c r="AR10" t="str">
        <f>HYPERLINK("https://nconnect.nicmar.ac.in/pdf/1212_research_publication_1778216245.pdf/Y2FyZWVy","View Research Publication")</f>
        <v>0</v>
      </c>
      <c r="AS10" t="str">
        <f>HYPERLINK("https://nconnect.nicmar.ac.in/pdf/1212_book_chapters_1778216251.pdf/Y2FyZWVy","View Book Chapters")</f>
        <v>0</v>
      </c>
      <c r="AT10" t="s">
        <v>75</v>
      </c>
      <c r="AU10" t="s">
        <v>268</v>
      </c>
    </row>
    <row r="11" spans="1:47">
      <c r="A11" t="s">
        <v>47</v>
      </c>
      <c r="B11" t="s">
        <v>48</v>
      </c>
      <c r="C11" t="s">
        <v>269</v>
      </c>
      <c r="D11" t="s">
        <v>270</v>
      </c>
      <c r="E11">
        <v>9458721357</v>
      </c>
      <c r="F11" t="s">
        <v>51</v>
      </c>
      <c r="G11" t="s">
        <v>271</v>
      </c>
      <c r="H11" t="s">
        <v>80</v>
      </c>
      <c r="I11" t="s">
        <v>272</v>
      </c>
      <c r="J11" t="s">
        <v>273</v>
      </c>
      <c r="K11" t="s">
        <v>274</v>
      </c>
      <c r="L11" t="s">
        <v>84</v>
      </c>
      <c r="M11" t="s">
        <v>275</v>
      </c>
      <c r="N11">
        <v>10</v>
      </c>
      <c r="O11" t="s">
        <v>276</v>
      </c>
      <c r="P11" t="s">
        <v>61</v>
      </c>
      <c r="T11" t="s">
        <v>61</v>
      </c>
      <c r="V11" t="s">
        <v>277</v>
      </c>
      <c r="W11" t="s">
        <v>278</v>
      </c>
      <c r="X11" t="s">
        <v>279</v>
      </c>
      <c r="Y11" t="s">
        <v>280</v>
      </c>
      <c r="Z11" t="s">
        <v>281</v>
      </c>
      <c r="AA11" t="s">
        <v>282</v>
      </c>
      <c r="AD11" t="s">
        <v>283</v>
      </c>
      <c r="AH11" t="s">
        <v>284</v>
      </c>
      <c r="AI11" t="s">
        <v>285</v>
      </c>
      <c r="AJ11" t="s">
        <v>286</v>
      </c>
      <c r="AN11" t="str">
        <f>HYPERLINK("https://nconnect.nicmar.ac.in/storage/profile/69fc24e470d79.png","Download")</f>
        <v>0</v>
      </c>
      <c r="AO11" t="str">
        <f>HYPERLINK("https://nconnect.nicmar.ac.in/pdf/1215_resume_1778218265.jpg/Y2FyZWVy","View Resume")</f>
        <v>0</v>
      </c>
      <c r="AP11" t="str">
        <f>HYPERLINK("https://nconnect.nicmar.ac.in/pdf/1215_aadhar_1778218184.jpg/Y2FyZWVy","View Aadhar")</f>
        <v>0</v>
      </c>
      <c r="AQ11" t="str">
        <f>HYPERLINK("https://nconnect.nicmar.ac.in/pdf/1215_noc_certificate_1778218291.jpg/Y2FyZWVy","View NOC")</f>
        <v>0</v>
      </c>
      <c r="AR11" t="str">
        <f>HYPERLINK("https://nconnect.nicmar.ac.in/pdf/1215_research_publication_1778218341.jpg/Y2FyZWVy","View Research Publication")</f>
        <v>0</v>
      </c>
      <c r="AS11" t="str">
        <f>HYPERLINK("https://nconnect.nicmar.ac.in/pdf/1215_book_chapters_1778218380.jpg/Y2FyZWVy","View Book Chapters")</f>
        <v>0</v>
      </c>
      <c r="AT11" t="str">
        <f>HYPERLINK("https://nconnect.nicmar.ac.in/pdf/1215_other_1778218530.jpg/Y2FyZWVy","View Other Document")</f>
        <v>0</v>
      </c>
      <c r="AU11" t="s">
        <v>287</v>
      </c>
    </row>
    <row r="12" spans="1:47">
      <c r="A12" t="s">
        <v>47</v>
      </c>
      <c r="B12" t="s">
        <v>48</v>
      </c>
      <c r="C12" t="s">
        <v>288</v>
      </c>
      <c r="D12" t="s">
        <v>289</v>
      </c>
      <c r="E12">
        <v>9811443010</v>
      </c>
      <c r="F12" t="s">
        <v>199</v>
      </c>
      <c r="G12" t="s">
        <v>290</v>
      </c>
      <c r="H12" t="s">
        <v>80</v>
      </c>
      <c r="I12" t="s">
        <v>291</v>
      </c>
      <c r="J12" t="s">
        <v>292</v>
      </c>
      <c r="K12" t="s">
        <v>293</v>
      </c>
      <c r="L12" t="s">
        <v>294</v>
      </c>
      <c r="M12" t="s">
        <v>295</v>
      </c>
      <c r="N12" t="s">
        <v>296</v>
      </c>
      <c r="O12" t="s">
        <v>297</v>
      </c>
      <c r="P12" t="s">
        <v>61</v>
      </c>
      <c r="T12" t="s">
        <v>61</v>
      </c>
      <c r="V12" t="s">
        <v>298</v>
      </c>
      <c r="W12" t="s">
        <v>299</v>
      </c>
      <c r="X12" t="s">
        <v>300</v>
      </c>
      <c r="Y12" t="s">
        <v>301</v>
      </c>
      <c r="AF12" t="s">
        <v>302</v>
      </c>
      <c r="AG12" t="s">
        <v>303</v>
      </c>
      <c r="AH12" t="s">
        <v>304</v>
      </c>
      <c r="AJ12" t="s">
        <v>305</v>
      </c>
      <c r="AN12" t="str">
        <f>HYPERLINK("https://nconnect.nicmar.ac.in/storage/profile/69faf23b305d6.png","Download")</f>
        <v>0</v>
      </c>
      <c r="AO12" t="str">
        <f>HYPERLINK("https://nconnect.nicmar.ac.in/pdf/1203_resume_1778132316.pdf/Y2FyZWVy","View Resume")</f>
        <v>0</v>
      </c>
      <c r="AP12" t="str">
        <f>HYPERLINK("https://nconnect.nicmar.ac.in/pdf/1203_aadhar_1778132254.jpeg/Y2FyZWVy","View Aadhar")</f>
        <v>0</v>
      </c>
      <c r="AQ12" t="str">
        <f>HYPERLINK("https://nconnect.nicmar.ac.in/pdf/1203_noc_certificate_1778221745.pdf/Y2FyZWVy","View NOC")</f>
        <v>0</v>
      </c>
      <c r="AR12" t="str">
        <f>HYPERLINK("https://nconnect.nicmar.ac.in/pdf/1203_research_publication_1778132392.pdf/Y2FyZWVy","View Research Publication")</f>
        <v>0</v>
      </c>
      <c r="AS12" t="str">
        <f>HYPERLINK("https://nconnect.nicmar.ac.in/pdf/1203_book_chapters_1778132411.pdf/Y2FyZWVy","View Book Chapters")</f>
        <v>0</v>
      </c>
      <c r="AT12" t="s">
        <v>75</v>
      </c>
      <c r="AU12" t="s">
        <v>306</v>
      </c>
    </row>
    <row r="13" spans="1:47">
      <c r="A13" t="s">
        <v>47</v>
      </c>
      <c r="B13" t="s">
        <v>48</v>
      </c>
      <c r="C13" t="s">
        <v>307</v>
      </c>
      <c r="D13" t="s">
        <v>308</v>
      </c>
      <c r="E13">
        <v>9334282589</v>
      </c>
      <c r="F13" t="s">
        <v>51</v>
      </c>
      <c r="G13" t="s">
        <v>309</v>
      </c>
      <c r="H13" t="s">
        <v>80</v>
      </c>
      <c r="I13" t="s">
        <v>310</v>
      </c>
      <c r="J13" t="s">
        <v>311</v>
      </c>
      <c r="K13" t="s">
        <v>312</v>
      </c>
      <c r="L13" t="s">
        <v>313</v>
      </c>
      <c r="M13" t="s">
        <v>314</v>
      </c>
      <c r="N13" t="s">
        <v>315</v>
      </c>
      <c r="O13" t="s">
        <v>316</v>
      </c>
      <c r="P13" t="s">
        <v>61</v>
      </c>
      <c r="T13" t="s">
        <v>61</v>
      </c>
      <c r="V13" t="s">
        <v>317</v>
      </c>
      <c r="W13" t="s">
        <v>318</v>
      </c>
      <c r="X13" t="s">
        <v>319</v>
      </c>
      <c r="Y13" t="s">
        <v>320</v>
      </c>
      <c r="Z13" t="s">
        <v>321</v>
      </c>
      <c r="AA13" t="s">
        <v>322</v>
      </c>
      <c r="AB13" t="s">
        <v>323</v>
      </c>
      <c r="AC13" t="s">
        <v>324</v>
      </c>
      <c r="AD13" t="s">
        <v>325</v>
      </c>
      <c r="AG13" t="s">
        <v>326</v>
      </c>
      <c r="AH13" t="s">
        <v>327</v>
      </c>
      <c r="AI13" t="s">
        <v>328</v>
      </c>
      <c r="AJ13" t="s">
        <v>329</v>
      </c>
      <c r="AN13" t="str">
        <f>HYPERLINK("https://nconnect.nicmar.ac.in/storage/profile/69fdc9bbc06ca.png","Download")</f>
        <v>0</v>
      </c>
      <c r="AO13" t="str">
        <f>HYPERLINK("https://nconnect.nicmar.ac.in/pdf/1226_resume_1778245611.pdf/Y2FyZWVy","View Resume")</f>
        <v>0</v>
      </c>
      <c r="AP13" t="str">
        <f>HYPERLINK("https://nconnect.nicmar.ac.in/pdf/1226_aadhar_1778245656.pdf/Y2FyZWVy","View Aadhar")</f>
        <v>0</v>
      </c>
      <c r="AQ13" t="str">
        <f>HYPERLINK("https://nconnect.nicmar.ac.in/pdf/1226_noc_certificate_1778246365.pdf/Y2FyZWVy","View NOC")</f>
        <v>0</v>
      </c>
      <c r="AR13" t="str">
        <f>HYPERLINK("https://nconnect.nicmar.ac.in/pdf/1226_research_publication_1778247014.pdf/Y2FyZWVy","View Research Publication")</f>
        <v>0</v>
      </c>
      <c r="AS13" t="str">
        <f>HYPERLINK("https://nconnect.nicmar.ac.in/pdf/1226_book_chapters_1778247041.pdf/Y2FyZWVy","View Book Chapters")</f>
        <v>0</v>
      </c>
      <c r="AT13" t="s">
        <v>75</v>
      </c>
      <c r="AU13" t="s">
        <v>330</v>
      </c>
    </row>
    <row r="14" spans="1:47">
      <c r="A14" t="s">
        <v>47</v>
      </c>
      <c r="B14" t="s">
        <v>48</v>
      </c>
      <c r="C14" t="s">
        <v>331</v>
      </c>
      <c r="D14" t="s">
        <v>332</v>
      </c>
      <c r="E14">
        <v>8309337736</v>
      </c>
      <c r="F14" t="s">
        <v>51</v>
      </c>
      <c r="G14" t="s">
        <v>333</v>
      </c>
      <c r="H14" t="s">
        <v>80</v>
      </c>
      <c r="I14" t="s">
        <v>334</v>
      </c>
      <c r="J14" t="s">
        <v>335</v>
      </c>
      <c r="K14" t="s">
        <v>336</v>
      </c>
      <c r="L14" t="s">
        <v>337</v>
      </c>
      <c r="M14" t="s">
        <v>338</v>
      </c>
      <c r="N14" t="s">
        <v>339</v>
      </c>
      <c r="O14" t="s">
        <v>340</v>
      </c>
      <c r="P14" t="s">
        <v>61</v>
      </c>
      <c r="T14" t="s">
        <v>61</v>
      </c>
      <c r="V14" t="s">
        <v>341</v>
      </c>
      <c r="W14" t="s">
        <v>342</v>
      </c>
      <c r="X14" t="s">
        <v>343</v>
      </c>
      <c r="Y14" t="s">
        <v>344</v>
      </c>
      <c r="Z14" t="s">
        <v>345</v>
      </c>
      <c r="AA14" t="s">
        <v>346</v>
      </c>
      <c r="AB14" t="s">
        <v>347</v>
      </c>
      <c r="AC14" t="s">
        <v>348</v>
      </c>
      <c r="AD14" t="s">
        <v>349</v>
      </c>
      <c r="AG14" t="s">
        <v>350</v>
      </c>
      <c r="AI14" t="s">
        <v>351</v>
      </c>
      <c r="AJ14" t="s">
        <v>352</v>
      </c>
      <c r="AN14" t="s">
        <v>75</v>
      </c>
      <c r="AO14" t="str">
        <f>HYPERLINK("https://nconnect.nicmar.ac.in/pdf/1227_resume_1778259624.pdf/Y2FyZWVy","View Resume")</f>
        <v>0</v>
      </c>
      <c r="AP14" t="str">
        <f>HYPERLINK("https://nconnect.nicmar.ac.in/pdf/1227_aadhar_1778260045.pdf/Y2FyZWVy","View Aadhar")</f>
        <v>0</v>
      </c>
      <c r="AQ14" t="str">
        <f>HYPERLINK("https://nconnect.nicmar.ac.in/pdf/1227_noc_certificate_1778259792.pdf/Y2FyZWVy","View NOC")</f>
        <v>0</v>
      </c>
      <c r="AR14" t="str">
        <f>HYPERLINK("https://nconnect.nicmar.ac.in/pdf/1227_research_publication_1778259866.pdf/Y2FyZWVy","View Research Publication")</f>
        <v>0</v>
      </c>
      <c r="AS14" t="str">
        <f>HYPERLINK("https://nconnect.nicmar.ac.in/pdf/1227_book_chapters_1778259875.pdf/Y2FyZWVy","View Book Chapters")</f>
        <v>0</v>
      </c>
      <c r="AT14" t="str">
        <f>HYPERLINK("https://nconnect.nicmar.ac.in/pdf/1227_other_1778259880.pdf/Y2FyZWVy","View Other Document")</f>
        <v>0</v>
      </c>
      <c r="AU14" t="s">
        <v>353</v>
      </c>
    </row>
    <row r="15" spans="1:47">
      <c r="A15" t="s">
        <v>47</v>
      </c>
      <c r="B15" t="s">
        <v>48</v>
      </c>
      <c r="C15" t="s">
        <v>354</v>
      </c>
      <c r="D15" t="s">
        <v>355</v>
      </c>
      <c r="E15">
        <v>8793814621</v>
      </c>
      <c r="F15" t="s">
        <v>51</v>
      </c>
      <c r="G15" t="s">
        <v>356</v>
      </c>
      <c r="H15" t="s">
        <v>80</v>
      </c>
      <c r="I15" t="s">
        <v>357</v>
      </c>
      <c r="J15" t="s">
        <v>358</v>
      </c>
      <c r="K15" t="s">
        <v>359</v>
      </c>
      <c r="L15" t="s">
        <v>234</v>
      </c>
      <c r="M15" t="s">
        <v>360</v>
      </c>
      <c r="N15" t="s">
        <v>361</v>
      </c>
      <c r="O15" t="s">
        <v>356</v>
      </c>
      <c r="P15" t="s">
        <v>61</v>
      </c>
      <c r="T15" t="s">
        <v>61</v>
      </c>
      <c r="V15" t="s">
        <v>362</v>
      </c>
      <c r="W15" t="s">
        <v>363</v>
      </c>
      <c r="X15" t="s">
        <v>364</v>
      </c>
      <c r="Y15" t="s">
        <v>365</v>
      </c>
      <c r="Z15" t="s">
        <v>366</v>
      </c>
      <c r="AA15" t="s">
        <v>367</v>
      </c>
      <c r="AB15" t="s">
        <v>368</v>
      </c>
      <c r="AC15" t="s">
        <v>369</v>
      </c>
      <c r="AE15" t="s">
        <v>370</v>
      </c>
      <c r="AF15" t="s">
        <v>371</v>
      </c>
      <c r="AG15" t="s">
        <v>372</v>
      </c>
      <c r="AH15" t="s">
        <v>373</v>
      </c>
      <c r="AI15" t="s">
        <v>374</v>
      </c>
      <c r="AJ15" t="s">
        <v>375</v>
      </c>
      <c r="AK15" t="s">
        <v>376</v>
      </c>
      <c r="AL15" t="s">
        <v>377</v>
      </c>
      <c r="AM15" t="s">
        <v>378</v>
      </c>
      <c r="AN15" t="str">
        <f>HYPERLINK("https://nconnect.nicmar.ac.in/storage/profile/69fe19224da18.png","Download")</f>
        <v>0</v>
      </c>
      <c r="AO15" t="str">
        <f>HYPERLINK("https://nconnect.nicmar.ac.in/pdf/1222_resume_1778259347.pdf/Y2FyZWVy","View Resume")</f>
        <v>0</v>
      </c>
      <c r="AP15" t="str">
        <f>HYPERLINK("https://nconnect.nicmar.ac.in/pdf/1222_aadhar_1778259364.pdf/Y2FyZWVy","View Aadhar")</f>
        <v>0</v>
      </c>
      <c r="AQ15" t="str">
        <f>HYPERLINK("https://nconnect.nicmar.ac.in/pdf/1222_noc_certificate_1778260113.pdf/Y2FyZWVy","View NOC")</f>
        <v>0</v>
      </c>
      <c r="AR15" t="str">
        <f>HYPERLINK("https://nconnect.nicmar.ac.in/pdf/1222_research_publication_1778259592.pdf/Y2FyZWVy","View Research Publication")</f>
        <v>0</v>
      </c>
      <c r="AS15" t="str">
        <f>HYPERLINK("https://nconnect.nicmar.ac.in/pdf/1222_book_chapters_1778260156.pdf/Y2FyZWVy","View Book Chapters")</f>
        <v>0</v>
      </c>
      <c r="AT15" t="s">
        <v>75</v>
      </c>
      <c r="AU15" t="s">
        <v>379</v>
      </c>
    </row>
    <row r="16" spans="1:47">
      <c r="A16" t="s">
        <v>47</v>
      </c>
      <c r="B16" t="s">
        <v>48</v>
      </c>
      <c r="C16" t="s">
        <v>380</v>
      </c>
      <c r="D16" t="s">
        <v>381</v>
      </c>
      <c r="E16">
        <v>9805965401</v>
      </c>
      <c r="F16" t="s">
        <v>51</v>
      </c>
      <c r="G16" t="s">
        <v>382</v>
      </c>
      <c r="H16" t="s">
        <v>80</v>
      </c>
      <c r="I16" t="s">
        <v>249</v>
      </c>
      <c r="J16" t="s">
        <v>383</v>
      </c>
      <c r="K16" t="s">
        <v>384</v>
      </c>
      <c r="L16" t="s">
        <v>385</v>
      </c>
      <c r="M16" t="s">
        <v>386</v>
      </c>
      <c r="N16" t="s">
        <v>387</v>
      </c>
      <c r="O16" t="s">
        <v>388</v>
      </c>
      <c r="P16" t="s">
        <v>61</v>
      </c>
      <c r="T16" t="s">
        <v>61</v>
      </c>
      <c r="V16" t="s">
        <v>389</v>
      </c>
      <c r="W16" t="s">
        <v>390</v>
      </c>
      <c r="X16" t="s">
        <v>391</v>
      </c>
      <c r="Y16" t="s">
        <v>392</v>
      </c>
      <c r="Z16" t="s">
        <v>393</v>
      </c>
      <c r="AA16" t="s">
        <v>394</v>
      </c>
      <c r="AB16" t="s">
        <v>395</v>
      </c>
      <c r="AC16" t="s">
        <v>396</v>
      </c>
      <c r="AD16" t="s">
        <v>397</v>
      </c>
      <c r="AE16" t="s">
        <v>398</v>
      </c>
      <c r="AF16" t="s">
        <v>399</v>
      </c>
      <c r="AG16" t="s">
        <v>400</v>
      </c>
      <c r="AH16" t="s">
        <v>401</v>
      </c>
      <c r="AI16" t="s">
        <v>402</v>
      </c>
      <c r="AJ16" t="s">
        <v>403</v>
      </c>
      <c r="AK16" t="s">
        <v>404</v>
      </c>
      <c r="AL16" t="s">
        <v>405</v>
      </c>
      <c r="AN16" t="str">
        <f>HYPERLINK("https://nconnect.nicmar.ac.in/storage/profile/69fc818934437.png","Download")</f>
        <v>0</v>
      </c>
      <c r="AO16" t="str">
        <f>HYPERLINK("https://nconnect.nicmar.ac.in/pdf/1221_resume_1778328666.pdf/Y2FyZWVy","View Resume")</f>
        <v>0</v>
      </c>
      <c r="AP16" t="str">
        <f>HYPERLINK("https://nconnect.nicmar.ac.in/pdf/1221_aadhar_1778327376.pdf/Y2FyZWVy","View Aadhar")</f>
        <v>0</v>
      </c>
      <c r="AQ16" t="str">
        <f>HYPERLINK("https://nconnect.nicmar.ac.in/pdf/1221_noc_certificate_1778327990.pdf/Y2FyZWVy","View NOC")</f>
        <v>0</v>
      </c>
      <c r="AR16" t="str">
        <f>HYPERLINK("https://nconnect.nicmar.ac.in/pdf/1221_research_publication_1778327131.pdf/Y2FyZWVy","View Research Publication")</f>
        <v>0</v>
      </c>
      <c r="AS16" t="str">
        <f>HYPERLINK("https://nconnect.nicmar.ac.in/pdf/1221_book_chapters_1778328119.pdf/Y2FyZWVy","View Book Chapters")</f>
        <v>0</v>
      </c>
      <c r="AT16" t="str">
        <f>HYPERLINK("https://nconnect.nicmar.ac.in/pdf/1221_other_1778327173.pdf/Y2FyZWVy","View Other Document")</f>
        <v>0</v>
      </c>
      <c r="AU16" t="s">
        <v>406</v>
      </c>
    </row>
    <row r="17" spans="1:47">
      <c r="A17" t="s">
        <v>47</v>
      </c>
      <c r="B17" t="s">
        <v>48</v>
      </c>
      <c r="C17" t="s">
        <v>407</v>
      </c>
      <c r="D17" t="s">
        <v>408</v>
      </c>
      <c r="E17">
        <v>8008031222</v>
      </c>
      <c r="F17" t="s">
        <v>51</v>
      </c>
      <c r="G17" t="s">
        <v>409</v>
      </c>
      <c r="H17" t="s">
        <v>80</v>
      </c>
      <c r="I17" t="s">
        <v>410</v>
      </c>
      <c r="J17" t="s">
        <v>411</v>
      </c>
      <c r="K17" t="s">
        <v>412</v>
      </c>
      <c r="L17" t="s">
        <v>413</v>
      </c>
      <c r="M17" t="s">
        <v>414</v>
      </c>
      <c r="N17">
        <v>1</v>
      </c>
      <c r="O17" t="s">
        <v>415</v>
      </c>
      <c r="P17" t="s">
        <v>61</v>
      </c>
      <c r="T17" t="s">
        <v>61</v>
      </c>
      <c r="V17" t="s">
        <v>416</v>
      </c>
      <c r="W17" t="s">
        <v>417</v>
      </c>
      <c r="X17" t="s">
        <v>418</v>
      </c>
      <c r="Y17" t="s">
        <v>419</v>
      </c>
      <c r="Z17" t="s">
        <v>420</v>
      </c>
      <c r="AA17" t="s">
        <v>421</v>
      </c>
      <c r="AB17" t="s">
        <v>422</v>
      </c>
      <c r="AC17" t="s">
        <v>423</v>
      </c>
      <c r="AE17" t="s">
        <v>424</v>
      </c>
      <c r="AF17" t="s">
        <v>425</v>
      </c>
      <c r="AG17" t="s">
        <v>426</v>
      </c>
      <c r="AJ17" t="s">
        <v>427</v>
      </c>
      <c r="AK17" t="s">
        <v>428</v>
      </c>
      <c r="AL17" t="s">
        <v>429</v>
      </c>
      <c r="AN17" t="s">
        <v>75</v>
      </c>
      <c r="AO17" t="str">
        <f>HYPERLINK("https://nconnect.nicmar.ac.in/pdf/1234_resume_1778392233.pdf/Y2FyZWVy","View Resume")</f>
        <v>0</v>
      </c>
      <c r="AP17" t="str">
        <f>HYPERLINK("https://nconnect.nicmar.ac.in/pdf/1234_aadhar_1778392244.pdf/Y2FyZWVy","View Aadhar")</f>
        <v>0</v>
      </c>
      <c r="AQ17" t="str">
        <f>HYPERLINK("https://nconnect.nicmar.ac.in/pdf/1234_noc_certificate_1778392274.jpg/Y2FyZWVy","View NOC")</f>
        <v>0</v>
      </c>
      <c r="AR17" t="str">
        <f>HYPERLINK("https://nconnect.nicmar.ac.in/pdf/1234_research_publication_1778392286.pdf/Y2FyZWVy","View Research Publication")</f>
        <v>0</v>
      </c>
      <c r="AS17" t="str">
        <f>HYPERLINK("https://nconnect.nicmar.ac.in/pdf/1234_book_chapters_1778392296.pdf/Y2FyZWVy","View Book Chapters")</f>
        <v>0</v>
      </c>
      <c r="AT17" t="s">
        <v>75</v>
      </c>
      <c r="AU17" t="s">
        <v>430</v>
      </c>
    </row>
    <row r="18" spans="1:47">
      <c r="A18" t="s">
        <v>47</v>
      </c>
      <c r="B18" t="s">
        <v>48</v>
      </c>
      <c r="C18" t="s">
        <v>431</v>
      </c>
      <c r="D18" t="s">
        <v>432</v>
      </c>
      <c r="E18">
        <v>9483656892</v>
      </c>
      <c r="F18" t="s">
        <v>51</v>
      </c>
      <c r="G18" t="s">
        <v>433</v>
      </c>
      <c r="H18" t="s">
        <v>53</v>
      </c>
      <c r="I18" t="s">
        <v>434</v>
      </c>
      <c r="J18" t="s">
        <v>435</v>
      </c>
      <c r="K18" t="s">
        <v>436</v>
      </c>
      <c r="L18" t="s">
        <v>437</v>
      </c>
      <c r="M18" t="s">
        <v>438</v>
      </c>
      <c r="N18">
        <v>14</v>
      </c>
      <c r="O18" t="s">
        <v>439</v>
      </c>
      <c r="P18" t="s">
        <v>61</v>
      </c>
      <c r="T18" t="s">
        <v>61</v>
      </c>
      <c r="V18" t="s">
        <v>440</v>
      </c>
      <c r="W18" t="s">
        <v>441</v>
      </c>
      <c r="X18" t="s">
        <v>442</v>
      </c>
      <c r="Y18" t="s">
        <v>443</v>
      </c>
      <c r="Z18" t="s">
        <v>444</v>
      </c>
      <c r="AA18" t="s">
        <v>445</v>
      </c>
      <c r="AC18" t="s">
        <v>446</v>
      </c>
      <c r="AD18" t="s">
        <v>447</v>
      </c>
      <c r="AE18" t="s">
        <v>448</v>
      </c>
      <c r="AK18" t="s">
        <v>449</v>
      </c>
      <c r="AL18" t="s">
        <v>450</v>
      </c>
      <c r="AN18" t="str">
        <f>HYPERLINK("https://nconnect.nicmar.ac.in/storage/profile/69fff3fabac75.png","Download")</f>
        <v>0</v>
      </c>
      <c r="AO18" t="str">
        <f>HYPERLINK("https://nconnect.nicmar.ac.in/pdf/1233_resume_1778414814.pdf/Y2FyZWVy","View Resume")</f>
        <v>0</v>
      </c>
      <c r="AP18" t="str">
        <f>HYPERLINK("https://nconnect.nicmar.ac.in/pdf/1233_aadhar_1778414268.pdf/Y2FyZWVy","View Aadhar")</f>
        <v>0</v>
      </c>
      <c r="AQ18" t="str">
        <f>HYPERLINK("https://nconnect.nicmar.ac.in/pdf/1233_noc_certificate_1778491212.pdf/Y2FyZWVy","View NOC")</f>
        <v>0</v>
      </c>
      <c r="AR18" t="str">
        <f>HYPERLINK("https://nconnect.nicmar.ac.in/pdf/1233_research_publication_1778420914.pdf/Y2FyZWVy","View Research Publication")</f>
        <v>0</v>
      </c>
      <c r="AS18" t="str">
        <f>HYPERLINK("https://nconnect.nicmar.ac.in/pdf/1233_book_chapters_1778421619.pdf/Y2FyZWVy","View Book Chapters")</f>
        <v>0</v>
      </c>
      <c r="AT18" t="s">
        <v>75</v>
      </c>
      <c r="AU18" t="s">
        <v>451</v>
      </c>
    </row>
    <row r="19" spans="1:47">
      <c r="A19" t="s">
        <v>47</v>
      </c>
      <c r="B19" t="s">
        <v>48</v>
      </c>
      <c r="C19" t="s">
        <v>452</v>
      </c>
      <c r="D19" t="s">
        <v>453</v>
      </c>
      <c r="E19">
        <v>9845292218</v>
      </c>
      <c r="F19" t="s">
        <v>51</v>
      </c>
      <c r="G19" t="s">
        <v>454</v>
      </c>
      <c r="H19" t="s">
        <v>80</v>
      </c>
      <c r="I19" t="s">
        <v>455</v>
      </c>
      <c r="J19" t="s">
        <v>456</v>
      </c>
      <c r="K19" t="s">
        <v>457</v>
      </c>
      <c r="L19" t="s">
        <v>458</v>
      </c>
      <c r="M19" t="s">
        <v>459</v>
      </c>
      <c r="N19" t="s">
        <v>460</v>
      </c>
      <c r="O19" t="s">
        <v>461</v>
      </c>
      <c r="P19" t="s">
        <v>61</v>
      </c>
      <c r="T19" t="s">
        <v>61</v>
      </c>
      <c r="V19" t="s">
        <v>462</v>
      </c>
      <c r="W19" t="s">
        <v>463</v>
      </c>
      <c r="X19" t="s">
        <v>464</v>
      </c>
      <c r="Y19" t="s">
        <v>465</v>
      </c>
      <c r="AA19" t="s">
        <v>466</v>
      </c>
      <c r="AC19" t="s">
        <v>467</v>
      </c>
      <c r="AD19" t="s">
        <v>468</v>
      </c>
      <c r="AE19" t="s">
        <v>469</v>
      </c>
      <c r="AG19" t="s">
        <v>426</v>
      </c>
      <c r="AN19" t="str">
        <f>HYPERLINK("https://nconnect.nicmar.ac.in/storage/profile/69facc6fceec1.png","Download")</f>
        <v>0</v>
      </c>
      <c r="AO19" t="str">
        <f>HYPERLINK("https://nconnect.nicmar.ac.in/pdf/1200_resume_1778489581.pdf/Y2FyZWVy","View Resume")</f>
        <v>0</v>
      </c>
      <c r="AP19" t="str">
        <f>HYPERLINK("https://nconnect.nicmar.ac.in/pdf/1200_aadhar_1778490168.jpg/Y2FyZWVy","View Aadhar")</f>
        <v>0</v>
      </c>
      <c r="AQ19" t="str">
        <f>HYPERLINK("https://nconnect.nicmar.ac.in/pdf/1200_noc_certificate_1778490325.pdf/Y2FyZWVy","View NOC")</f>
        <v>0</v>
      </c>
      <c r="AR19" t="str">
        <f>HYPERLINK("https://nconnect.nicmar.ac.in/pdf/1200_research_publication_1778490307.pdf/Y2FyZWVy","View Research Publication")</f>
        <v>0</v>
      </c>
      <c r="AS19" t="str">
        <f>HYPERLINK("https://nconnect.nicmar.ac.in/pdf/1200_book_chapters_1778492622.jpg/Y2FyZWVy","View Book Chapters")</f>
        <v>0</v>
      </c>
      <c r="AT19" t="s">
        <v>75</v>
      </c>
      <c r="AU19" t="s">
        <v>470</v>
      </c>
    </row>
    <row r="20" spans="1:47">
      <c r="A20" t="s">
        <v>47</v>
      </c>
      <c r="B20" t="s">
        <v>48</v>
      </c>
      <c r="C20" t="s">
        <v>471</v>
      </c>
      <c r="D20" t="s">
        <v>472</v>
      </c>
      <c r="E20">
        <v>9502265908</v>
      </c>
      <c r="F20" t="s">
        <v>51</v>
      </c>
      <c r="G20" t="s">
        <v>473</v>
      </c>
      <c r="H20" t="s">
        <v>80</v>
      </c>
      <c r="I20" t="s">
        <v>474</v>
      </c>
      <c r="J20" t="s">
        <v>475</v>
      </c>
      <c r="K20" t="s">
        <v>476</v>
      </c>
      <c r="L20" t="s">
        <v>477</v>
      </c>
      <c r="M20" t="s">
        <v>478</v>
      </c>
      <c r="N20" t="s">
        <v>413</v>
      </c>
      <c r="O20" t="s">
        <v>479</v>
      </c>
      <c r="P20" t="s">
        <v>61</v>
      </c>
      <c r="T20" t="s">
        <v>61</v>
      </c>
      <c r="V20" t="s">
        <v>480</v>
      </c>
      <c r="W20" t="s">
        <v>481</v>
      </c>
      <c r="X20" t="s">
        <v>482</v>
      </c>
      <c r="Z20" t="s">
        <v>483</v>
      </c>
      <c r="AA20" t="s">
        <v>484</v>
      </c>
      <c r="AC20" t="s">
        <v>485</v>
      </c>
      <c r="AD20" t="s">
        <v>437</v>
      </c>
      <c r="AE20" t="s">
        <v>486</v>
      </c>
      <c r="AF20" t="s">
        <v>487</v>
      </c>
      <c r="AH20" t="s">
        <v>488</v>
      </c>
      <c r="AI20" t="s">
        <v>489</v>
      </c>
      <c r="AJ20" t="s">
        <v>490</v>
      </c>
      <c r="AN20" t="s">
        <v>75</v>
      </c>
      <c r="AO20" t="str">
        <f>HYPERLINK("https://nconnect.nicmar.ac.in/pdf/1243_resume_1778497611.pdf/Y2FyZWVy","View Resume")</f>
        <v>0</v>
      </c>
      <c r="AP20" t="str">
        <f>HYPERLINK("https://nconnect.nicmar.ac.in/pdf/1243_aadhar_1778497637.jpg/Y2FyZWVy","View Aadhar")</f>
        <v>0</v>
      </c>
      <c r="AQ20" t="str">
        <f>HYPERLINK("https://nconnect.nicmar.ac.in/pdf/1243_noc_certificate_1778497697.jpg/Y2FyZWVy","View NOC")</f>
        <v>0</v>
      </c>
      <c r="AR20" t="str">
        <f>HYPERLINK("https://nconnect.nicmar.ac.in/pdf/1243_research_publication_1778497660.pdf/Y2FyZWVy","View Research Publication")</f>
        <v>0</v>
      </c>
      <c r="AS20" t="str">
        <f>HYPERLINK("https://nconnect.nicmar.ac.in/pdf/1243_book_chapters_1778497682.pdf/Y2FyZWVy","View Book Chapters")</f>
        <v>0</v>
      </c>
      <c r="AT20" t="s">
        <v>75</v>
      </c>
      <c r="AU20" t="s">
        <v>491</v>
      </c>
    </row>
    <row r="21" spans="1:47">
      <c r="A21" t="s">
        <v>47</v>
      </c>
      <c r="B21" t="s">
        <v>48</v>
      </c>
      <c r="C21" t="s">
        <v>492</v>
      </c>
      <c r="D21" t="s">
        <v>493</v>
      </c>
      <c r="E21">
        <v>9503497098</v>
      </c>
      <c r="F21" t="s">
        <v>51</v>
      </c>
      <c r="G21" t="s">
        <v>494</v>
      </c>
      <c r="H21" t="s">
        <v>80</v>
      </c>
      <c r="I21" t="s">
        <v>495</v>
      </c>
      <c r="J21" t="s">
        <v>496</v>
      </c>
      <c r="K21" t="s">
        <v>497</v>
      </c>
      <c r="L21" t="s">
        <v>437</v>
      </c>
      <c r="M21" t="s">
        <v>498</v>
      </c>
      <c r="N21" t="s">
        <v>437</v>
      </c>
      <c r="O21" t="s">
        <v>499</v>
      </c>
      <c r="P21" t="s">
        <v>61</v>
      </c>
      <c r="T21" t="s">
        <v>61</v>
      </c>
      <c r="V21" t="s">
        <v>500</v>
      </c>
      <c r="W21" t="s">
        <v>501</v>
      </c>
      <c r="X21" t="s">
        <v>502</v>
      </c>
      <c r="Y21" t="s">
        <v>503</v>
      </c>
      <c r="Z21" t="s">
        <v>504</v>
      </c>
      <c r="AA21" t="s">
        <v>505</v>
      </c>
      <c r="AD21" t="s">
        <v>506</v>
      </c>
      <c r="AF21" t="s">
        <v>507</v>
      </c>
      <c r="AG21" t="s">
        <v>508</v>
      </c>
      <c r="AH21" t="s">
        <v>509</v>
      </c>
      <c r="AI21" t="s">
        <v>510</v>
      </c>
      <c r="AJ21" t="s">
        <v>511</v>
      </c>
      <c r="AK21" t="s">
        <v>512</v>
      </c>
      <c r="AL21" t="s">
        <v>513</v>
      </c>
      <c r="AM21" t="s">
        <v>514</v>
      </c>
      <c r="AN21" t="str">
        <f>HYPERLINK("https://nconnect.nicmar.ac.in/storage/profile/6a01cff2c03bf.png","Download")</f>
        <v>0</v>
      </c>
      <c r="AO21" t="str">
        <f>HYPERLINK("https://nconnect.nicmar.ac.in/pdf/1225_resume_1778423744.pdf/Y2FyZWVy","View Resume")</f>
        <v>0</v>
      </c>
      <c r="AP21" t="str">
        <f>HYPERLINK("https://nconnect.nicmar.ac.in/pdf/1225_aadhar_1778423656.jpg/Y2FyZWVy","View Aadhar")</f>
        <v>0</v>
      </c>
      <c r="AQ21" t="str">
        <f>HYPERLINK("https://nconnect.nicmar.ac.in/pdf/1225_noc_certificate_1778424832.pdf/Y2FyZWVy","View NOC")</f>
        <v>0</v>
      </c>
      <c r="AR21" t="str">
        <f>HYPERLINK("https://nconnect.nicmar.ac.in/pdf/1225_research_publication_1778503068.pdf/Y2FyZWVy","View Research Publication")</f>
        <v>0</v>
      </c>
      <c r="AS21" t="str">
        <f>HYPERLINK("https://nconnect.nicmar.ac.in/pdf/1225_book_chapters_1778503480.pdf/Y2FyZWVy","View Book Chapters")</f>
        <v>0</v>
      </c>
      <c r="AT21" t="s">
        <v>75</v>
      </c>
      <c r="AU21" t="s">
        <v>515</v>
      </c>
    </row>
    <row r="22" spans="1:47">
      <c r="A22" t="s">
        <v>47</v>
      </c>
      <c r="B22" t="s">
        <v>48</v>
      </c>
      <c r="C22" t="s">
        <v>516</v>
      </c>
      <c r="D22" t="s">
        <v>517</v>
      </c>
      <c r="E22">
        <v>7776433366</v>
      </c>
      <c r="F22" t="s">
        <v>51</v>
      </c>
      <c r="G22" t="s">
        <v>518</v>
      </c>
      <c r="H22" t="s">
        <v>80</v>
      </c>
      <c r="I22" t="s">
        <v>519</v>
      </c>
      <c r="J22" t="s">
        <v>520</v>
      </c>
      <c r="K22" t="s">
        <v>521</v>
      </c>
      <c r="L22" t="s">
        <v>522</v>
      </c>
      <c r="M22" t="s">
        <v>523</v>
      </c>
      <c r="N22" t="s">
        <v>460</v>
      </c>
      <c r="O22" t="s">
        <v>524</v>
      </c>
      <c r="P22" t="s">
        <v>61</v>
      </c>
      <c r="T22" t="s">
        <v>61</v>
      </c>
      <c r="V22" t="s">
        <v>525</v>
      </c>
      <c r="W22" t="s">
        <v>526</v>
      </c>
      <c r="X22" t="s">
        <v>527</v>
      </c>
      <c r="Y22" t="s">
        <v>528</v>
      </c>
      <c r="Z22" t="s">
        <v>529</v>
      </c>
      <c r="AA22" t="s">
        <v>530</v>
      </c>
      <c r="AB22" t="s">
        <v>531</v>
      </c>
      <c r="AC22" t="s">
        <v>532</v>
      </c>
      <c r="AE22" t="s">
        <v>533</v>
      </c>
      <c r="AF22" t="s">
        <v>534</v>
      </c>
      <c r="AG22" t="s">
        <v>535</v>
      </c>
      <c r="AI22" t="s">
        <v>536</v>
      </c>
      <c r="AJ22" t="s">
        <v>537</v>
      </c>
      <c r="AK22" t="s">
        <v>538</v>
      </c>
      <c r="AL22" t="s">
        <v>539</v>
      </c>
      <c r="AN22" t="str">
        <f>HYPERLINK("https://nconnect.nicmar.ac.in/storage/profile/6a01d0073c74d.png","Download")</f>
        <v>0</v>
      </c>
      <c r="AO22" t="str">
        <f>HYPERLINK("https://nconnect.nicmar.ac.in/pdf/1247_resume_1778520841.pdf/Y2FyZWVy","View Resume")</f>
        <v>0</v>
      </c>
      <c r="AP22" t="str">
        <f>HYPERLINK("https://nconnect.nicmar.ac.in/pdf/1247_aadhar_1778520952.PNG/Y2FyZWVy","View Aadhar")</f>
        <v>0</v>
      </c>
      <c r="AQ22" t="str">
        <f>HYPERLINK("https://nconnect.nicmar.ac.in/pdf/1247_noc_certificate_1778521012.pdf/Y2FyZWVy","View NOC")</f>
        <v>0</v>
      </c>
      <c r="AR22" t="str">
        <f>HYPERLINK("https://nconnect.nicmar.ac.in/pdf/1247_research_publication_1778521211.pdf/Y2FyZWVy","View Research Publication")</f>
        <v>0</v>
      </c>
      <c r="AS22" t="str">
        <f>HYPERLINK("https://nconnect.nicmar.ac.in/pdf/1247_book_chapters_1778521419.pdf/Y2FyZWVy","View Book Chapters")</f>
        <v>0</v>
      </c>
      <c r="AT22" t="str">
        <f>HYPERLINK("https://nconnect.nicmar.ac.in/pdf/1247_other_1778521514.pdf/Y2FyZWVy","View Other Document")</f>
        <v>0</v>
      </c>
      <c r="AU22" t="s">
        <v>540</v>
      </c>
    </row>
    <row r="23" spans="1:47">
      <c r="A23" t="s">
        <v>47</v>
      </c>
      <c r="B23" t="s">
        <v>48</v>
      </c>
      <c r="C23" t="s">
        <v>541</v>
      </c>
      <c r="D23" t="s">
        <v>542</v>
      </c>
      <c r="E23">
        <v>9591380994</v>
      </c>
      <c r="F23" t="s">
        <v>51</v>
      </c>
      <c r="G23" t="s">
        <v>543</v>
      </c>
      <c r="H23" t="s">
        <v>80</v>
      </c>
      <c r="I23" t="s">
        <v>544</v>
      </c>
      <c r="J23" t="s">
        <v>545</v>
      </c>
      <c r="K23" t="s">
        <v>546</v>
      </c>
      <c r="L23" t="s">
        <v>547</v>
      </c>
      <c r="M23" t="s">
        <v>548</v>
      </c>
      <c r="N23" t="s">
        <v>549</v>
      </c>
      <c r="O23" t="s">
        <v>550</v>
      </c>
      <c r="P23" t="s">
        <v>61</v>
      </c>
      <c r="T23" t="s">
        <v>61</v>
      </c>
      <c r="V23" t="s">
        <v>551</v>
      </c>
      <c r="W23" t="s">
        <v>552</v>
      </c>
      <c r="X23" t="s">
        <v>553</v>
      </c>
      <c r="Y23" t="s">
        <v>554</v>
      </c>
      <c r="Z23" t="s">
        <v>555</v>
      </c>
      <c r="AA23" t="s">
        <v>556</v>
      </c>
      <c r="AB23" t="s">
        <v>557</v>
      </c>
      <c r="AC23" t="s">
        <v>558</v>
      </c>
      <c r="AD23" t="s">
        <v>559</v>
      </c>
      <c r="AE23" t="s">
        <v>560</v>
      </c>
      <c r="AF23" t="s">
        <v>561</v>
      </c>
      <c r="AG23" t="s">
        <v>562</v>
      </c>
      <c r="AI23" t="s">
        <v>563</v>
      </c>
      <c r="AJ23" t="s">
        <v>564</v>
      </c>
      <c r="AK23" t="s">
        <v>565</v>
      </c>
      <c r="AL23" t="s">
        <v>566</v>
      </c>
      <c r="AM23" t="s">
        <v>567</v>
      </c>
      <c r="AN23" t="str">
        <f>HYPERLINK("https://nconnect.nicmar.ac.in/storage/profile/69fb0bffdfa5e.png","Download")</f>
        <v>0</v>
      </c>
      <c r="AO23" t="str">
        <f>HYPERLINK("https://nconnect.nicmar.ac.in/pdf/1207_resume_1778571789.pdf/Y2FyZWVy","View Resume")</f>
        <v>0</v>
      </c>
      <c r="AP23" t="str">
        <f>HYPERLINK("https://nconnect.nicmar.ac.in/pdf/1207_aadhar_1778151516.pdf/Y2FyZWVy","View Aadhar")</f>
        <v>0</v>
      </c>
      <c r="AQ23" t="str">
        <f>HYPERLINK("https://nconnect.nicmar.ac.in/pdf/1207_noc_certificate_1778577860.pdf/Y2FyZWVy","View NOC")</f>
        <v>0</v>
      </c>
      <c r="AR23" t="str">
        <f>HYPERLINK("https://nconnect.nicmar.ac.in/pdf/1207_research_publication_1778572037.pdf/Y2FyZWVy","View Research Publication")</f>
        <v>0</v>
      </c>
      <c r="AS23" t="str">
        <f>HYPERLINK("https://nconnect.nicmar.ac.in/pdf/1207_book_chapters_1778151435.pdf/Y2FyZWVy","View Book Chapters")</f>
        <v>0</v>
      </c>
      <c r="AT23" t="str">
        <f>HYPERLINK("https://nconnect.nicmar.ac.in/pdf/1207_other_1778571934.pdf/Y2FyZWVy","View Other Document")</f>
        <v>0</v>
      </c>
      <c r="AU23" t="s">
        <v>568</v>
      </c>
    </row>
    <row r="24" spans="1:47">
      <c r="A24" t="s">
        <v>47</v>
      </c>
      <c r="B24" t="s">
        <v>48</v>
      </c>
      <c r="C24" t="s">
        <v>569</v>
      </c>
      <c r="D24" t="s">
        <v>570</v>
      </c>
      <c r="E24">
        <v>7894434142</v>
      </c>
      <c r="F24" t="s">
        <v>51</v>
      </c>
      <c r="G24" t="s">
        <v>571</v>
      </c>
      <c r="H24" t="s">
        <v>80</v>
      </c>
      <c r="I24" t="s">
        <v>572</v>
      </c>
      <c r="J24" t="s">
        <v>573</v>
      </c>
      <c r="K24" t="s">
        <v>574</v>
      </c>
      <c r="L24" t="s">
        <v>575</v>
      </c>
      <c r="M24" t="s">
        <v>576</v>
      </c>
      <c r="N24">
        <v>14</v>
      </c>
      <c r="O24" t="s">
        <v>577</v>
      </c>
      <c r="P24" t="s">
        <v>61</v>
      </c>
      <c r="T24" t="s">
        <v>61</v>
      </c>
      <c r="V24" t="s">
        <v>578</v>
      </c>
      <c r="W24" t="s">
        <v>579</v>
      </c>
      <c r="X24" t="s">
        <v>580</v>
      </c>
      <c r="Y24" t="s">
        <v>581</v>
      </c>
      <c r="Z24" t="s">
        <v>582</v>
      </c>
      <c r="AA24" t="s">
        <v>583</v>
      </c>
      <c r="AB24" t="s">
        <v>584</v>
      </c>
      <c r="AC24" t="s">
        <v>585</v>
      </c>
      <c r="AD24" t="s">
        <v>586</v>
      </c>
      <c r="AE24" t="s">
        <v>587</v>
      </c>
      <c r="AI24" t="s">
        <v>588</v>
      </c>
      <c r="AJ24" t="s">
        <v>589</v>
      </c>
      <c r="AN24" t="s">
        <v>75</v>
      </c>
      <c r="AO24" t="str">
        <f>HYPERLINK("https://nconnect.nicmar.ac.in/pdf/1241_resume_1778591587.pdf/Y2FyZWVy","View Resume")</f>
        <v>0</v>
      </c>
      <c r="AP24" t="str">
        <f>HYPERLINK("https://nconnect.nicmar.ac.in/pdf/1241_aadhar_1778591623.pdf/Y2FyZWVy","View Aadhar")</f>
        <v>0</v>
      </c>
      <c r="AQ24" t="str">
        <f>HYPERLINK("https://nconnect.nicmar.ac.in/pdf/1241_noc_certificate_1778591452.pdf/Y2FyZWVy","View NOC")</f>
        <v>0</v>
      </c>
      <c r="AR24" t="str">
        <f>HYPERLINK("https://nconnect.nicmar.ac.in/pdf/1241_research_publication_1778591793.pdf/Y2FyZWVy","View Research Publication")</f>
        <v>0</v>
      </c>
      <c r="AS24" t="str">
        <f>HYPERLINK("https://nconnect.nicmar.ac.in/pdf/1241_book_chapters_1778592046.pdf/Y2FyZWVy","View Book Chapters")</f>
        <v>0</v>
      </c>
      <c r="AT24" t="s">
        <v>75</v>
      </c>
      <c r="AU24" t="s">
        <v>590</v>
      </c>
    </row>
    <row r="25" spans="1:47">
      <c r="A25" t="s">
        <v>47</v>
      </c>
      <c r="B25" t="s">
        <v>48</v>
      </c>
      <c r="C25" t="s">
        <v>591</v>
      </c>
      <c r="D25" t="s">
        <v>592</v>
      </c>
      <c r="E25">
        <v>9867163499</v>
      </c>
      <c r="F25" t="s">
        <v>51</v>
      </c>
      <c r="G25" t="s">
        <v>593</v>
      </c>
      <c r="H25" t="s">
        <v>80</v>
      </c>
      <c r="I25" t="s">
        <v>594</v>
      </c>
      <c r="J25" t="s">
        <v>595</v>
      </c>
      <c r="K25" t="s">
        <v>596</v>
      </c>
      <c r="L25" t="s">
        <v>437</v>
      </c>
      <c r="M25" t="s">
        <v>597</v>
      </c>
      <c r="N25" t="s">
        <v>598</v>
      </c>
      <c r="O25" t="s">
        <v>599</v>
      </c>
      <c r="P25" t="s">
        <v>61</v>
      </c>
      <c r="T25" t="s">
        <v>61</v>
      </c>
      <c r="V25" t="s">
        <v>600</v>
      </c>
      <c r="W25" t="s">
        <v>601</v>
      </c>
      <c r="X25" t="s">
        <v>602</v>
      </c>
      <c r="Y25" t="s">
        <v>603</v>
      </c>
      <c r="AA25" t="s">
        <v>604</v>
      </c>
      <c r="AC25" t="s">
        <v>605</v>
      </c>
      <c r="AD25" t="s">
        <v>606</v>
      </c>
      <c r="AG25" t="s">
        <v>607</v>
      </c>
      <c r="AI25" t="s">
        <v>608</v>
      </c>
      <c r="AJ25" t="s">
        <v>609</v>
      </c>
      <c r="AN25" t="s">
        <v>75</v>
      </c>
      <c r="AO25" t="str">
        <f>HYPERLINK("https://nconnect.nicmar.ac.in/pdf/1256_resume_1778596431.pdf/Y2FyZWVy","View Resume")</f>
        <v>0</v>
      </c>
      <c r="AP25" t="str">
        <f>HYPERLINK("https://nconnect.nicmar.ac.in/pdf/1256_aadhar_1778596452.jpeg/Y2FyZWVy","View Aadhar")</f>
        <v>0</v>
      </c>
      <c r="AQ25" t="str">
        <f>HYPERLINK("https://nconnect.nicmar.ac.in/pdf/1256_noc_certificate_1778596481.pdf/Y2FyZWVy","View NOC")</f>
        <v>0</v>
      </c>
      <c r="AR25" t="str">
        <f>HYPERLINK("https://nconnect.nicmar.ac.in/pdf/1256_research_publication_1778596591.pdf/Y2FyZWVy","View Research Publication")</f>
        <v>0</v>
      </c>
      <c r="AS25" t="str">
        <f>HYPERLINK("https://nconnect.nicmar.ac.in/pdf/1256_book_chapters_1778596557.pdf/Y2FyZWVy","View Book Chapters")</f>
        <v>0</v>
      </c>
      <c r="AT25" t="str">
        <f>HYPERLINK("https://nconnect.nicmar.ac.in/pdf/1256_other_1778596535.pdf/Y2FyZWVy","View Other Document")</f>
        <v>0</v>
      </c>
      <c r="AU25" t="s">
        <v>610</v>
      </c>
    </row>
    <row r="26" spans="1:47">
      <c r="A26" t="s">
        <v>47</v>
      </c>
      <c r="B26" t="s">
        <v>48</v>
      </c>
      <c r="C26" t="s">
        <v>611</v>
      </c>
      <c r="D26" t="s">
        <v>612</v>
      </c>
      <c r="E26">
        <v>8085856437</v>
      </c>
      <c r="F26" t="s">
        <v>51</v>
      </c>
      <c r="G26" t="s">
        <v>613</v>
      </c>
      <c r="H26" t="s">
        <v>80</v>
      </c>
      <c r="I26" t="s">
        <v>614</v>
      </c>
      <c r="J26" t="s">
        <v>615</v>
      </c>
      <c r="K26" t="s">
        <v>616</v>
      </c>
      <c r="L26" t="s">
        <v>617</v>
      </c>
      <c r="M26" t="s">
        <v>618</v>
      </c>
      <c r="N26" t="s">
        <v>437</v>
      </c>
      <c r="O26" t="s">
        <v>619</v>
      </c>
      <c r="P26" t="s">
        <v>61</v>
      </c>
      <c r="T26" t="s">
        <v>61</v>
      </c>
      <c r="V26" t="s">
        <v>620</v>
      </c>
      <c r="W26" t="s">
        <v>621</v>
      </c>
      <c r="X26" t="s">
        <v>622</v>
      </c>
      <c r="Y26" t="s">
        <v>623</v>
      </c>
      <c r="Z26" t="s">
        <v>624</v>
      </c>
      <c r="AA26" t="s">
        <v>625</v>
      </c>
      <c r="AB26" t="s">
        <v>626</v>
      </c>
      <c r="AC26" t="s">
        <v>627</v>
      </c>
      <c r="AD26" t="s">
        <v>628</v>
      </c>
      <c r="AE26" t="s">
        <v>629</v>
      </c>
      <c r="AF26" t="s">
        <v>630</v>
      </c>
      <c r="AG26" t="s">
        <v>508</v>
      </c>
      <c r="AH26" t="s">
        <v>626</v>
      </c>
      <c r="AJ26" t="s">
        <v>631</v>
      </c>
      <c r="AN26" t="str">
        <f>HYPERLINK("https://nconnect.nicmar.ac.in/storage/profile/6a02b827308ff.png","Download")</f>
        <v>0</v>
      </c>
      <c r="AO26" t="str">
        <f>HYPERLINK("https://nconnect.nicmar.ac.in/pdf/1249_resume_1778663470.pdf/Y2FyZWVy","View Resume")</f>
        <v>0</v>
      </c>
      <c r="AP26" t="str">
        <f>HYPERLINK("https://nconnect.nicmar.ac.in/pdf/1249_aadhar_1778663719.JPG/Y2FyZWVy","View Aadhar")</f>
        <v>0</v>
      </c>
      <c r="AQ26" t="str">
        <f>HYPERLINK("https://nconnect.nicmar.ac.in/pdf/1249_noc_certificate_1778664855.pdf/Y2FyZWVy","View NOC")</f>
        <v>0</v>
      </c>
      <c r="AR26" t="str">
        <f>HYPERLINK("https://nconnect.nicmar.ac.in/pdf/1249_research_publication_1778663977.pdf/Y2FyZWVy","View Research Publication")</f>
        <v>0</v>
      </c>
      <c r="AS26" t="str">
        <f>HYPERLINK("https://nconnect.nicmar.ac.in/pdf/1249_book_chapters_1778664222.pdf/Y2FyZWVy","View Book Chapters")</f>
        <v>0</v>
      </c>
      <c r="AT26" t="s">
        <v>75</v>
      </c>
      <c r="AU26" t="s">
        <v>632</v>
      </c>
    </row>
    <row r="27" spans="1:47">
      <c r="A27" t="s">
        <v>47</v>
      </c>
      <c r="B27" t="s">
        <v>48</v>
      </c>
      <c r="C27" t="s">
        <v>633</v>
      </c>
      <c r="D27" t="s">
        <v>634</v>
      </c>
      <c r="E27">
        <v>9657249248</v>
      </c>
      <c r="F27" t="s">
        <v>51</v>
      </c>
      <c r="G27" t="s">
        <v>635</v>
      </c>
      <c r="H27" t="s">
        <v>80</v>
      </c>
      <c r="I27" t="s">
        <v>636</v>
      </c>
      <c r="J27" t="s">
        <v>637</v>
      </c>
      <c r="K27" t="s">
        <v>638</v>
      </c>
      <c r="L27" t="s">
        <v>437</v>
      </c>
      <c r="M27" t="s">
        <v>639</v>
      </c>
      <c r="N27" t="s">
        <v>640</v>
      </c>
      <c r="O27" t="s">
        <v>641</v>
      </c>
      <c r="P27" t="s">
        <v>61</v>
      </c>
      <c r="T27" t="s">
        <v>61</v>
      </c>
      <c r="V27" t="s">
        <v>642</v>
      </c>
      <c r="W27" t="s">
        <v>643</v>
      </c>
      <c r="X27" t="s">
        <v>644</v>
      </c>
      <c r="Y27" t="s">
        <v>645</v>
      </c>
      <c r="Z27" t="s">
        <v>646</v>
      </c>
      <c r="AA27" t="s">
        <v>647</v>
      </c>
      <c r="AD27" t="s">
        <v>648</v>
      </c>
      <c r="AE27" t="s">
        <v>649</v>
      </c>
      <c r="AF27" t="s">
        <v>650</v>
      </c>
      <c r="AG27" t="s">
        <v>651</v>
      </c>
      <c r="AH27" t="s">
        <v>652</v>
      </c>
      <c r="AJ27" t="s">
        <v>653</v>
      </c>
      <c r="AK27" t="s">
        <v>654</v>
      </c>
      <c r="AL27" t="s">
        <v>655</v>
      </c>
      <c r="AN27" t="str">
        <f>HYPERLINK("https://nconnect.nicmar.ac.in/storage/profile/69fae327ea421.png","Download")</f>
        <v>0</v>
      </c>
      <c r="AO27" t="str">
        <f>HYPERLINK("https://nconnect.nicmar.ac.in/pdf/1202_resume_1778586918.pdf/Y2FyZWVy","View Resume")</f>
        <v>0</v>
      </c>
      <c r="AP27" t="str">
        <f>HYPERLINK("https://nconnect.nicmar.ac.in/pdf/1202_aadhar_1778587446.jpeg/Y2FyZWVy","View Aadhar")</f>
        <v>0</v>
      </c>
      <c r="AQ27" t="str">
        <f>HYPERLINK("https://nconnect.nicmar.ac.in/pdf/1202_noc_certificate_1778664782.pdf/Y2FyZWVy","View NOC")</f>
        <v>0</v>
      </c>
      <c r="AR27" t="str">
        <f>HYPERLINK("https://nconnect.nicmar.ac.in/pdf/1202_research_publication_1778665439.pdf/Y2FyZWVy","View Research Publication")</f>
        <v>0</v>
      </c>
      <c r="AS27" t="str">
        <f>HYPERLINK("https://nconnect.nicmar.ac.in/pdf/1202_book_chapters_1778665116.jpeg/Y2FyZWVy","View Book Chapters")</f>
        <v>0</v>
      </c>
      <c r="AT27" t="s">
        <v>75</v>
      </c>
      <c r="AU27" t="s">
        <v>656</v>
      </c>
    </row>
    <row r="28" spans="1:47">
      <c r="A28" t="s">
        <v>47</v>
      </c>
      <c r="B28" t="s">
        <v>48</v>
      </c>
      <c r="C28" t="s">
        <v>657</v>
      </c>
      <c r="D28" t="s">
        <v>658</v>
      </c>
      <c r="E28">
        <v>9818180683</v>
      </c>
      <c r="F28" t="s">
        <v>51</v>
      </c>
      <c r="G28" t="s">
        <v>659</v>
      </c>
      <c r="H28" t="s">
        <v>80</v>
      </c>
      <c r="I28" t="s">
        <v>614</v>
      </c>
      <c r="J28" t="s">
        <v>660</v>
      </c>
      <c r="K28" t="s">
        <v>661</v>
      </c>
      <c r="L28" t="s">
        <v>662</v>
      </c>
      <c r="M28" t="s">
        <v>663</v>
      </c>
      <c r="N28">
        <v>12</v>
      </c>
      <c r="O28" t="s">
        <v>664</v>
      </c>
      <c r="P28" t="s">
        <v>61</v>
      </c>
      <c r="T28" t="s">
        <v>61</v>
      </c>
      <c r="V28" t="s">
        <v>665</v>
      </c>
      <c r="W28" t="s">
        <v>666</v>
      </c>
      <c r="X28" t="s">
        <v>667</v>
      </c>
      <c r="Y28" t="s">
        <v>668</v>
      </c>
      <c r="AA28" t="s">
        <v>669</v>
      </c>
      <c r="AC28" t="s">
        <v>670</v>
      </c>
      <c r="AD28" t="s">
        <v>671</v>
      </c>
      <c r="AJ28" t="s">
        <v>672</v>
      </c>
      <c r="AN28" t="s">
        <v>75</v>
      </c>
      <c r="AO28" t="str">
        <f>HYPERLINK("https://nconnect.nicmar.ac.in/pdf/1264_resume_1778675261.pdf/Y2FyZWVy","View Resume")</f>
        <v>0</v>
      </c>
      <c r="AP28" t="str">
        <f>HYPERLINK("https://nconnect.nicmar.ac.in/pdf/1264_aadhar_1778675233.pdf/Y2FyZWVy","View Aadhar")</f>
        <v>0</v>
      </c>
      <c r="AQ28" t="str">
        <f>HYPERLINK("https://nconnect.nicmar.ac.in/pdf/1264_noc_certificate_1778675310.pdf/Y2FyZWVy","View NOC")</f>
        <v>0</v>
      </c>
      <c r="AR28" t="str">
        <f>HYPERLINK("https://nconnect.nicmar.ac.in/pdf/1264_research_publication_1778675440.pdf/Y2FyZWVy","View Research Publication")</f>
        <v>0</v>
      </c>
      <c r="AS28" t="str">
        <f>HYPERLINK("https://nconnect.nicmar.ac.in/pdf/1264_book_chapters_1778675765.pdf/Y2FyZWVy","View Book Chapters")</f>
        <v>0</v>
      </c>
      <c r="AT28" t="s">
        <v>75</v>
      </c>
      <c r="AU28" t="s">
        <v>673</v>
      </c>
    </row>
    <row r="29" spans="1:47">
      <c r="A29" t="s">
        <v>47</v>
      </c>
      <c r="B29" t="s">
        <v>48</v>
      </c>
      <c r="C29" t="s">
        <v>674</v>
      </c>
      <c r="D29" t="s">
        <v>675</v>
      </c>
      <c r="E29">
        <v>9994994142</v>
      </c>
      <c r="F29" t="s">
        <v>51</v>
      </c>
      <c r="G29" t="s">
        <v>676</v>
      </c>
      <c r="H29" t="s">
        <v>80</v>
      </c>
      <c r="I29" t="s">
        <v>677</v>
      </c>
      <c r="J29" t="s">
        <v>678</v>
      </c>
      <c r="K29" t="s">
        <v>679</v>
      </c>
      <c r="L29" t="s">
        <v>296</v>
      </c>
      <c r="M29" t="s">
        <v>680</v>
      </c>
      <c r="N29" t="s">
        <v>681</v>
      </c>
      <c r="O29" t="s">
        <v>682</v>
      </c>
      <c r="P29" t="s">
        <v>61</v>
      </c>
      <c r="T29" t="s">
        <v>61</v>
      </c>
      <c r="V29" t="s">
        <v>683</v>
      </c>
      <c r="W29" t="s">
        <v>684</v>
      </c>
      <c r="X29" t="s">
        <v>685</v>
      </c>
      <c r="AG29" t="s">
        <v>686</v>
      </c>
      <c r="AN29" t="str">
        <f>HYPERLINK("https://nconnect.nicmar.ac.in/storage/profile/6a043caf16e9e.png","Download")</f>
        <v>0</v>
      </c>
      <c r="AO29" t="str">
        <f>HYPERLINK("https://nconnect.nicmar.ac.in/pdf/1262_resume_1778667542.pdf/Y2FyZWVy","View Resume")</f>
        <v>0</v>
      </c>
      <c r="AP29" t="str">
        <f>HYPERLINK("https://nconnect.nicmar.ac.in/pdf/1262_aadhar_1778663807.jpeg/Y2FyZWVy","View Aadhar")</f>
        <v>0</v>
      </c>
      <c r="AQ29" t="str">
        <f>HYPERLINK("https://nconnect.nicmar.ac.in/pdf/1262_noc_certificate_1778666892.pdf/Y2FyZWVy","View NOC")</f>
        <v>0</v>
      </c>
      <c r="AR29" t="str">
        <f>HYPERLINK("https://nconnect.nicmar.ac.in/pdf/1262_research_publication_1778739896.pdf/Y2FyZWVy","View Research Publication")</f>
        <v>0</v>
      </c>
      <c r="AS29" t="str">
        <f>HYPERLINK("https://nconnect.nicmar.ac.in/pdf/1262_book_chapters_1778739983.pdf/Y2FyZWVy","View Book Chapters")</f>
        <v>0</v>
      </c>
      <c r="AT29" t="s">
        <v>75</v>
      </c>
      <c r="AU29" t="s">
        <v>687</v>
      </c>
    </row>
    <row r="30" spans="1:47">
      <c r="A30" t="s">
        <v>47</v>
      </c>
      <c r="B30" t="s">
        <v>48</v>
      </c>
      <c r="C30" t="s">
        <v>688</v>
      </c>
      <c r="D30" t="s">
        <v>689</v>
      </c>
      <c r="E30">
        <v>9819967966</v>
      </c>
      <c r="F30" t="s">
        <v>51</v>
      </c>
      <c r="G30" t="s">
        <v>690</v>
      </c>
      <c r="H30" t="s">
        <v>80</v>
      </c>
      <c r="I30" t="s">
        <v>691</v>
      </c>
      <c r="J30" t="s">
        <v>692</v>
      </c>
      <c r="K30" t="s">
        <v>693</v>
      </c>
      <c r="L30" t="s">
        <v>296</v>
      </c>
      <c r="M30" t="s">
        <v>694</v>
      </c>
      <c r="N30">
        <v>17</v>
      </c>
      <c r="O30" t="s">
        <v>695</v>
      </c>
      <c r="P30" t="s">
        <v>61</v>
      </c>
      <c r="T30" t="s">
        <v>61</v>
      </c>
      <c r="V30" t="s">
        <v>696</v>
      </c>
      <c r="W30" t="s">
        <v>697</v>
      </c>
      <c r="X30" t="s">
        <v>698</v>
      </c>
      <c r="Y30" t="s">
        <v>699</v>
      </c>
      <c r="AA30" t="s">
        <v>700</v>
      </c>
      <c r="AB30" t="s">
        <v>701</v>
      </c>
      <c r="AC30" t="s">
        <v>702</v>
      </c>
      <c r="AD30" t="s">
        <v>703</v>
      </c>
      <c r="AE30" t="s">
        <v>704</v>
      </c>
      <c r="AF30" t="s">
        <v>705</v>
      </c>
      <c r="AG30" t="s">
        <v>706</v>
      </c>
      <c r="AH30" t="s">
        <v>707</v>
      </c>
      <c r="AI30" t="s">
        <v>708</v>
      </c>
      <c r="AJ30" t="s">
        <v>709</v>
      </c>
      <c r="AK30" t="s">
        <v>710</v>
      </c>
      <c r="AL30" t="s">
        <v>711</v>
      </c>
      <c r="AN30" t="str">
        <f>HYPERLINK("https://nconnect.nicmar.ac.in/storage/profile/6a034b6e13983.png","Download")</f>
        <v>0</v>
      </c>
      <c r="AO30" t="str">
        <f>HYPERLINK("https://nconnect.nicmar.ac.in/pdf/1258_resume_1778691943.pdf/Y2FyZWVy","View Resume")</f>
        <v>0</v>
      </c>
      <c r="AP30" t="str">
        <f>HYPERLINK("https://nconnect.nicmar.ac.in/pdf/1258_aadhar_1778691953.jpeg/Y2FyZWVy","View Aadhar")</f>
        <v>0</v>
      </c>
      <c r="AQ30" t="str">
        <f>HYPERLINK("https://nconnect.nicmar.ac.in/pdf/1258_noc_certificate_1778691968.jpeg/Y2FyZWVy","View NOC")</f>
        <v>0</v>
      </c>
      <c r="AR30" t="str">
        <f>HYPERLINK("https://nconnect.nicmar.ac.in/pdf/1258_research_publication_1778691981.pdf/Y2FyZWVy","View Research Publication")</f>
        <v>0</v>
      </c>
      <c r="AS30" t="str">
        <f>HYPERLINK("https://nconnect.nicmar.ac.in/pdf/1258_book_chapters_1778747065.pdf/Y2FyZWVy","View Book Chapters")</f>
        <v>0</v>
      </c>
      <c r="AT30" t="str">
        <f>HYPERLINK("https://nconnect.nicmar.ac.in/pdf/1258_other_1778691994.pdf/Y2FyZWVy","View Other Document")</f>
        <v>0</v>
      </c>
      <c r="AU30" t="s">
        <v>712</v>
      </c>
    </row>
    <row r="31" spans="1:47">
      <c r="A31" t="s">
        <v>47</v>
      </c>
      <c r="B31" t="s">
        <v>48</v>
      </c>
      <c r="C31" t="s">
        <v>713</v>
      </c>
      <c r="D31" t="s">
        <v>714</v>
      </c>
      <c r="E31">
        <v>8607258116</v>
      </c>
      <c r="F31" t="s">
        <v>51</v>
      </c>
      <c r="G31" t="s">
        <v>715</v>
      </c>
      <c r="H31" t="s">
        <v>80</v>
      </c>
      <c r="I31" t="s">
        <v>310</v>
      </c>
      <c r="J31" t="s">
        <v>716</v>
      </c>
      <c r="K31" t="s">
        <v>717</v>
      </c>
      <c r="L31" t="s">
        <v>718</v>
      </c>
      <c r="M31" t="s">
        <v>719</v>
      </c>
      <c r="N31" t="s">
        <v>460</v>
      </c>
      <c r="O31" t="s">
        <v>720</v>
      </c>
      <c r="P31" t="s">
        <v>61</v>
      </c>
      <c r="T31" t="s">
        <v>61</v>
      </c>
      <c r="V31" t="s">
        <v>721</v>
      </c>
      <c r="W31" t="s">
        <v>722</v>
      </c>
      <c r="X31" t="s">
        <v>723</v>
      </c>
      <c r="Y31" t="s">
        <v>724</v>
      </c>
      <c r="AA31" t="s">
        <v>725</v>
      </c>
      <c r="AC31" t="s">
        <v>726</v>
      </c>
      <c r="AE31" t="s">
        <v>727</v>
      </c>
      <c r="AF31" t="s">
        <v>728</v>
      </c>
      <c r="AG31" t="s">
        <v>729</v>
      </c>
      <c r="AI31" t="s">
        <v>730</v>
      </c>
      <c r="AJ31" t="s">
        <v>731</v>
      </c>
      <c r="AN31" t="s">
        <v>75</v>
      </c>
      <c r="AO31" t="str">
        <f>HYPERLINK("https://nconnect.nicmar.ac.in/pdf/1271_resume_1778748595.pdf/Y2FyZWVy","View Resume")</f>
        <v>0</v>
      </c>
      <c r="AP31" t="str">
        <f>HYPERLINK("https://nconnect.nicmar.ac.in/pdf/1271_aadhar_1778748699.pdf/Y2FyZWVy","View Aadhar")</f>
        <v>0</v>
      </c>
      <c r="AQ31" t="str">
        <f>HYPERLINK("https://nconnect.nicmar.ac.in/pdf/1271_noc_certificate_1778748740.pdf/Y2FyZWVy","View NOC")</f>
        <v>0</v>
      </c>
      <c r="AR31" t="str">
        <f>HYPERLINK("https://nconnect.nicmar.ac.in/pdf/1271_research_publication_1778748519.pdf/Y2FyZWVy","View Research Publication")</f>
        <v>0</v>
      </c>
      <c r="AS31" t="str">
        <f>HYPERLINK("https://nconnect.nicmar.ac.in/pdf/1271_book_chapters_1778748762.pdf/Y2FyZWVy","View Book Chapters")</f>
        <v>0</v>
      </c>
      <c r="AT31" t="s">
        <v>75</v>
      </c>
      <c r="AU31" t="s">
        <v>732</v>
      </c>
    </row>
    <row r="32" spans="1:47">
      <c r="A32" t="s">
        <v>47</v>
      </c>
      <c r="B32" t="s">
        <v>48</v>
      </c>
      <c r="C32" t="s">
        <v>733</v>
      </c>
      <c r="D32" t="s">
        <v>734</v>
      </c>
      <c r="E32">
        <v>9820189008</v>
      </c>
      <c r="F32" t="s">
        <v>199</v>
      </c>
      <c r="G32" t="s">
        <v>735</v>
      </c>
      <c r="H32" t="s">
        <v>80</v>
      </c>
      <c r="I32" t="s">
        <v>736</v>
      </c>
      <c r="J32" t="s">
        <v>737</v>
      </c>
      <c r="K32" t="s">
        <v>738</v>
      </c>
      <c r="L32" t="s">
        <v>739</v>
      </c>
      <c r="M32" t="s">
        <v>740</v>
      </c>
      <c r="N32" t="s">
        <v>741</v>
      </c>
      <c r="O32" t="s">
        <v>742</v>
      </c>
      <c r="P32" t="s">
        <v>61</v>
      </c>
      <c r="T32" t="s">
        <v>61</v>
      </c>
      <c r="V32" t="s">
        <v>743</v>
      </c>
      <c r="W32" t="s">
        <v>744</v>
      </c>
      <c r="X32" t="s">
        <v>745</v>
      </c>
      <c r="Z32" t="s">
        <v>746</v>
      </c>
      <c r="AG32" t="s">
        <v>747</v>
      </c>
      <c r="AK32" t="s">
        <v>748</v>
      </c>
      <c r="AL32" t="s">
        <v>749</v>
      </c>
      <c r="AM32" t="s">
        <v>750</v>
      </c>
      <c r="AN32" t="s">
        <v>75</v>
      </c>
      <c r="AO32" t="str">
        <f>HYPERLINK("https://nconnect.nicmar.ac.in/pdf/1267_resume_1778741840.pdf/Y2FyZWVy","View Resume")</f>
        <v>0</v>
      </c>
      <c r="AP32" t="str">
        <f>HYPERLINK("https://nconnect.nicmar.ac.in/pdf/1267_aadhar_1778742629.pdf/Y2FyZWVy","View Aadhar")</f>
        <v>0</v>
      </c>
      <c r="AQ32" t="str">
        <f>HYPERLINK("https://nconnect.nicmar.ac.in/pdf/1267_noc_certificate_1778752061.jpg/Y2FyZWVy","View NOC")</f>
        <v>0</v>
      </c>
      <c r="AR32" t="str">
        <f>HYPERLINK("https://nconnect.nicmar.ac.in/pdf/1267_research_publication_1778751889.pdf/Y2FyZWVy","View Research Publication")</f>
        <v>0</v>
      </c>
      <c r="AS32" t="str">
        <f>HYPERLINK("https://nconnect.nicmar.ac.in/pdf/1267_book_chapters_1778751969.pdf/Y2FyZWVy","View Book Chapters")</f>
        <v>0</v>
      </c>
      <c r="AT32" t="s">
        <v>75</v>
      </c>
      <c r="AU32" t="s">
        <v>751</v>
      </c>
    </row>
    <row r="33" spans="1:47">
      <c r="A33" t="s">
        <v>47</v>
      </c>
      <c r="B33" t="s">
        <v>48</v>
      </c>
      <c r="C33" t="s">
        <v>752</v>
      </c>
      <c r="D33" t="s">
        <v>753</v>
      </c>
      <c r="E33">
        <v>9871417394</v>
      </c>
      <c r="F33" t="s">
        <v>51</v>
      </c>
      <c r="G33" t="s">
        <v>754</v>
      </c>
      <c r="H33" t="s">
        <v>80</v>
      </c>
      <c r="I33" t="s">
        <v>755</v>
      </c>
      <c r="J33" t="s">
        <v>756</v>
      </c>
      <c r="K33" t="s">
        <v>757</v>
      </c>
      <c r="L33" t="s">
        <v>758</v>
      </c>
      <c r="M33" t="s">
        <v>759</v>
      </c>
      <c r="N33" t="s">
        <v>760</v>
      </c>
      <c r="O33" t="s">
        <v>761</v>
      </c>
      <c r="P33" t="s">
        <v>61</v>
      </c>
      <c r="T33" t="s">
        <v>61</v>
      </c>
      <c r="V33" t="s">
        <v>762</v>
      </c>
      <c r="W33" t="s">
        <v>763</v>
      </c>
      <c r="X33" t="s">
        <v>764</v>
      </c>
      <c r="Y33" t="s">
        <v>765</v>
      </c>
      <c r="Z33" t="s">
        <v>766</v>
      </c>
      <c r="AA33" t="s">
        <v>767</v>
      </c>
      <c r="AB33" t="s">
        <v>768</v>
      </c>
      <c r="AC33" t="s">
        <v>769</v>
      </c>
      <c r="AD33" t="s">
        <v>770</v>
      </c>
      <c r="AE33" t="s">
        <v>771</v>
      </c>
      <c r="AF33" t="s">
        <v>772</v>
      </c>
      <c r="AG33" t="s">
        <v>773</v>
      </c>
      <c r="AH33" t="s">
        <v>774</v>
      </c>
      <c r="AI33" t="s">
        <v>775</v>
      </c>
      <c r="AJ33" t="s">
        <v>776</v>
      </c>
      <c r="AK33" t="s">
        <v>777</v>
      </c>
      <c r="AN33" t="str">
        <f>HYPERLINK("https://nconnect.nicmar.ac.in/storage/profile/6a058cc57eee8.png","Download")</f>
        <v>0</v>
      </c>
      <c r="AO33" t="str">
        <f>HYPERLINK("https://nconnect.nicmar.ac.in/pdf/1255_resume_1778751147.pdf/Y2FyZWVy","View Resume")</f>
        <v>0</v>
      </c>
      <c r="AP33" t="str">
        <f>HYPERLINK("https://nconnect.nicmar.ac.in/pdf/1255_aadhar_1778748488.pdf/Y2FyZWVy","View Aadhar")</f>
        <v>0</v>
      </c>
      <c r="AQ33" t="str">
        <f>HYPERLINK("https://nconnect.nicmar.ac.in/pdf/1255_noc_certificate_1778752283.pdf/Y2FyZWVy","View NOC")</f>
        <v>0</v>
      </c>
      <c r="AR33" t="str">
        <f>HYPERLINK("https://nconnect.nicmar.ac.in/pdf/1255_research_publication_1778751971.pdf/Y2FyZWVy","View Research Publication")</f>
        <v>0</v>
      </c>
      <c r="AS33" t="str">
        <f>HYPERLINK("https://nconnect.nicmar.ac.in/pdf/1255_book_chapters_1778751922.pdf/Y2FyZWVy","View Book Chapters")</f>
        <v>0</v>
      </c>
      <c r="AT33" t="s">
        <v>75</v>
      </c>
      <c r="AU33" t="s">
        <v>778</v>
      </c>
    </row>
    <row r="34" spans="1:47">
      <c r="A34" t="s">
        <v>47</v>
      </c>
      <c r="B34" t="s">
        <v>48</v>
      </c>
      <c r="C34" t="s">
        <v>779</v>
      </c>
      <c r="D34" t="s">
        <v>780</v>
      </c>
      <c r="E34">
        <v>9969259751</v>
      </c>
      <c r="F34" t="s">
        <v>51</v>
      </c>
      <c r="G34" t="s">
        <v>781</v>
      </c>
      <c r="H34" t="s">
        <v>80</v>
      </c>
      <c r="I34" t="s">
        <v>81</v>
      </c>
      <c r="J34" t="s">
        <v>782</v>
      </c>
      <c r="K34" t="s">
        <v>783</v>
      </c>
      <c r="L34" t="s">
        <v>784</v>
      </c>
      <c r="M34" t="s">
        <v>785</v>
      </c>
      <c r="N34">
        <v>1</v>
      </c>
      <c r="O34" t="s">
        <v>786</v>
      </c>
      <c r="P34" t="s">
        <v>61</v>
      </c>
      <c r="T34" t="s">
        <v>61</v>
      </c>
      <c r="V34" t="s">
        <v>787</v>
      </c>
      <c r="W34" t="s">
        <v>788</v>
      </c>
      <c r="X34" t="s">
        <v>789</v>
      </c>
      <c r="Y34" t="s">
        <v>790</v>
      </c>
      <c r="AA34" t="s">
        <v>791</v>
      </c>
      <c r="AD34" t="s">
        <v>792</v>
      </c>
      <c r="AE34" t="s">
        <v>793</v>
      </c>
      <c r="AF34" t="s">
        <v>794</v>
      </c>
      <c r="AG34" t="s">
        <v>795</v>
      </c>
      <c r="AI34" t="s">
        <v>796</v>
      </c>
      <c r="AJ34" t="s">
        <v>797</v>
      </c>
      <c r="AK34" t="s">
        <v>798</v>
      </c>
      <c r="AL34" t="s">
        <v>799</v>
      </c>
      <c r="AN34" t="s">
        <v>75</v>
      </c>
      <c r="AO34" t="str">
        <f>HYPERLINK("https://nconnect.nicmar.ac.in/pdf/1252_resume_1778754877.pdf/Y2FyZWVy","View Resume")</f>
        <v>0</v>
      </c>
      <c r="AP34" t="str">
        <f>HYPERLINK("https://nconnect.nicmar.ac.in/pdf/1252_aadhar_1778754902.pdf/Y2FyZWVy","View Aadhar")</f>
        <v>0</v>
      </c>
      <c r="AQ34" t="str">
        <f>HYPERLINK("https://nconnect.nicmar.ac.in/pdf/1252_noc_certificate_1778755649.pdf/Y2FyZWVy","View NOC")</f>
        <v>0</v>
      </c>
      <c r="AR34" t="str">
        <f>HYPERLINK("https://nconnect.nicmar.ac.in/pdf/1252_research_publication_1778755373.pdf/Y2FyZWVy","View Research Publication")</f>
        <v>0</v>
      </c>
      <c r="AS34" t="str">
        <f>HYPERLINK("https://nconnect.nicmar.ac.in/pdf/1252_book_chapters_1778755410.pdf/Y2FyZWVy","View Book Chapters")</f>
        <v>0</v>
      </c>
      <c r="AT34" t="s">
        <v>75</v>
      </c>
      <c r="AU34" t="s">
        <v>800</v>
      </c>
    </row>
    <row r="35" spans="1:47">
      <c r="A35" t="s">
        <v>47</v>
      </c>
      <c r="B35" t="s">
        <v>48</v>
      </c>
      <c r="C35" t="s">
        <v>801</v>
      </c>
      <c r="D35" t="s">
        <v>802</v>
      </c>
      <c r="E35">
        <v>8605071945</v>
      </c>
      <c r="F35" t="s">
        <v>51</v>
      </c>
      <c r="G35" t="s">
        <v>803</v>
      </c>
      <c r="H35" t="s">
        <v>80</v>
      </c>
      <c r="I35" t="s">
        <v>804</v>
      </c>
      <c r="J35" t="s">
        <v>805</v>
      </c>
      <c r="K35" t="s">
        <v>806</v>
      </c>
      <c r="L35" t="s">
        <v>807</v>
      </c>
      <c r="M35" t="s">
        <v>808</v>
      </c>
      <c r="N35" t="s">
        <v>809</v>
      </c>
      <c r="O35" t="s">
        <v>810</v>
      </c>
      <c r="P35" t="s">
        <v>61</v>
      </c>
      <c r="T35" t="s">
        <v>61</v>
      </c>
      <c r="V35" t="s">
        <v>811</v>
      </c>
      <c r="W35" t="s">
        <v>812</v>
      </c>
      <c r="X35" t="s">
        <v>813</v>
      </c>
      <c r="Y35" t="s">
        <v>814</v>
      </c>
      <c r="Z35" t="s">
        <v>815</v>
      </c>
      <c r="AA35" t="s">
        <v>816</v>
      </c>
      <c r="AB35" t="s">
        <v>817</v>
      </c>
      <c r="AC35" t="s">
        <v>818</v>
      </c>
      <c r="AD35" t="s">
        <v>819</v>
      </c>
      <c r="AE35" t="s">
        <v>820</v>
      </c>
      <c r="AF35" t="s">
        <v>821</v>
      </c>
      <c r="AG35" t="s">
        <v>822</v>
      </c>
      <c r="AH35" t="s">
        <v>823</v>
      </c>
      <c r="AI35" t="s">
        <v>824</v>
      </c>
      <c r="AJ35" t="s">
        <v>825</v>
      </c>
      <c r="AN35" t="str">
        <f>HYPERLINK("https://nconnect.nicmar.ac.in/storage/profile/6a05c7919ec1b.png","Download")</f>
        <v>0</v>
      </c>
      <c r="AO35" t="str">
        <f>HYPERLINK("https://nconnect.nicmar.ac.in/pdf/1274_resume_1778834095.pdf/Y2FyZWVy","View Resume")</f>
        <v>0</v>
      </c>
      <c r="AP35" t="str">
        <f>HYPERLINK("https://nconnect.nicmar.ac.in/pdf/1274_aadhar_1778834862.pdf/Y2FyZWVy","View Aadhar")</f>
        <v>0</v>
      </c>
      <c r="AQ35" t="str">
        <f>HYPERLINK("https://nconnect.nicmar.ac.in/pdf/1274_noc_certificate_1778834918.pdf/Y2FyZWVy","View NOC")</f>
        <v>0</v>
      </c>
      <c r="AR35" t="str">
        <f>HYPERLINK("https://nconnect.nicmar.ac.in/pdf/1274_research_publication_1778834963.pdf/Y2FyZWVy","View Research Publication")</f>
        <v>0</v>
      </c>
      <c r="AS35" t="str">
        <f>HYPERLINK("https://nconnect.nicmar.ac.in/pdf/1274_book_chapters_1778834976.pdf/Y2FyZWVy","View Book Chapters")</f>
        <v>0</v>
      </c>
      <c r="AT35" t="str">
        <f>HYPERLINK("https://nconnect.nicmar.ac.in/pdf/1274_other_1778830764.pdf/Y2FyZWVy","View Other Document")</f>
        <v>0</v>
      </c>
      <c r="AU35" t="s">
        <v>826</v>
      </c>
    </row>
    <row r="36" spans="1:47">
      <c r="A36" t="s">
        <v>47</v>
      </c>
      <c r="B36" t="s">
        <v>48</v>
      </c>
      <c r="C36" t="s">
        <v>827</v>
      </c>
      <c r="D36" t="s">
        <v>828</v>
      </c>
      <c r="E36">
        <v>9960612303</v>
      </c>
      <c r="F36" t="s">
        <v>51</v>
      </c>
      <c r="G36" t="s">
        <v>829</v>
      </c>
      <c r="H36" t="s">
        <v>830</v>
      </c>
      <c r="I36" t="s">
        <v>614</v>
      </c>
      <c r="J36" t="s">
        <v>831</v>
      </c>
      <c r="K36" t="s">
        <v>832</v>
      </c>
      <c r="L36" t="s">
        <v>833</v>
      </c>
      <c r="M36" t="s">
        <v>834</v>
      </c>
      <c r="N36" t="s">
        <v>835</v>
      </c>
      <c r="O36" t="s">
        <v>836</v>
      </c>
      <c r="P36" t="s">
        <v>61</v>
      </c>
      <c r="T36" t="s">
        <v>61</v>
      </c>
      <c r="V36" t="s">
        <v>837</v>
      </c>
      <c r="W36" t="s">
        <v>838</v>
      </c>
      <c r="X36" t="s">
        <v>839</v>
      </c>
      <c r="Y36" t="s">
        <v>840</v>
      </c>
      <c r="AA36" t="s">
        <v>841</v>
      </c>
      <c r="AC36" t="s">
        <v>842</v>
      </c>
      <c r="AD36" t="s">
        <v>843</v>
      </c>
      <c r="AE36" t="s">
        <v>844</v>
      </c>
      <c r="AF36" t="s">
        <v>845</v>
      </c>
      <c r="AI36" t="s">
        <v>846</v>
      </c>
      <c r="AJ36" t="s">
        <v>847</v>
      </c>
      <c r="AN36" t="str">
        <f>HYPERLINK("https://nconnect.nicmar.ac.in/storage/profile/69fecfacd09c6.png","Download")</f>
        <v>0</v>
      </c>
      <c r="AO36" t="str">
        <f>HYPERLINK("https://nconnect.nicmar.ac.in/pdf/1232_resume_1778834364.pdf/Y2FyZWVy","View Resume")</f>
        <v>0</v>
      </c>
      <c r="AP36" t="str">
        <f>HYPERLINK("https://nconnect.nicmar.ac.in/pdf/1232_aadhar_1778834489.pdf/Y2FyZWVy","View Aadhar")</f>
        <v>0</v>
      </c>
      <c r="AQ36" t="str">
        <f>HYPERLINK("https://nconnect.nicmar.ac.in/pdf/1232_noc_certificate_1778835237.pdf/Y2FyZWVy","View NOC")</f>
        <v>0</v>
      </c>
      <c r="AR36" t="str">
        <f>HYPERLINK("https://nconnect.nicmar.ac.in/pdf/1232_research_publication_1778835274.pdf/Y2FyZWVy","View Research Publication")</f>
        <v>0</v>
      </c>
      <c r="AS36" t="str">
        <f>HYPERLINK("https://nconnect.nicmar.ac.in/pdf/1232_book_chapters_1778835293.pdf/Y2FyZWVy","View Book Chapters")</f>
        <v>0</v>
      </c>
      <c r="AT36" t="str">
        <f>HYPERLINK("https://nconnect.nicmar.ac.in/pdf/1232_other_1778818647.pdf/Y2FyZWVy","View Other Document")</f>
        <v>0</v>
      </c>
      <c r="AU36" t="s">
        <v>848</v>
      </c>
    </row>
    <row r="37" spans="1:47">
      <c r="A37" t="s">
        <v>47</v>
      </c>
      <c r="B37" t="s">
        <v>48</v>
      </c>
      <c r="C37" t="s">
        <v>849</v>
      </c>
      <c r="D37" t="s">
        <v>850</v>
      </c>
      <c r="E37">
        <v>9175950217</v>
      </c>
      <c r="F37" t="s">
        <v>51</v>
      </c>
      <c r="G37" t="s">
        <v>851</v>
      </c>
      <c r="H37" t="s">
        <v>80</v>
      </c>
      <c r="I37" t="s">
        <v>852</v>
      </c>
      <c r="J37" t="s">
        <v>853</v>
      </c>
      <c r="K37" t="s">
        <v>854</v>
      </c>
      <c r="L37" t="s">
        <v>252</v>
      </c>
      <c r="M37" t="s">
        <v>855</v>
      </c>
      <c r="N37" t="s">
        <v>856</v>
      </c>
      <c r="O37" t="s">
        <v>857</v>
      </c>
      <c r="P37" t="s">
        <v>61</v>
      </c>
      <c r="T37" t="s">
        <v>61</v>
      </c>
      <c r="V37" t="s">
        <v>858</v>
      </c>
      <c r="W37" t="s">
        <v>859</v>
      </c>
      <c r="X37" t="s">
        <v>860</v>
      </c>
      <c r="Y37" t="s">
        <v>861</v>
      </c>
      <c r="Z37" t="s">
        <v>862</v>
      </c>
      <c r="AA37" t="s">
        <v>863</v>
      </c>
      <c r="AB37" t="s">
        <v>864</v>
      </c>
      <c r="AC37" t="s">
        <v>865</v>
      </c>
      <c r="AD37" t="s">
        <v>866</v>
      </c>
      <c r="AE37" t="s">
        <v>867</v>
      </c>
      <c r="AF37" t="s">
        <v>868</v>
      </c>
      <c r="AG37" t="s">
        <v>869</v>
      </c>
      <c r="AH37" t="s">
        <v>870</v>
      </c>
      <c r="AI37" t="s">
        <v>871</v>
      </c>
      <c r="AJ37" t="s">
        <v>872</v>
      </c>
      <c r="AK37" t="s">
        <v>873</v>
      </c>
      <c r="AL37" t="s">
        <v>874</v>
      </c>
      <c r="AN37" t="str">
        <f>HYPERLINK("https://nconnect.nicmar.ac.in/storage/profile/6a06b730e6274.png","Download")</f>
        <v>0</v>
      </c>
      <c r="AO37" t="str">
        <f>HYPERLINK("https://nconnect.nicmar.ac.in/pdf/1246_resume_1778760776.pdf/Y2FyZWVy","View Resume")</f>
        <v>0</v>
      </c>
      <c r="AP37" t="str">
        <f>HYPERLINK("https://nconnect.nicmar.ac.in/pdf/1246_aadhar_1778760243.pdf/Y2FyZWVy","View Aadhar")</f>
        <v>0</v>
      </c>
      <c r="AQ37" t="str">
        <f>HYPERLINK("https://nconnect.nicmar.ac.in/pdf/1246_noc_certificate_1778760202.pdf/Y2FyZWVy","View NOC")</f>
        <v>0</v>
      </c>
      <c r="AR37" t="str">
        <f>HYPERLINK("https://nconnect.nicmar.ac.in/pdf/1246_research_publication_1778760337.pdf/Y2FyZWVy","View Research Publication")</f>
        <v>0</v>
      </c>
      <c r="AS37" t="str">
        <f>HYPERLINK("https://nconnect.nicmar.ac.in/pdf/1246_book_chapters_1778824958.pdf/Y2FyZWVy","View Book Chapters")</f>
        <v>0</v>
      </c>
      <c r="AT37" t="str">
        <f>HYPERLINK("https://nconnect.nicmar.ac.in/pdf/1246_other_1778829272.pdf/Y2FyZWVy","View Other Document")</f>
        <v>0</v>
      </c>
      <c r="AU37" t="s">
        <v>875</v>
      </c>
    </row>
    <row r="38" spans="1:47">
      <c r="A38" t="s">
        <v>47</v>
      </c>
      <c r="B38" t="s">
        <v>48</v>
      </c>
      <c r="C38" t="s">
        <v>876</v>
      </c>
      <c r="D38" t="s">
        <v>877</v>
      </c>
      <c r="E38">
        <v>8374936663</v>
      </c>
      <c r="F38" t="s">
        <v>51</v>
      </c>
      <c r="G38" t="s">
        <v>878</v>
      </c>
      <c r="H38" t="s">
        <v>80</v>
      </c>
      <c r="I38" t="s">
        <v>879</v>
      </c>
      <c r="J38" t="s">
        <v>880</v>
      </c>
      <c r="K38" t="s">
        <v>881</v>
      </c>
      <c r="L38" t="s">
        <v>882</v>
      </c>
      <c r="M38" t="s">
        <v>883</v>
      </c>
      <c r="N38">
        <v>14</v>
      </c>
      <c r="O38" t="s">
        <v>884</v>
      </c>
      <c r="P38" t="s">
        <v>61</v>
      </c>
      <c r="T38" t="s">
        <v>61</v>
      </c>
      <c r="V38" t="s">
        <v>885</v>
      </c>
      <c r="W38" t="s">
        <v>886</v>
      </c>
      <c r="X38" t="s">
        <v>887</v>
      </c>
      <c r="AA38" t="s">
        <v>888</v>
      </c>
      <c r="AE38" t="s">
        <v>889</v>
      </c>
      <c r="AF38" t="s">
        <v>890</v>
      </c>
      <c r="AJ38" t="s">
        <v>891</v>
      </c>
      <c r="AK38" t="s">
        <v>892</v>
      </c>
      <c r="AL38" t="s">
        <v>893</v>
      </c>
      <c r="AM38" t="s">
        <v>894</v>
      </c>
      <c r="AN38" t="str">
        <f>HYPERLINK("https://nconnect.nicmar.ac.in/storage/profile/6a06ceb1c109c.png","Download")</f>
        <v>0</v>
      </c>
      <c r="AO38" t="str">
        <f>HYPERLINK("https://nconnect.nicmar.ac.in/pdf/1278_resume_1778830766.pdf/Y2FyZWVy","View Resume")</f>
        <v>0</v>
      </c>
      <c r="AP38" t="str">
        <f>HYPERLINK("https://nconnect.nicmar.ac.in/pdf/1278_aadhar_1778831081.jpg/Y2FyZWVy","View Aadhar")</f>
        <v>0</v>
      </c>
      <c r="AQ38" t="str">
        <f>HYPERLINK("https://nconnect.nicmar.ac.in/pdf/1278_noc_certificate_1778836625.PDF/Y2FyZWVy","View NOC")</f>
        <v>0</v>
      </c>
      <c r="AR38" t="str">
        <f>HYPERLINK("https://nconnect.nicmar.ac.in/pdf/1278_research_publication_1778836682.PDF/Y2FyZWVy","View Research Publication")</f>
        <v>0</v>
      </c>
      <c r="AS38" t="str">
        <f>HYPERLINK("https://nconnect.nicmar.ac.in/pdf/1278_book_chapters_1778836992.pdf/Y2FyZWVy","View Book Chapters")</f>
        <v>0</v>
      </c>
      <c r="AT38" t="s">
        <v>75</v>
      </c>
      <c r="AU38" t="s">
        <v>895</v>
      </c>
    </row>
    <row r="39" spans="1:47">
      <c r="A39" t="s">
        <v>47</v>
      </c>
      <c r="B39" t="s">
        <v>48</v>
      </c>
      <c r="C39" t="s">
        <v>896</v>
      </c>
      <c r="D39" t="s">
        <v>897</v>
      </c>
      <c r="E39">
        <v>9650998746</v>
      </c>
      <c r="F39" t="s">
        <v>51</v>
      </c>
      <c r="G39" t="s">
        <v>898</v>
      </c>
      <c r="H39" t="s">
        <v>80</v>
      </c>
      <c r="I39" t="s">
        <v>201</v>
      </c>
      <c r="J39" t="s">
        <v>899</v>
      </c>
      <c r="K39" t="s">
        <v>900</v>
      </c>
      <c r="L39" t="s">
        <v>901</v>
      </c>
      <c r="M39" t="s">
        <v>902</v>
      </c>
      <c r="N39" t="s">
        <v>903</v>
      </c>
      <c r="O39" t="s">
        <v>904</v>
      </c>
      <c r="P39" t="s">
        <v>61</v>
      </c>
      <c r="T39" t="s">
        <v>61</v>
      </c>
      <c r="V39" t="s">
        <v>905</v>
      </c>
      <c r="W39" t="s">
        <v>906</v>
      </c>
      <c r="X39" t="s">
        <v>907</v>
      </c>
      <c r="Y39" t="s">
        <v>908</v>
      </c>
      <c r="Z39" t="s">
        <v>909</v>
      </c>
      <c r="AA39" t="s">
        <v>910</v>
      </c>
      <c r="AG39" t="s">
        <v>911</v>
      </c>
      <c r="AJ39" t="s">
        <v>912</v>
      </c>
      <c r="AK39" t="s">
        <v>913</v>
      </c>
      <c r="AN39" t="str">
        <f>HYPERLINK("https://nconnect.nicmar.ac.in/storage/profile/6a069465ad6cf.png","Download")</f>
        <v>0</v>
      </c>
      <c r="AO39" t="str">
        <f>HYPERLINK("https://nconnect.nicmar.ac.in/pdf/1272_resume_1778838616.pdf/Y2FyZWVy","View Resume")</f>
        <v>0</v>
      </c>
      <c r="AP39" t="str">
        <f>HYPERLINK("https://nconnect.nicmar.ac.in/pdf/1272_aadhar_1778838635.pdf/Y2FyZWVy","View Aadhar")</f>
        <v>0</v>
      </c>
      <c r="AQ39" t="str">
        <f>HYPERLINK("https://nconnect.nicmar.ac.in/pdf/1272_noc_certificate_1778841755.pdf/Y2FyZWVy","View NOC")</f>
        <v>0</v>
      </c>
      <c r="AR39" t="str">
        <f>HYPERLINK("https://nconnect.nicmar.ac.in/pdf/1272_research_publication_1778838976.pdf/Y2FyZWVy","View Research Publication")</f>
        <v>0</v>
      </c>
      <c r="AS39" t="str">
        <f>HYPERLINK("https://nconnect.nicmar.ac.in/pdf/1272_book_chapters_1778841653.pdf/Y2FyZWVy","View Book Chapters")</f>
        <v>0</v>
      </c>
      <c r="AT39" t="s">
        <v>75</v>
      </c>
      <c r="AU39" t="s">
        <v>914</v>
      </c>
    </row>
    <row r="40" spans="1:47">
      <c r="A40" t="s">
        <v>47</v>
      </c>
      <c r="B40" t="s">
        <v>48</v>
      </c>
      <c r="C40" t="s">
        <v>915</v>
      </c>
      <c r="D40" t="s">
        <v>916</v>
      </c>
      <c r="E40">
        <v>9869012948</v>
      </c>
      <c r="F40" t="s">
        <v>51</v>
      </c>
      <c r="G40" t="s">
        <v>917</v>
      </c>
      <c r="H40" t="s">
        <v>80</v>
      </c>
      <c r="I40" t="s">
        <v>918</v>
      </c>
      <c r="J40" t="s">
        <v>919</v>
      </c>
      <c r="K40" t="s">
        <v>920</v>
      </c>
      <c r="L40" t="s">
        <v>921</v>
      </c>
      <c r="M40" t="s">
        <v>922</v>
      </c>
      <c r="N40" t="s">
        <v>923</v>
      </c>
      <c r="O40" t="s">
        <v>924</v>
      </c>
      <c r="P40" t="s">
        <v>61</v>
      </c>
      <c r="T40" t="s">
        <v>61</v>
      </c>
      <c r="V40" t="s">
        <v>925</v>
      </c>
      <c r="X40" t="s">
        <v>926</v>
      </c>
      <c r="AA40" t="s">
        <v>927</v>
      </c>
      <c r="AD40" t="s">
        <v>928</v>
      </c>
      <c r="AF40" t="s">
        <v>929</v>
      </c>
      <c r="AJ40" t="s">
        <v>930</v>
      </c>
      <c r="AN40" t="str">
        <f>HYPERLINK("https://nconnect.nicmar.ac.in/storage/profile/69fd7ca96669f.png","Download")</f>
        <v>0</v>
      </c>
      <c r="AO40" t="str">
        <f>HYPERLINK("https://nconnect.nicmar.ac.in/pdf/1223_resume_1778732547.pdf/Y2FyZWVy","View Resume")</f>
        <v>0</v>
      </c>
      <c r="AP40" t="str">
        <f>HYPERLINK("https://nconnect.nicmar.ac.in/pdf/1223_aadhar_1778732671.jpg/Y2FyZWVy","View Aadhar")</f>
        <v>0</v>
      </c>
      <c r="AQ40" t="str">
        <f>HYPERLINK("https://nconnect.nicmar.ac.in/pdf/1223_noc_certificate_1778843801.pdf/Y2FyZWVy","View NOC")</f>
        <v>0</v>
      </c>
      <c r="AR40" t="str">
        <f>HYPERLINK("https://nconnect.nicmar.ac.in/pdf/1223_research_publication_1778843881.pdf/Y2FyZWVy","View Research Publication")</f>
        <v>0</v>
      </c>
      <c r="AS40" t="str">
        <f>HYPERLINK("https://nconnect.nicmar.ac.in/pdf/1223_book_chapters_1778843961.pdf/Y2FyZWVy","View Book Chapters")</f>
        <v>0</v>
      </c>
      <c r="AT40" t="s">
        <v>75</v>
      </c>
      <c r="AU40" t="s">
        <v>931</v>
      </c>
    </row>
    <row r="41" spans="1:47">
      <c r="A41" t="s">
        <v>47</v>
      </c>
      <c r="B41" t="s">
        <v>48</v>
      </c>
      <c r="C41" t="s">
        <v>932</v>
      </c>
      <c r="D41" t="s">
        <v>933</v>
      </c>
      <c r="E41">
        <v>9403166632</v>
      </c>
      <c r="F41" t="s">
        <v>51</v>
      </c>
      <c r="G41" t="s">
        <v>934</v>
      </c>
      <c r="H41" t="s">
        <v>80</v>
      </c>
      <c r="I41" t="s">
        <v>935</v>
      </c>
      <c r="J41" t="s">
        <v>936</v>
      </c>
      <c r="K41" t="s">
        <v>937</v>
      </c>
      <c r="L41" t="s">
        <v>460</v>
      </c>
      <c r="M41" t="s">
        <v>938</v>
      </c>
      <c r="N41" t="s">
        <v>939</v>
      </c>
      <c r="O41" t="s">
        <v>940</v>
      </c>
      <c r="P41" t="s">
        <v>61</v>
      </c>
      <c r="T41" t="s">
        <v>61</v>
      </c>
      <c r="V41" t="s">
        <v>941</v>
      </c>
      <c r="W41" t="s">
        <v>942</v>
      </c>
      <c r="X41" t="s">
        <v>943</v>
      </c>
      <c r="Y41" t="s">
        <v>944</v>
      </c>
      <c r="Z41" t="s">
        <v>945</v>
      </c>
      <c r="AA41" t="s">
        <v>946</v>
      </c>
      <c r="AB41" t="s">
        <v>947</v>
      </c>
      <c r="AE41" t="s">
        <v>948</v>
      </c>
      <c r="AF41" t="s">
        <v>949</v>
      </c>
      <c r="AG41" t="s">
        <v>950</v>
      </c>
      <c r="AI41" t="s">
        <v>951</v>
      </c>
      <c r="AJ41" t="s">
        <v>952</v>
      </c>
      <c r="AK41" t="s">
        <v>953</v>
      </c>
      <c r="AL41" t="s">
        <v>954</v>
      </c>
      <c r="AN41" t="str">
        <f>HYPERLINK("https://nconnect.nicmar.ac.in/storage/profile/6a005b7e77b56.png","Download")</f>
        <v>0</v>
      </c>
      <c r="AO41" t="str">
        <f>HYPERLINK("https://nconnect.nicmar.ac.in/pdf/1235_resume_1778857041.pdf/Y2FyZWVy","View Resume")</f>
        <v>0</v>
      </c>
      <c r="AP41" t="str">
        <f>HYPERLINK("https://nconnect.nicmar.ac.in/pdf/1235_aadhar_1778550975.jpeg/Y2FyZWVy","View Aadhar")</f>
        <v>0</v>
      </c>
      <c r="AQ41" t="str">
        <f>HYPERLINK("https://nconnect.nicmar.ac.in/pdf/1235_noc_certificate_1778856282.pdf/Y2FyZWVy","View NOC")</f>
        <v>0</v>
      </c>
      <c r="AR41" t="str">
        <f>HYPERLINK("https://nconnect.nicmar.ac.in/pdf/1235_research_publication_1778844683.pdf/Y2FyZWVy","View Research Publication")</f>
        <v>0</v>
      </c>
      <c r="AS41" t="str">
        <f>HYPERLINK("https://nconnect.nicmar.ac.in/pdf/1235_book_chapters_1778844749.pdf/Y2FyZWVy","View Book Chapters")</f>
        <v>0</v>
      </c>
      <c r="AT41" t="s">
        <v>75</v>
      </c>
      <c r="AU41" t="s">
        <v>955</v>
      </c>
    </row>
    <row r="42" spans="1:47">
      <c r="A42" t="s">
        <v>47</v>
      </c>
      <c r="B42" t="s">
        <v>48</v>
      </c>
      <c r="C42" t="s">
        <v>956</v>
      </c>
      <c r="D42" t="s">
        <v>957</v>
      </c>
      <c r="E42">
        <v>9422517315</v>
      </c>
      <c r="F42" t="s">
        <v>51</v>
      </c>
      <c r="G42" t="s">
        <v>958</v>
      </c>
      <c r="H42" t="s">
        <v>80</v>
      </c>
      <c r="I42" t="s">
        <v>959</v>
      </c>
      <c r="J42" t="s">
        <v>960</v>
      </c>
      <c r="K42" t="s">
        <v>961</v>
      </c>
      <c r="L42" t="s">
        <v>718</v>
      </c>
      <c r="M42" t="s">
        <v>962</v>
      </c>
      <c r="N42">
        <v>14</v>
      </c>
      <c r="O42" t="s">
        <v>963</v>
      </c>
      <c r="P42" t="s">
        <v>61</v>
      </c>
      <c r="Q42" t="s">
        <v>61</v>
      </c>
      <c r="R42" t="s">
        <v>61</v>
      </c>
      <c r="S42" t="s">
        <v>964</v>
      </c>
      <c r="T42" t="s">
        <v>61</v>
      </c>
      <c r="V42" t="s">
        <v>965</v>
      </c>
      <c r="W42" t="s">
        <v>966</v>
      </c>
      <c r="X42" t="s">
        <v>967</v>
      </c>
      <c r="Y42" t="s">
        <v>968</v>
      </c>
      <c r="AE42" t="s">
        <v>969</v>
      </c>
      <c r="AG42" t="s">
        <v>970</v>
      </c>
      <c r="AI42" t="s">
        <v>971</v>
      </c>
      <c r="AJ42" t="s">
        <v>972</v>
      </c>
      <c r="AK42" t="s">
        <v>973</v>
      </c>
      <c r="AL42" t="s">
        <v>974</v>
      </c>
      <c r="AN42" t="s">
        <v>75</v>
      </c>
      <c r="AO42" t="str">
        <f>HYPERLINK("https://nconnect.nicmar.ac.in/pdf/1275_resume_1778779662.pdf/Y2FyZWVy","View Resume")</f>
        <v>0</v>
      </c>
      <c r="AP42" t="str">
        <f>HYPERLINK("https://nconnect.nicmar.ac.in/pdf/1275_aadhar_1778779778.pdf/Y2FyZWVy","View Aadhar")</f>
        <v>0</v>
      </c>
      <c r="AQ42" t="str">
        <f>HYPERLINK("https://nconnect.nicmar.ac.in/pdf/1275_noc_certificate_1778804915.pdf/Y2FyZWVy","View NOC")</f>
        <v>0</v>
      </c>
      <c r="AR42" t="str">
        <f>HYPERLINK("https://nconnect.nicmar.ac.in/pdf/1275_research_publication_1778780123.pdf/Y2FyZWVy","View Research Publication")</f>
        <v>0</v>
      </c>
      <c r="AS42" t="str">
        <f>HYPERLINK("https://nconnect.nicmar.ac.in/pdf/1275_book_chapters_1778804141.pdf/Y2FyZWVy","View Book Chapters")</f>
        <v>0</v>
      </c>
      <c r="AT42" t="s">
        <v>75</v>
      </c>
      <c r="AU42" t="s">
        <v>975</v>
      </c>
    </row>
    <row r="43" spans="1:47">
      <c r="A43" t="s">
        <v>47</v>
      </c>
      <c r="B43" t="s">
        <v>48</v>
      </c>
      <c r="C43" t="s">
        <v>976</v>
      </c>
      <c r="D43" t="s">
        <v>977</v>
      </c>
      <c r="E43">
        <v>9850214835</v>
      </c>
      <c r="F43" t="s">
        <v>51</v>
      </c>
      <c r="G43" t="s">
        <v>978</v>
      </c>
      <c r="H43" t="s">
        <v>80</v>
      </c>
      <c r="I43" t="s">
        <v>310</v>
      </c>
      <c r="J43" t="s">
        <v>979</v>
      </c>
      <c r="K43" t="s">
        <v>980</v>
      </c>
      <c r="L43" t="s">
        <v>981</v>
      </c>
      <c r="M43" t="s">
        <v>982</v>
      </c>
      <c r="N43" t="s">
        <v>981</v>
      </c>
      <c r="O43" t="s">
        <v>983</v>
      </c>
      <c r="P43" t="s">
        <v>61</v>
      </c>
      <c r="T43" t="s">
        <v>61</v>
      </c>
      <c r="V43" t="s">
        <v>984</v>
      </c>
      <c r="W43" t="s">
        <v>985</v>
      </c>
      <c r="X43" t="s">
        <v>986</v>
      </c>
      <c r="Y43" t="s">
        <v>987</v>
      </c>
      <c r="Z43" t="s">
        <v>988</v>
      </c>
      <c r="AA43" t="s">
        <v>989</v>
      </c>
      <c r="AB43" t="s">
        <v>990</v>
      </c>
      <c r="AC43" t="s">
        <v>991</v>
      </c>
      <c r="AD43" t="s">
        <v>992</v>
      </c>
      <c r="AE43" t="s">
        <v>993</v>
      </c>
      <c r="AF43" t="s">
        <v>994</v>
      </c>
      <c r="AG43" t="s">
        <v>651</v>
      </c>
      <c r="AH43" t="s">
        <v>995</v>
      </c>
      <c r="AI43" t="s">
        <v>996</v>
      </c>
      <c r="AJ43" t="s">
        <v>997</v>
      </c>
      <c r="AK43" t="s">
        <v>998</v>
      </c>
      <c r="AL43" t="s">
        <v>999</v>
      </c>
      <c r="AN43" t="str">
        <f>HYPERLINK("https://nconnect.nicmar.ac.in/storage/profile/6a01b1ef66dd8.png","Download")</f>
        <v>0</v>
      </c>
      <c r="AO43" t="str">
        <f>HYPERLINK("https://nconnect.nicmar.ac.in/pdf/1245_resume_1778862949.pdf/Y2FyZWVy","View Resume")</f>
        <v>0</v>
      </c>
      <c r="AP43" t="str">
        <f>HYPERLINK("https://nconnect.nicmar.ac.in/pdf/1245_aadhar_1778841376.pdf/Y2FyZWVy","View Aadhar")</f>
        <v>0</v>
      </c>
      <c r="AQ43" t="str">
        <f>HYPERLINK("https://nconnect.nicmar.ac.in/pdf/1245_noc_certificate_1778841514.pdf/Y2FyZWVy","View NOC")</f>
        <v>0</v>
      </c>
      <c r="AR43" t="str">
        <f>HYPERLINK("https://nconnect.nicmar.ac.in/pdf/1245_research_publication_1778862243.pdf/Y2FyZWVy","View Research Publication")</f>
        <v>0</v>
      </c>
      <c r="AS43" t="str">
        <f>HYPERLINK("https://nconnect.nicmar.ac.in/pdf/1245_book_chapters_1778859020.pdf/Y2FyZWVy","View Book Chapters")</f>
        <v>0</v>
      </c>
      <c r="AT43" t="str">
        <f>HYPERLINK("https://nconnect.nicmar.ac.in/pdf/1245_other_1778869508.pdf/Y2FyZWVy","View Other Document")</f>
        <v>0</v>
      </c>
      <c r="AU43" t="s">
        <v>1000</v>
      </c>
    </row>
    <row r="44" spans="1:47">
      <c r="A44" t="s">
        <v>47</v>
      </c>
      <c r="B44" t="s">
        <v>48</v>
      </c>
      <c r="C44" t="s">
        <v>1001</v>
      </c>
      <c r="D44" t="s">
        <v>1002</v>
      </c>
      <c r="E44">
        <v>9822097275</v>
      </c>
      <c r="F44" t="s">
        <v>51</v>
      </c>
      <c r="G44" t="s">
        <v>1003</v>
      </c>
      <c r="H44" t="s">
        <v>80</v>
      </c>
      <c r="I44" t="s">
        <v>1004</v>
      </c>
      <c r="J44" t="s">
        <v>1005</v>
      </c>
      <c r="K44" t="s">
        <v>1006</v>
      </c>
      <c r="L44" t="s">
        <v>1007</v>
      </c>
      <c r="M44" t="s">
        <v>1008</v>
      </c>
      <c r="N44" t="s">
        <v>1009</v>
      </c>
      <c r="O44" t="s">
        <v>1010</v>
      </c>
      <c r="P44" t="s">
        <v>61</v>
      </c>
      <c r="T44" t="s">
        <v>61</v>
      </c>
      <c r="V44" t="s">
        <v>1011</v>
      </c>
      <c r="W44" t="s">
        <v>1012</v>
      </c>
      <c r="X44" t="s">
        <v>1013</v>
      </c>
      <c r="Y44" t="s">
        <v>1014</v>
      </c>
      <c r="AA44" t="s">
        <v>1015</v>
      </c>
      <c r="AB44" t="s">
        <v>1016</v>
      </c>
      <c r="AC44" t="s">
        <v>1017</v>
      </c>
      <c r="AD44" t="s">
        <v>1018</v>
      </c>
      <c r="AE44" t="s">
        <v>1019</v>
      </c>
      <c r="AF44" t="s">
        <v>1020</v>
      </c>
      <c r="AH44" t="s">
        <v>1021</v>
      </c>
      <c r="AI44" t="s">
        <v>1022</v>
      </c>
      <c r="AN44" t="str">
        <f>HYPERLINK("https://nconnect.nicmar.ac.in/storage/profile/6a075accb86bd.png","Download")</f>
        <v>0</v>
      </c>
      <c r="AO44" t="str">
        <f>HYPERLINK("https://nconnect.nicmar.ac.in/pdf/1282_resume_1778869248.pdf/Y2FyZWVy","View Resume")</f>
        <v>0</v>
      </c>
      <c r="AP44" t="str">
        <f>HYPERLINK("https://nconnect.nicmar.ac.in/pdf/1282_aadhar_1778868199.jpg/Y2FyZWVy","View Aadhar")</f>
        <v>0</v>
      </c>
      <c r="AQ44" t="str">
        <f>HYPERLINK("https://nconnect.nicmar.ac.in/pdf/1282_noc_certificate_1778868925.JPG/Y2FyZWVy","View NOC")</f>
        <v>0</v>
      </c>
      <c r="AR44" t="str">
        <f>HYPERLINK("https://nconnect.nicmar.ac.in/pdf/1282_research_publication_1778868977.JPG/Y2FyZWVy","View Research Publication")</f>
        <v>0</v>
      </c>
      <c r="AS44" t="str">
        <f>HYPERLINK("https://nconnect.nicmar.ac.in/pdf/1282_book_chapters_1778868999.JPG/Y2FyZWVy","View Book Chapters")</f>
        <v>0</v>
      </c>
      <c r="AT44" t="str">
        <f>HYPERLINK("https://nconnect.nicmar.ac.in/pdf/1282_other_1778869026.jpg/Y2FyZWVy","View Other Document")</f>
        <v>0</v>
      </c>
      <c r="AU44" t="s">
        <v>1023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2026-05-18T10:17:14+05:30</dcterms:created>
  <dcterms:modified xsi:type="dcterms:W3CDTF">2026-05-18T10:17:14+05:30</dcterms:modified>
  <dc:title>Untitled Spreadsheet</dc:title>
  <dc:description/>
  <dc:subject/>
  <cp:keywords/>
  <cp:category/>
</cp:coreProperties>
</file>