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<sst xmlns="http://schemas.openxmlformats.org/spreadsheetml/2006/main" uniqueCount="949">
  <si>
    <t>Vacancy ID</t>
  </si>
  <si>
    <t>Position</t>
  </si>
  <si>
    <t>Applicant Name</t>
  </si>
  <si>
    <t>Email</t>
  </si>
  <si>
    <t>Mobile</t>
  </si>
  <si>
    <t>Gender</t>
  </si>
  <si>
    <t>DOB</t>
  </si>
  <si>
    <t>Marital Status</t>
  </si>
  <si>
    <t>Language</t>
  </si>
  <si>
    <t>Father</t>
  </si>
  <si>
    <t>Address</t>
  </si>
  <si>
    <t>Current Employeement- Designation</t>
  </si>
  <si>
    <t>Current Employeement- Organisation</t>
  </si>
  <si>
    <t>Current Employeement- Level</t>
  </si>
  <si>
    <t>Date from which position held</t>
  </si>
  <si>
    <t>Any Medical?</t>
  </si>
  <si>
    <t>Chronic Disease</t>
  </si>
  <si>
    <t>Surgeries</t>
  </si>
  <si>
    <t>Medical Details</t>
  </si>
  <si>
    <t>Any Court Case?</t>
  </si>
  <si>
    <t>Case Details</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</si>
  <si>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</si>
  <si>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</si>
  <si>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</si>
  <si>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</si>
  <si>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</si>
  <si>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</si>
  <si>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</si>
  <si>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</si>
  <si>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</si>
  <si>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</si>
  <si>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</si>
  <si>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</si>
  <si>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</si>
  <si>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</si>
  <si>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</si>
  <si>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</si>
  <si>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</si>
  <si>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</si>
  <si>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</si>
  <si>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</si>
  <si>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</si>
  <si>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</si>
  <si>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</si>
  <si>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</si>
  <si>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</si>
  <si>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</si>
  <si>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</si>
  <si>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</si>
  <si>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</si>
  <si>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</si>
  <si>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Male</t>
  </si>
  <si>
    <t>11-Feb-2026</t>
  </si>
  <si>
    <t>Single</t>
  </si>
  <si>
    <t>Hindi</t>
  </si>
  <si>
    <t>Ganga ram</t>
  </si>
  <si>
    <t>Testing</t>
  </si>
  <si>
    <t>Yes</t>
  </si>
  <si>
    <t>dsafdsaf fds</t>
  </si>
  <si>
    <t>afdsa fds</t>
  </si>
  <si>
    <t>fdsa fdsa fds</t>
  </si>
  <si>
    <t>fdsafds afdsa fdsaf</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</si>
  <si>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</si>
  <si>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</si>
  <si>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</si>
  <si>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</si>
  <si>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</si>
  <si>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</si>
  <si>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</si>
  <si>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</si>
  <si>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</si>
  <si>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</si>
  <si>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</si>
  <si>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</si>
  <si>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</si>
  <si>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</si>
  <si>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</si>
  <si>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</si>
  <si>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</si>
  <si>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</si>
  <si>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</si>
  <si>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</si>
  <si>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</si>
  <si>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</si>
  <si>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Female</t>
  </si>
  <si>
    <t>09-Oct-1984</t>
  </si>
  <si>
    <t>Married</t>
  </si>
  <si>
    <t>English,hindi,marathi,gujarati,konkani</t>
  </si>
  <si>
    <t>Laxmikant Mallya</t>
  </si>
  <si>
    <t>Baner, Pune</t>
  </si>
  <si>
    <t>Vice Chancellor</t>
  </si>
  <si>
    <t>High Places University</t>
  </si>
  <si>
    <t>01-Jun-2022</t>
  </si>
  <si>
    <t>No</t>
  </si>
  <si>
    <t>Diabetes / sugar</t>
  </si>
  <si>
    <t>None</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</si>
  <si>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</si>
  <si>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</si>
  <si>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</si>
  <si>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</si>
  <si>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</si>
  <si>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</si>
  <si>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</si>
  <si>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</si>
  <si>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</si>
  <si>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</si>
  <si>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</si>
  <si>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</si>
  <si>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</si>
  <si>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</si>
  <si>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</si>
  <si>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</si>
  <si>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</si>
  <si>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</si>
  <si>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</si>
  <si>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English, Hingi, Gujarati</t>
  </si>
  <si>
    <t>R</t>
  </si>
  <si>
    <t>Pune</t>
  </si>
  <si>
    <t>Ro-VC</t>
  </si>
  <si>
    <t>ABC</t>
  </si>
  <si>
    <t>04-Feb-2020</t>
  </si>
  <si>
    <t>asdfghjk</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</si>
  <si>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</si>
  <si>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</si>
  <si>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</si>
  <si>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</si>
  <si>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</si>
  <si>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</si>
  <si>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</si>
  <si>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</si>
  <si>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</si>
  <si>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</si>
  <si>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</si>
  <si>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</si>
  <si>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</si>
  <si>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</si>
  <si>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</si>
  <si>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</si>
  <si>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</si>
  <si>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</si>
  <si>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</si>
  <si>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13-Jun-1982</t>
  </si>
  <si>
    <t>Hindi, Telugu, Kannada, English,Urdu</t>
  </si>
  <si>
    <t>K Venkatramana Reddy</t>
  </si>
  <si>
    <t xml:space="preserve">House no 9, 1st G Cross Surabhi Nagar West Part2 Kothannur J P Nagar 8th Phase Bengaluru Karnataka India </t>
  </si>
  <si>
    <t>Director</t>
  </si>
  <si>
    <t xml:space="preserve">CMR University </t>
  </si>
  <si>
    <t>Administrator</t>
  </si>
  <si>
    <t>15-May-2024</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</si>
  <si>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</si>
  <si>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</si>
  <si>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</si>
  <si>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</si>
  <si>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</si>
  <si>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</si>
  <si>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</si>
  <si>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</si>
  <si>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</si>
  <si>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</si>
  <si>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</si>
  <si>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</si>
  <si>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</si>
  <si>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</si>
  <si>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</si>
  <si>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05-Nov-1997</t>
  </si>
  <si>
    <t>English,Malayalam,Hindi</t>
  </si>
  <si>
    <t>JAYAN K K</t>
  </si>
  <si>
    <t>SRA 46, Nalledathu House, Thaikkattukara PO, Aluva 683106, Ernakulam District, Kerala</t>
  </si>
  <si>
    <t>0Y 0M</t>
  </si>
  <si>
    <t>17-Mar-26 07:07 PM</t>
  </si>
  <si>
    <t>Surendra  Kumar A  M</t>
  </si>
  <si>
    <t>purva1967@gmail.com</t>
  </si>
  <si>
    <t>17-Apr-1962</t>
  </si>
  <si>
    <t>ENGLISH, HINDI,MALAYALAM ,KANNADA</t>
  </si>
  <si>
    <t>BHASKARAN NAIR P</t>
  </si>
  <si>
    <t>9185 PRESTIGE FINSBURY PARK -HYDE AERO SPACE PARK  BAGALUR  BENGALURU KARNATAKA 562149</t>
  </si>
  <si>
    <t>PRO VICE CHANCELLOR ( LAST )</t>
  </si>
  <si>
    <t>PRESIDENCY UNIVERSITY ( LAST WORKED)</t>
  </si>
  <si>
    <t>LEADERSHIPM POSITION</t>
  </si>
  <si>
    <t>24-Aug-2020</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</si>
  <si>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</si>
  <si>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</si>
  <si>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</si>
  <si>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</si>
  <si>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</si>
  <si>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</si>
  <si>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</si>
  <si>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</si>
  <si>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</si>
  <si>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</si>
  <si>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</si>
  <si>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</si>
  <si>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</si>
  <si>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</si>
  <si>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</si>
  <si>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</si>
  <si>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</si>
  <si>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09-Aug-1966</t>
  </si>
  <si>
    <t>Hindi Odia English</t>
  </si>
  <si>
    <t>Sadasiba Mahapatra</t>
  </si>
  <si>
    <t>H.No. C-3 DCRUST Campus, Murthal
Murthal</t>
  </si>
  <si>
    <t>PROFESSOR</t>
  </si>
  <si>
    <t>DCRUST</t>
  </si>
  <si>
    <t>CPC 14</t>
  </si>
  <si>
    <t>26-Feb-2015</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</si>
  <si>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</si>
  <si>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</si>
  <si>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</si>
  <si>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</si>
  <si>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</si>
  <si>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</si>
  <si>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</si>
  <si>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</si>
  <si>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</si>
  <si>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</si>
  <si>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</si>
  <si>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</si>
  <si>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</si>
  <si>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</si>
  <si>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</si>
  <si>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</si>
  <si>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</si>
  <si>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</si>
  <si>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</si>
  <si>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20-May-1967</t>
  </si>
  <si>
    <t>S J Singh</t>
  </si>
  <si>
    <t>A 301, OASIS HOMES, OPPOSITE MOTHER DAIRY, BETA - 2, GREATER NOIDA - 201306, DISTRICT - GAUTAM BUDH NAGAR</t>
  </si>
  <si>
    <t>Haridwar University</t>
  </si>
  <si>
    <t>Senior/ Top Management</t>
  </si>
  <si>
    <t>04-Nov-2024</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</si>
  <si>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</si>
  <si>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</si>
  <si>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</si>
  <si>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</si>
  <si>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</si>
  <si>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</si>
  <si>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</si>
  <si>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</si>
  <si>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</si>
  <si>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</si>
  <si>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</si>
  <si>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</si>
  <si>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</si>
  <si>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</si>
  <si>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</si>
  <si>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</si>
  <si>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</si>
  <si>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</si>
  <si>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</si>
  <si>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10-May-1964</t>
  </si>
  <si>
    <t xml:space="preserve">Hindi,English,Marathi </t>
  </si>
  <si>
    <t>Late Dr. UMESH PRASAD SHARMA</t>
  </si>
  <si>
    <t>C1-1903, CHERRY COUNTY, TECHZONE IV
Greater Noida West
Greater Noida West</t>
  </si>
  <si>
    <t>SCIENTIST G (Retired)</t>
  </si>
  <si>
    <t>DRDO MINISTRY OF DEFENCE</t>
  </si>
  <si>
    <t>Scientist G, Pay Level 14</t>
  </si>
  <si>
    <t>01-Jul-2012</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</si>
  <si>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</si>
  <si>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</si>
  <si>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</si>
  <si>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</si>
  <si>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</si>
  <si>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</si>
  <si>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</si>
  <si>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</si>
  <si>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</si>
  <si>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</si>
  <si>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</si>
  <si>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</si>
  <si>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</si>
  <si>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</si>
  <si>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</si>
  <si>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05-Aug-1960</t>
  </si>
  <si>
    <t xml:space="preserve">English ,Hindi </t>
  </si>
  <si>
    <t>K B JADHAV</t>
  </si>
  <si>
    <t>Dr. K .K. JADHAV, MIG-300, 15th Cross, NAVANAGAR, HUBLI - 580 025.</t>
  </si>
  <si>
    <t>COE, DPU PIMPRI PUNE-411 018</t>
  </si>
  <si>
    <t>DPU PIMPRI PUNE-411 018</t>
  </si>
  <si>
    <t>01-Dec-2021</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</si>
  <si>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</si>
  <si>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</si>
  <si>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</si>
  <si>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</si>
  <si>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</si>
  <si>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</si>
  <si>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</si>
  <si>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</si>
  <si>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</si>
  <si>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</si>
  <si>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</si>
  <si>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</si>
  <si>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</si>
  <si>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</si>
  <si>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</si>
  <si>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</si>
  <si>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</si>
  <si>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</si>
  <si>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</si>
  <si>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</si>
  <si>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24-Aug-1965</t>
  </si>
  <si>
    <t>HINDI,ENGLISH,ODIA,BENGALI</t>
  </si>
  <si>
    <t>BHIMA DAS</t>
  </si>
  <si>
    <t>AT-PRACHI ENCLAVE,PHASE-1,PLOT NO-22,PO-CHANDRASEKHARPUR,BHUBANESWAR ODISHA,751016</t>
  </si>
  <si>
    <t>PRINCIPAL</t>
  </si>
  <si>
    <t>01-Jul-2018</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</si>
  <si>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</si>
  <si>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</si>
  <si>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</si>
  <si>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</si>
  <si>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</si>
  <si>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</si>
  <si>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</si>
  <si>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</si>
  <si>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</si>
  <si>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</si>
  <si>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</si>
  <si>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08-Sep-1981</t>
  </si>
  <si>
    <t>English</t>
  </si>
  <si>
    <t>K.Chandra Sekhar</t>
  </si>
  <si>
    <t>Currently Working in the State of Maharashtra , India.</t>
  </si>
  <si>
    <t>Professor</t>
  </si>
  <si>
    <t>MIT-ADT University</t>
  </si>
  <si>
    <t>09-Sep-2024</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</si>
  <si>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</si>
  <si>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</si>
  <si>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</si>
  <si>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</si>
  <si>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</si>
  <si>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</si>
  <si>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</si>
  <si>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</si>
  <si>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</si>
  <si>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</si>
  <si>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</si>
  <si>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</si>
  <si>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</si>
  <si>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</si>
  <si>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</si>
  <si>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</si>
  <si>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</si>
  <si>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27-Feb-1965</t>
  </si>
  <si>
    <t xml:space="preserve">Marathi, Hindi,English </t>
  </si>
  <si>
    <t>Sandeep Inamdar</t>
  </si>
  <si>
    <t>Flat 304, Tower 4, Lodha Belmondo, Gahunje, Pune</t>
  </si>
  <si>
    <t>Group Director, International Relations</t>
  </si>
  <si>
    <t>MIT Group of Institutions</t>
  </si>
  <si>
    <t>01-Feb-2023</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</si>
  <si>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</si>
  <si>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</si>
  <si>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</si>
  <si>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</si>
  <si>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</si>
  <si>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</si>
  <si>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</si>
  <si>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</si>
  <si>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</si>
  <si>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</si>
  <si>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</si>
  <si>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</si>
  <si>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</si>
  <si>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</si>
  <si>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</si>
  <si>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</si>
  <si>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</si>
  <si>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17-Nov-1976</t>
  </si>
  <si>
    <t>Hindi, English</t>
  </si>
  <si>
    <t>J</t>
  </si>
  <si>
    <t>Pro VC</t>
  </si>
  <si>
    <t>ABC Univ</t>
  </si>
  <si>
    <t>01-Jun-2021</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</si>
  <si>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</si>
  <si>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</si>
  <si>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</si>
  <si>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</si>
  <si>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</si>
  <si>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</si>
  <si>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</si>
  <si>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</si>
  <si>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</si>
  <si>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</si>
  <si>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</si>
  <si>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</si>
  <si>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</si>
  <si>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</si>
  <si>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</si>
  <si>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</si>
  <si>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</si>
  <si>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</si>
  <si>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15-Jan-1963</t>
  </si>
  <si>
    <t>Chhotoo Singh</t>
  </si>
  <si>
    <t>Villa No.30, Stepping Meadows, Integrated Homes, Thumkunta, 500078</t>
  </si>
  <si>
    <t>Senior Professor</t>
  </si>
  <si>
    <t>NICMAR  University of Construction Studies, Hyderabad</t>
  </si>
  <si>
    <t>12-Sep-2024</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</si>
  <si>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</si>
  <si>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</si>
  <si>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</si>
  <si>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</si>
  <si>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</si>
  <si>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</si>
  <si>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16-Jul-1971</t>
  </si>
  <si>
    <t xml:space="preserve">English, Hindi,Marathi </t>
  </si>
  <si>
    <t xml:space="preserve">Adinathrao </t>
  </si>
  <si>
    <t>19, GF, Kadamba Lane, Urbanwoods, Vatika Infotech City
Ajmer Road, Jaipur , Post Thikariya, Pin 302026</t>
  </si>
  <si>
    <t>Professor in Architecture &amp; Dean, Students Welfare, Admissions &amp; Sports</t>
  </si>
  <si>
    <t>Manipal University Jaipur</t>
  </si>
  <si>
    <t>06-Jan-2025</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</si>
  <si>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</si>
  <si>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</si>
  <si>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</si>
  <si>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</si>
  <si>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</si>
  <si>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</si>
  <si>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</si>
  <si>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</si>
  <si>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</si>
  <si>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</si>
  <si>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</si>
  <si>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</si>
  <si>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</si>
  <si>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</si>
  <si>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</si>
  <si>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</si>
  <si>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</si>
  <si>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</si>
  <si>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</si>
  <si>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</si>
  <si>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</si>
  <si>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23-Oct-1969</t>
  </si>
  <si>
    <t>Marathi,English,hindi</t>
  </si>
  <si>
    <t>Baburao</t>
  </si>
  <si>
    <t>D 2-4/4; Millennium Towers,
Sector - 9, Sanpada, Navi- Mumbai.
Maharashtra - 400705</t>
  </si>
  <si>
    <t>Principal</t>
  </si>
  <si>
    <t>Anjuman-I-Islams Kalsekar Technical Campus, School of Engineering and Technology, Panvel, Maharashtra.</t>
  </si>
  <si>
    <t>11-Dec-2023</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</si>
  <si>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</si>
  <si>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</si>
  <si>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</si>
  <si>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</si>
  <si>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</si>
  <si>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</si>
  <si>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</si>
  <si>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</si>
  <si>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</si>
  <si>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</si>
  <si>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</si>
  <si>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</si>
  <si>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</si>
  <si>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</si>
  <si>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</si>
  <si>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</si>
  <si>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</si>
  <si>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</si>
  <si>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</si>
  <si>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</si>
  <si>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26-Aug-1973</t>
  </si>
  <si>
    <t>English,Hindi Telugu</t>
  </si>
  <si>
    <t>Rama Swamy</t>
  </si>
  <si>
    <t>FLAT NO:204, ADDRESS ONE APARTMENT , SAI NAGAR ROAD
MAMURDI, PIMPRI-CHINCHAWAD, PUNE</t>
  </si>
  <si>
    <t>Professor &amp; Director IQAC NAAC</t>
  </si>
  <si>
    <t>Symbiosis Skills &amp; Professional University</t>
  </si>
  <si>
    <t>01-Nov-2024</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</si>
  <si>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</si>
  <si>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</si>
  <si>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</si>
  <si>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</si>
  <si>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</si>
  <si>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</si>
  <si>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</si>
  <si>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</si>
  <si>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</si>
  <si>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</si>
  <si>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</si>
  <si>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</si>
  <si>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</si>
  <si>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</si>
  <si>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</si>
  <si>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</si>
  <si>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24-Jun-1983</t>
  </si>
  <si>
    <t>English,Hindi,Marathi</t>
  </si>
  <si>
    <t>MAHADEV</t>
  </si>
  <si>
    <t>Jaihind College of Engineering,
A/P Kuran Tal. Junnar Dist. Pune   Pin code 410511</t>
  </si>
  <si>
    <t>Assistant professor and HOD Civil department</t>
  </si>
  <si>
    <t>Jaihind college of engineering kuran</t>
  </si>
  <si>
    <t>assistant professor</t>
  </si>
  <si>
    <t>02-Aug-2010</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</si>
  <si>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</si>
  <si>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</si>
  <si>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</si>
  <si>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</si>
  <si>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</si>
  <si>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</si>
  <si>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</si>
  <si>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</si>
  <si>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</si>
  <si>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</si>
  <si>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</si>
  <si>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</si>
  <si>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</si>
  <si>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</si>
  <si>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</si>
  <si>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17-Nov-1968</t>
  </si>
  <si>
    <t>English, Marathi</t>
  </si>
  <si>
    <t>Sanajay</t>
  </si>
  <si>
    <t>47/2 B, Plot No 20 ,Suvastu, Jeevan Prakash society (LIC),Parvati Pune 411009</t>
  </si>
  <si>
    <t>Incharge Principal, Professor of Civil Engineering</t>
  </si>
  <si>
    <t>MIT World Peace University</t>
  </si>
  <si>
    <t>Acedemic Administration</t>
  </si>
  <si>
    <t>30-Sep-2010</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</si>
  <si>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</si>
  <si>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</si>
  <si>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</si>
  <si>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</si>
  <si>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</si>
  <si>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</si>
  <si>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</si>
  <si>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</si>
  <si>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</si>
  <si>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</si>
  <si>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</si>
  <si>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</si>
  <si>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</si>
  <si>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</si>
  <si>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</si>
  <si>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</si>
  <si>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</si>
  <si>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</si>
  <si>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</si>
  <si>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</si>
  <si>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</si>
  <si>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15-6-1978</t>
  </si>
  <si>
    <t xml:space="preserve">English Hindi Telugu </t>
  </si>
  <si>
    <t>Jecob</t>
  </si>
  <si>
    <t>House no 2-9-495A. Waddepalli village Srinagar colony north Hanamkonda Dist Telangana state
Warangal Urban</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</si>
  <si>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</si>
  <si>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</si>
  <si>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</si>
  <si>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</si>
  <si>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</si>
  <si>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</si>
  <si>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</si>
  <si>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</si>
  <si>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</si>
  <si>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</si>
  <si>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</si>
  <si>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</si>
  <si>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06-Jan-1970</t>
  </si>
  <si>
    <t>English,Hindi,Bengali</t>
  </si>
  <si>
    <t>LATE KAMAL KANTA KONER</t>
  </si>
  <si>
    <t>A 702, ORVI, BALEWADI, PUNE-411045</t>
  </si>
  <si>
    <t>PROFESSOR AND DEAN - CAREER SERVICES &amp; ALUMNI RELATIONS</t>
  </si>
  <si>
    <t>NICMAR UNIVERSITY, PUNE</t>
  </si>
  <si>
    <t>16-Jun-2023</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</si>
  <si>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</si>
  <si>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</si>
  <si>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</si>
  <si>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</si>
  <si>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</si>
  <si>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</si>
  <si>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</si>
  <si>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</si>
  <si>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</si>
  <si>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</si>
  <si>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</si>
  <si>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</si>
  <si>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</si>
  <si>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</si>
  <si>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</si>
  <si>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</si>
  <si>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</si>
  <si>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</si>
  <si>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05-Sep-1961</t>
  </si>
  <si>
    <t>English,Hindi</t>
  </si>
  <si>
    <t>Jagdish  Chander Sharma</t>
  </si>
  <si>
    <t>H.No. 4, NITTTR Campus, NITTTR, Sec 26, Chandigarh -160019</t>
  </si>
  <si>
    <t>NITTTR, Chandigarh</t>
  </si>
  <si>
    <t>01-Jul-2008</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</si>
  <si>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</si>
  <si>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</si>
  <si>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</si>
  <si>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</si>
  <si>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</si>
  <si>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</si>
  <si>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</si>
  <si>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</si>
  <si>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</si>
  <si>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</si>
  <si>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</si>
  <si>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</si>
  <si>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</si>
  <si>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</si>
  <si>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</si>
  <si>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</si>
  <si>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06-Aug-1965</t>
  </si>
  <si>
    <t>Venkata Subaiah</t>
  </si>
  <si>
    <t xml:space="preserve">Prof.  P N Rao, 
Villa-22, APR  Pranav  Antilia,
 Near Dr. Reddy's Lab, Bachupally, 
 Hyderabad-500  090, Telangana(state)
</t>
  </si>
  <si>
    <t>BITS,Pilani-Hyderabad Campus</t>
  </si>
  <si>
    <t>14A</t>
  </si>
  <si>
    <t>01-Aug-2010</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</si>
  <si>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</si>
  <si>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</si>
  <si>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</si>
  <si>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</si>
  <si>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</si>
  <si>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</si>
  <si>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</si>
  <si>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</si>
  <si>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</si>
  <si>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</si>
  <si>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</si>
  <si>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</si>
  <si>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</si>
  <si>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</si>
  <si>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</si>
  <si>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12-Nov-1961</t>
  </si>
  <si>
    <t>Marathi</t>
  </si>
  <si>
    <t>SHRIRAM GOVIND GOKHALE</t>
  </si>
  <si>
    <t>E-402, THORVE VISHVA SOCIETY, NEAR COMFORT ZONE BALEWADI, PUNE-411045</t>
  </si>
  <si>
    <t>01-Dec-2023</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</si>
  <si>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</si>
  <si>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</si>
  <si>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</si>
  <si>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</si>
  <si>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</si>
  <si>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</si>
  <si>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</si>
  <si>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</si>
  <si>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</si>
  <si>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</si>
  <si>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</si>
  <si>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</si>
  <si>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</si>
  <si>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</si>
  <si>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</si>
  <si>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</si>
  <si>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</si>
  <si>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</si>
  <si>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16-Apr-1976</t>
  </si>
  <si>
    <t>English,Tamil,Hindi</t>
  </si>
  <si>
    <t>Dr C Paramarthalingam</t>
  </si>
  <si>
    <t>1704, 7th Avenue G Building (R7-G), Life Republic Township, Marunji, Pune - 411 057</t>
  </si>
  <si>
    <t>Dean &amp; Principal</t>
  </si>
  <si>
    <t xml:space="preserve">Alard University Pune &amp; Alard College of Engineering and Management, Punee pf </t>
  </si>
  <si>
    <t>Senior Administration</t>
  </si>
  <si>
    <t>01-Sep-2024</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</si>
  <si>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</si>
  <si>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</si>
  <si>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</si>
  <si>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</si>
  <si>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</si>
  <si>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</si>
  <si>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</si>
  <si>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</si>
  <si>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</si>
  <si>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</si>
  <si>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</si>
  <si>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</si>
  <si>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</si>
  <si>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</si>
  <si>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</si>
  <si>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</si>
  <si>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</si>
  <si>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</si>
  <si>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</si>
  <si>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</si>
  <si>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11-Jan-1968</t>
  </si>
  <si>
    <t>Hindi, English, Tamil, Telugu</t>
  </si>
  <si>
    <t xml:space="preserve">A V Srinivasa Sarma </t>
  </si>
  <si>
    <t>#1, Ground Floor, 10 A, East Cross Road, Gandhinagar, Katpadi, Vellore - 632006</t>
  </si>
  <si>
    <t xml:space="preserve">Professor </t>
  </si>
  <si>
    <t xml:space="preserve">VIT Business School VIT Vellore </t>
  </si>
  <si>
    <t>20-Jan-2016</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</si>
  <si>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</si>
  <si>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</si>
  <si>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</si>
  <si>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</si>
  <si>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</si>
  <si>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</si>
  <si>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</si>
  <si>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</si>
  <si>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</si>
  <si>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</si>
  <si>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</si>
  <si>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</si>
  <si>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</si>
  <si>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</si>
  <si>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</si>
  <si>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</si>
  <si>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</si>
  <si>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01-Jan-1969</t>
  </si>
  <si>
    <t xml:space="preserve">English, Marathi </t>
  </si>
  <si>
    <t xml:space="preserve">Shri Girish Prasad Shukla </t>
  </si>
  <si>
    <t xml:space="preserve">B34/131A-Z-S Rohit nagar varanasi </t>
  </si>
  <si>
    <t xml:space="preserve">Professor (HAG) </t>
  </si>
  <si>
    <t xml:space="preserve">IIT(BHU) Varanasi </t>
  </si>
  <si>
    <t>Pay level 15</t>
  </si>
  <si>
    <t>01-Jul-2022</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</si>
  <si>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</si>
  <si>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</si>
  <si>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</si>
  <si>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</si>
  <si>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</si>
  <si>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</si>
  <si>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</si>
  <si>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</si>
  <si>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</si>
  <si>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</si>
  <si>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</si>
  <si>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</si>
  <si>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25-Oct-1968</t>
  </si>
  <si>
    <t>Marathi English Hindi</t>
  </si>
  <si>
    <t>SHRI. DNYANDEO TUKARAM CHAVAN</t>
  </si>
  <si>
    <t>2203 F Asawari Nanded City Pune 41 MS</t>
  </si>
  <si>
    <t xml:space="preserve">Principal </t>
  </si>
  <si>
    <t>Sinhgad Technical Education Society’’s Smt. KashibaiNavale College of Architecture S.No.10/Part, Ambegaon (Bk) Pune-411 041</t>
  </si>
  <si>
    <t>Principal &amp; Sr. Professor</t>
  </si>
  <si>
    <t>01-Aug-2015</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</si>
  <si>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</si>
  <si>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</si>
  <si>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</si>
  <si>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</si>
  <si>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</si>
  <si>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</si>
  <si>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</si>
  <si>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</si>
  <si>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</si>
  <si>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</si>
  <si>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</si>
  <si>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</si>
  <si>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</si>
  <si>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</si>
  <si>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</si>
  <si>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</si>
  <si>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</si>
  <si>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</si>
  <si>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</si>
  <si>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31-Aug-1973</t>
  </si>
  <si>
    <t>English,Marathi,Hindi,Konkani</t>
  </si>
  <si>
    <t>Govind Krishna Patil</t>
  </si>
  <si>
    <t>Sai World City, Manhattan, 2206, Palaspe Phata, JNPT Road, Panvel, 410221.</t>
  </si>
  <si>
    <t>Director &amp; Head of Institution</t>
  </si>
  <si>
    <t>RICS School of Built Environment, Amity University Maharashtra.</t>
  </si>
  <si>
    <t>03-Apr-2017</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</si>
  <si>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</si>
  <si>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</si>
  <si>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</si>
  <si>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</si>
  <si>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</si>
  <si>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</si>
  <si>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</si>
  <si>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</si>
  <si>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</si>
  <si>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</si>
  <si>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</si>
  <si>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</si>
  <si>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</si>
  <si>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</si>
  <si>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</si>
  <si>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</si>
  <si>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</si>
  <si>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</si>
  <si>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</si>
  <si>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</si>
  <si>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03-Aug-1965</t>
  </si>
  <si>
    <t>English, Hindi,Marathi</t>
  </si>
  <si>
    <t>Shekhar</t>
  </si>
  <si>
    <t>Flat No C-2502, Sargam CHS, Near Symphony IT Part, Nanded City, Post-Nanded, Dist- Pune, State Maharashtra 411068</t>
  </si>
  <si>
    <t>NICMAR University, Pune</t>
  </si>
  <si>
    <t>17-Apr-2023</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</si>
  <si>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</si>
  <si>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</si>
  <si>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</si>
  <si>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</si>
  <si>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</si>
  <si>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</si>
  <si>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</si>
  <si>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</si>
  <si>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</si>
  <si>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</si>
  <si>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</si>
  <si>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</si>
  <si>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</si>
  <si>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</si>
  <si>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</si>
  <si>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</si>
  <si>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</si>
  <si>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</si>
  <si>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</si>
  <si>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</si>
  <si>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</si>
  <si>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22-Jul-1970</t>
  </si>
  <si>
    <t>Hindi. English. Marathi. Kannada</t>
  </si>
  <si>
    <t>Rudramuni I arakerimath</t>
  </si>
  <si>
    <t>kisan Krupa Society, B-503 Morwadi. Pimpri Pune-411018 MS</t>
  </si>
  <si>
    <t>JSPM's Rajrshi Shahu College of Engineering, Pune. India</t>
  </si>
  <si>
    <t>27-Sep-2021</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</si>
  <si>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</si>
  <si>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</si>
  <si>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</si>
  <si>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</si>
  <si>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</si>
  <si>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</si>
  <si>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</si>
  <si>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</si>
  <si>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</si>
  <si>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</si>
  <si>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</si>
  <si>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</si>
  <si>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</si>
  <si>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</si>
  <si>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</si>
  <si>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</si>
  <si>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</si>
  <si>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12-Feb-1962</t>
  </si>
  <si>
    <t>Hindi,English,Sanskrit</t>
  </si>
  <si>
    <t>Marachhu Yadav</t>
  </si>
  <si>
    <t>Principal Quarter, Saharsa College of Engineering, Saharsa
Hatiya Gacchi , Saharsa-852201,Bihar(India).</t>
  </si>
  <si>
    <t>Department of Science , Technology and Technical Education, Govt. of Bihar(Presently Posted at Saharsa College of Engineering, Saharsa)</t>
  </si>
  <si>
    <t>01-Dec-2016</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</si>
  <si>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</si>
  <si>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</si>
  <si>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</si>
  <si>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</si>
  <si>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</si>
  <si>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</si>
  <si>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</si>
  <si>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</si>
  <si>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</si>
  <si>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</si>
  <si>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</si>
  <si>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</si>
  <si>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</si>
  <si>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</si>
  <si>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</si>
  <si>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</si>
  <si>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</si>
  <si>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11-Dec-1969</t>
  </si>
  <si>
    <t>Marathi, Hindi</t>
  </si>
  <si>
    <t>Damodarrao Kisanrao Dod</t>
  </si>
  <si>
    <t>E-502, Vatsalya Nagari, D.P Road, Near Guruganesh Nagar, Kothrud, Pune-411038</t>
  </si>
  <si>
    <t>Former Professor and Program Head for M.Tech ( Environmental Engineering)</t>
  </si>
  <si>
    <t>Dr Vishwanath Karad MIT World Peace University,Pune</t>
  </si>
  <si>
    <t>02-Jul-2018</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</si>
  <si>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</si>
  <si>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</si>
  <si>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</si>
  <si>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</si>
  <si>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</si>
  <si>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</si>
  <si>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</si>
  <si>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</si>
  <si>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</si>
  <si>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</si>
  <si>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</si>
  <si>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</si>
  <si>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</si>
  <si>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</si>
  <si>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</si>
  <si>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</si>
  <si>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</si>
  <si>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</si>
  <si>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</si>
  <si>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</si>
  <si>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04-Apr-1980</t>
  </si>
  <si>
    <t xml:space="preserve">Mr Chandan Dudhal </t>
  </si>
  <si>
    <t>F 204, Nancy Lake homes, Opp Bharati Vidyapeeth main gate, Katraj, Pune
119</t>
  </si>
  <si>
    <t xml:space="preserve">Associte Professor </t>
  </si>
  <si>
    <t>VPP - Visual arts, Mumbai</t>
  </si>
  <si>
    <t>Graduation Level</t>
  </si>
  <si>
    <t>02-Jan-2022</t>
  </si>
  <si>
    <t xml:space="preserve">Locomoter Disability - Right leg </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</si>
  <si>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</si>
  <si>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</si>
  <si>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</si>
  <si>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</si>
  <si>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</si>
  <si>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</si>
  <si>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</si>
  <si>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</si>
  <si>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</si>
  <si>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</si>
  <si>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</si>
  <si>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</si>
  <si>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</si>
  <si>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</si>
  <si>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05-Apr-1976</t>
  </si>
  <si>
    <t>Dr. Berad Ramesh R.</t>
  </si>
  <si>
    <t>Joint Director,
Maharashtra State Faculty Development Academy, 412-B, Bhamburda, Bahirat Patil Chowk, Laxmi Society, Model Colony, Shivajinagar, Pune, Maharashtra 411016</t>
  </si>
  <si>
    <t>Joint Director</t>
  </si>
  <si>
    <t>Maharashtra State Faculty Development Academy</t>
  </si>
  <si>
    <t>Class One / Director</t>
  </si>
  <si>
    <t>23-Jun-2025</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</si>
  <si>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</si>
  <si>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</si>
  <si>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</si>
  <si>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</si>
  <si>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</si>
  <si>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</si>
  <si>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</si>
  <si>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</si>
  <si>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</si>
  <si>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</si>
  <si>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</si>
  <si>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</si>
  <si>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</si>
  <si>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</si>
  <si>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</si>
  <si>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</si>
  <si>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</si>
  <si>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</si>
  <si>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</si>
  <si>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</si>
  <si>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16-Aug-1968</t>
  </si>
  <si>
    <t>Hindi,English,oriya</t>
  </si>
  <si>
    <t>Tribikram Panda</t>
  </si>
  <si>
    <t>GA -471, First Floor,
Kailash Vihar, Sailashree Vihar, Bhubaneswar- 751021</t>
  </si>
  <si>
    <t>Professor and Pro Vice Chancellor</t>
  </si>
  <si>
    <t xml:space="preserve">ICFAI UNIV </t>
  </si>
  <si>
    <t>10-Aug-2025</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</si>
  <si>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</si>
  <si>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</si>
  <si>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</si>
  <si>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</si>
  <si>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</si>
  <si>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</si>
  <si>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</si>
  <si>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</si>
  <si>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</si>
  <si>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</si>
  <si>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</si>
  <si>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</si>
  <si>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</si>
  <si>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</si>
  <si>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</si>
  <si>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</si>
  <si>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08-Feb-1966</t>
  </si>
  <si>
    <t>Daya Shankar</t>
  </si>
  <si>
    <t>5C, First Floor, Eldeco Mystic Green
Omicron-I, Greater Noida, Gautam Buddha Nagar 
Uttar-Pradesh 201310</t>
  </si>
  <si>
    <t xml:space="preserve">Pro Vice-Chancellor </t>
  </si>
  <si>
    <t xml:space="preserve">Assam down town University </t>
  </si>
  <si>
    <t>Higher Leadership</t>
  </si>
  <si>
    <t>08-Aug-2022</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</si>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</sst>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U39"/>
  <sheetViews>
    <sheetView tabSelected="1" workbookViewId="0" showGridLines="true" showRowColHeaders="1">
      <selection activeCell="A1" sqref="A1:Z1"/>
    </sheetView>
  </sheetViews>
  <sheetFormatPr defaultRowHeight="14.4" outlineLevelRow="0" outlineLevelCol="0"/>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c r="A2" t="s">
        <v>47</v>
      </c>
      <c r="B2" t="s">
        <v>48</v>
      </c>
      <c r="C2" t="s">
        <v>49</v>
      </c>
      <c r="D2" t="s">
        <v>50</v>
      </c>
      <c r="E2">
        <v>9990907268</v>
      </c>
      <c r="F2" t="s">
        <v>51</v>
      </c>
      <c r="G2" t="s">
        <v>52</v>
      </c>
      <c r="H2" t="s">
        <v>53</v>
      </c>
      <c r="I2" t="s">
        <v>54</v>
      </c>
      <c r="J2" t="s">
        <v>55</v>
      </c>
      <c r="K2" t="s">
        <v>56</v>
      </c>
      <c r="P2" t="s">
        <v>57</v>
      </c>
      <c r="Q2" t="s">
        <v>58</v>
      </c>
      <c r="R2" t="s">
        <v>59</v>
      </c>
      <c r="S2" t="s">
        <v>60</v>
      </c>
      <c r="T2" t="s">
        <v>57</v>
      </c>
      <c r="U2" t="s">
        <v>61</v>
      </c>
      <c r="V2" t="s">
        <v>62</v>
      </c>
      <c r="W2" t="s">
        <v>63</v>
      </c>
      <c r="X2" t="s">
        <v>64</v>
      </c>
      <c r="Y2" t="s">
        <v>65</v>
      </c>
      <c r="Z2" t="s">
        <v>66</v>
      </c>
      <c r="AA2" t="s">
        <v>67</v>
      </c>
      <c r="AB2" t="s">
        <v>68</v>
      </c>
      <c r="AC2" t="s">
        <v>69</v>
      </c>
      <c r="AD2" t="s">
        <v>70</v>
      </c>
      <c r="AE2" t="s">
        <v>71</v>
      </c>
      <c r="AF2" t="s">
        <v>72</v>
      </c>
      <c r="AG2" t="s">
        <v>73</v>
      </c>
      <c r="AH2" t="s">
        <v>74</v>
      </c>
      <c r="AI2" t="s">
        <v>75</v>
      </c>
      <c r="AJ2" t="s">
        <v>76</v>
      </c>
      <c r="AK2" t="s">
        <v>77</v>
      </c>
      <c r="AL2" t="s">
        <v>78</v>
      </c>
      <c r="AM2" t="s">
        <v>79</v>
      </c>
      <c r="AN2" t="str">
        <f>HYPERLINK("https://nconnect.nicmar.ac.in/storage/profile/699d7b739ce38.png","Download")</f>
        <v>0</v>
      </c>
      <c r="AO2" t="str">
        <f>HYPERLINK("https://nconnect.nicmar.ac.in/pdf/2_resume_1771917082.pdf/Y2FyZWVy","View Resume")</f>
        <v>0</v>
      </c>
      <c r="AP2" t="str">
        <f>HYPERLINK("https://nconnect.nicmar.ac.in/pdf/2_aadhar_1771917105.pdf/Y2FyZWVy","View Aadhar")</f>
        <v>0</v>
      </c>
      <c r="AQ2" t="str">
        <f>HYPERLINK("https://nconnect.nicmar.ac.in/pdf/2_noc_certificate_1773640969.pdf/Y2FyZWVy","View NOC")</f>
        <v>0</v>
      </c>
      <c r="AR2" t="str">
        <f>HYPERLINK("https://nconnect.nicmar.ac.in/pdf/2_research_publication_1773563429.pdf/Y2FyZWVy","View Research Publication")</f>
        <v>0</v>
      </c>
      <c r="AS2" t="str">
        <f>HYPERLINK("https://nconnect.nicmar.ac.in/pdf/2_book_chapters_1773640974.pdf/Y2FyZWVy","View Book Chapters")</f>
        <v>0</v>
      </c>
      <c r="AT2" t="s">
        <v>80</v>
      </c>
      <c r="AU2" t="s">
        <v>81</v>
      </c>
    </row>
    <row r="3" spans="1:47">
      <c r="A3" t="s">
        <v>47</v>
      </c>
      <c r="B3" t="s">
        <v>48</v>
      </c>
      <c r="C3" t="s">
        <v>82</v>
      </c>
      <c r="D3" t="s">
        <v>83</v>
      </c>
      <c r="E3">
        <v>9819595520</v>
      </c>
      <c r="F3" t="s">
        <v>84</v>
      </c>
      <c r="G3" t="s">
        <v>85</v>
      </c>
      <c r="H3" t="s">
        <v>86</v>
      </c>
      <c r="I3" t="s">
        <v>87</v>
      </c>
      <c r="J3" t="s">
        <v>88</v>
      </c>
      <c r="K3" t="s">
        <v>89</v>
      </c>
      <c r="L3" t="s">
        <v>90</v>
      </c>
      <c r="M3" t="s">
        <v>91</v>
      </c>
      <c r="N3">
        <v>17</v>
      </c>
      <c r="O3" t="s">
        <v>92</v>
      </c>
      <c r="P3" t="s">
        <v>93</v>
      </c>
      <c r="Q3" t="s">
        <v>94</v>
      </c>
      <c r="R3" t="s">
        <v>95</v>
      </c>
      <c r="S3" t="s">
        <v>95</v>
      </c>
      <c r="T3" t="s">
        <v>93</v>
      </c>
      <c r="V3" t="s">
        <v>96</v>
      </c>
      <c r="W3" t="s">
        <v>97</v>
      </c>
      <c r="X3" t="s">
        <v>98</v>
      </c>
      <c r="Y3" t="s">
        <v>99</v>
      </c>
      <c r="Z3" t="s">
        <v>100</v>
      </c>
      <c r="AA3" t="s">
        <v>101</v>
      </c>
      <c r="AB3" t="s">
        <v>102</v>
      </c>
      <c r="AC3" t="s">
        <v>103</v>
      </c>
      <c r="AD3" t="s">
        <v>104</v>
      </c>
      <c r="AE3" t="s">
        <v>105</v>
      </c>
      <c r="AF3" t="s">
        <v>106</v>
      </c>
      <c r="AH3" t="s">
        <v>107</v>
      </c>
      <c r="AJ3" t="s">
        <v>108</v>
      </c>
      <c r="AK3" t="s">
        <v>109</v>
      </c>
      <c r="AL3" t="s">
        <v>110</v>
      </c>
      <c r="AM3" t="s">
        <v>111</v>
      </c>
      <c r="AN3" t="s">
        <v>80</v>
      </c>
      <c r="AO3" t="str">
        <f>HYPERLINK("https://nconnect.nicmar.ac.in/pdf/1_resume_1771222581.pdf/Y2FyZWVy","View Resume")</f>
        <v>0</v>
      </c>
      <c r="AP3" t="str">
        <f>HYPERLINK("https://nconnect.nicmar.ac.in/pdf/1_aadhar_1771214373.pdf/Y2FyZWVy","View Aadhar")</f>
        <v>0</v>
      </c>
      <c r="AQ3" t="str">
        <f>HYPERLINK("https://nconnect.nicmar.ac.in/pdf/1_noc_certificate_1773563392.pdf/Y2FyZWVy","View NOC")</f>
        <v>0</v>
      </c>
      <c r="AR3" t="str">
        <f>HYPERLINK("https://nconnect.nicmar.ac.in/pdf/1_research_publication_1773563421.pdf/Y2FyZWVy","View Research Publication")</f>
        <v>0</v>
      </c>
      <c r="AS3" t="str">
        <f>HYPERLINK("https://nconnect.nicmar.ac.in/pdf/1_book_chapters_1773563430.pdf/Y2FyZWVy","View Book Chapters")</f>
        <v>0</v>
      </c>
      <c r="AT3" t="s">
        <v>80</v>
      </c>
      <c r="AU3" t="s">
        <v>112</v>
      </c>
    </row>
    <row r="4" spans="1:47">
      <c r="A4" t="s">
        <v>47</v>
      </c>
      <c r="B4" t="s">
        <v>48</v>
      </c>
      <c r="C4" t="s">
        <v>113</v>
      </c>
      <c r="D4" t="s">
        <v>114</v>
      </c>
      <c r="E4">
        <v>9819595520</v>
      </c>
      <c r="F4" t="s">
        <v>84</v>
      </c>
      <c r="G4" t="s">
        <v>85</v>
      </c>
      <c r="H4" t="s">
        <v>86</v>
      </c>
      <c r="I4" t="s">
        <v>115</v>
      </c>
      <c r="J4" t="s">
        <v>116</v>
      </c>
      <c r="K4" t="s">
        <v>117</v>
      </c>
      <c r="L4" t="s">
        <v>118</v>
      </c>
      <c r="M4" t="s">
        <v>119</v>
      </c>
      <c r="N4">
        <v>17</v>
      </c>
      <c r="O4" t="s">
        <v>120</v>
      </c>
      <c r="P4" t="s">
        <v>93</v>
      </c>
      <c r="T4" t="s">
        <v>57</v>
      </c>
      <c r="U4" t="s">
        <v>121</v>
      </c>
      <c r="V4" t="s">
        <v>122</v>
      </c>
      <c r="W4" t="s">
        <v>123</v>
      </c>
      <c r="X4" t="s">
        <v>124</v>
      </c>
      <c r="Y4" t="s">
        <v>125</v>
      </c>
      <c r="Z4" t="s">
        <v>126</v>
      </c>
      <c r="AA4" t="s">
        <v>127</v>
      </c>
      <c r="AB4" t="s">
        <v>128</v>
      </c>
      <c r="AC4" t="s">
        <v>129</v>
      </c>
      <c r="AD4" t="s">
        <v>130</v>
      </c>
      <c r="AE4" t="s">
        <v>131</v>
      </c>
      <c r="AF4" t="s">
        <v>132</v>
      </c>
      <c r="AH4" t="s">
        <v>133</v>
      </c>
      <c r="AJ4" t="s">
        <v>134</v>
      </c>
      <c r="AK4" t="s">
        <v>135</v>
      </c>
      <c r="AL4" t="s">
        <v>136</v>
      </c>
      <c r="AM4" t="s">
        <v>137</v>
      </c>
      <c r="AN4" t="str">
        <f>HYPERLINK("https://nconnect.nicmar.ac.in/storage/profile/69b7a94a8e099.png","Download")</f>
        <v>0</v>
      </c>
      <c r="AO4" t="str">
        <f>HYPERLINK("https://nconnect.nicmar.ac.in/pdf/1137_resume_1773640883.pdf/Y2FyZWVy","View Resume")</f>
        <v>0</v>
      </c>
      <c r="AP4" t="str">
        <f>HYPERLINK("https://nconnect.nicmar.ac.in/pdf/1137_aadhar_1773638672.pdf/Y2FyZWVy","View Aadhar")</f>
        <v>0</v>
      </c>
      <c r="AQ4" t="str">
        <f>HYPERLINK("https://nconnect.nicmar.ac.in/pdf/1137_noc_certificate_1773638718.pdf/Y2FyZWVy","View NOC")</f>
        <v>0</v>
      </c>
      <c r="AR4" t="str">
        <f>HYPERLINK("https://nconnect.nicmar.ac.in/pdf/1137_research_publication_1773638737.pdf/Y2FyZWVy","View Research Publication")</f>
        <v>0</v>
      </c>
      <c r="AS4" t="str">
        <f>HYPERLINK("https://nconnect.nicmar.ac.in/pdf/1137_book_chapters_1773639297.pdf/Y2FyZWVy","View Book Chapters")</f>
        <v>0</v>
      </c>
      <c r="AT4" t="str">
        <f>HYPERLINK("https://nconnect.nicmar.ac.in/pdf/1137_other_1773639307.pdf/Y2FyZWVy","View Other Document")</f>
        <v>0</v>
      </c>
      <c r="AU4" t="s">
        <v>138</v>
      </c>
    </row>
    <row r="5" spans="1:47">
      <c r="A5" t="s">
        <v>47</v>
      </c>
      <c r="B5" t="s">
        <v>48</v>
      </c>
      <c r="C5" t="s">
        <v>139</v>
      </c>
      <c r="D5" t="s">
        <v>140</v>
      </c>
      <c r="E5">
        <v>8171086652</v>
      </c>
      <c r="F5" t="s">
        <v>51</v>
      </c>
      <c r="G5" t="s">
        <v>141</v>
      </c>
      <c r="H5" t="s">
        <v>86</v>
      </c>
      <c r="I5" t="s">
        <v>142</v>
      </c>
      <c r="J5" t="s">
        <v>143</v>
      </c>
      <c r="K5" t="s">
        <v>144</v>
      </c>
      <c r="L5" t="s">
        <v>145</v>
      </c>
      <c r="M5" t="s">
        <v>146</v>
      </c>
      <c r="N5" t="s">
        <v>147</v>
      </c>
      <c r="O5" t="s">
        <v>148</v>
      </c>
      <c r="P5" t="s">
        <v>93</v>
      </c>
      <c r="T5" t="s">
        <v>93</v>
      </c>
      <c r="V5" t="s">
        <v>149</v>
      </c>
      <c r="W5" t="s">
        <v>150</v>
      </c>
      <c r="X5" t="s">
        <v>151</v>
      </c>
      <c r="Y5" t="s">
        <v>152</v>
      </c>
      <c r="Z5" t="s">
        <v>153</v>
      </c>
      <c r="AA5" t="s">
        <v>154</v>
      </c>
      <c r="AB5" t="s">
        <v>155</v>
      </c>
      <c r="AD5" t="s">
        <v>156</v>
      </c>
      <c r="AE5" t="s">
        <v>157</v>
      </c>
      <c r="AF5" t="s">
        <v>158</v>
      </c>
      <c r="AI5" t="s">
        <v>159</v>
      </c>
      <c r="AJ5" t="s">
        <v>160</v>
      </c>
      <c r="AN5" t="str">
        <f>HYPERLINK("https://nconnect.nicmar.ac.in/storage/profile/69b7c314ac7bc.png","Download")</f>
        <v>0</v>
      </c>
      <c r="AO5" t="str">
        <f>HYPERLINK("https://nconnect.nicmar.ac.in/pdf/1140_resume_1773726575.pdf/Y2FyZWVy","View Resume")</f>
        <v>0</v>
      </c>
      <c r="AP5" t="str">
        <f>HYPERLINK("https://nconnect.nicmar.ac.in/pdf/1140_aadhar_1773726769.pdf/Y2FyZWVy","View Aadhar")</f>
        <v>0</v>
      </c>
      <c r="AQ5" t="str">
        <f>HYPERLINK("https://nconnect.nicmar.ac.in/pdf/1140_noc_certificate_1773727167.pdf/Y2FyZWVy","View NOC")</f>
        <v>0</v>
      </c>
      <c r="AR5" t="str">
        <f>HYPERLINK("https://nconnect.nicmar.ac.in/pdf/1140_research_publication_1773726784.pdf/Y2FyZWVy","View Research Publication")</f>
        <v>0</v>
      </c>
      <c r="AS5" t="str">
        <f>HYPERLINK("https://nconnect.nicmar.ac.in/pdf/1140_book_chapters_1773727144.pdf/Y2FyZWVy","View Book Chapters")</f>
        <v>0</v>
      </c>
      <c r="AT5" t="str">
        <f>HYPERLINK("https://nconnect.nicmar.ac.in/pdf/1140_other_1773726993.jpg/Y2FyZWVy","View Other Document")</f>
        <v>0</v>
      </c>
      <c r="AU5" t="s">
        <v>161</v>
      </c>
    </row>
    <row r="6" spans="1:47">
      <c r="A6" t="s">
        <v>47</v>
      </c>
      <c r="B6" t="s">
        <v>48</v>
      </c>
      <c r="C6" t="s">
        <v>162</v>
      </c>
      <c r="D6" t="s">
        <v>163</v>
      </c>
      <c r="E6">
        <v>9562660992</v>
      </c>
      <c r="F6" t="s">
        <v>51</v>
      </c>
      <c r="G6" t="s">
        <v>164</v>
      </c>
      <c r="H6" t="s">
        <v>53</v>
      </c>
      <c r="I6" t="s">
        <v>165</v>
      </c>
      <c r="J6" t="s">
        <v>166</v>
      </c>
      <c r="K6" t="s">
        <v>167</v>
      </c>
      <c r="P6" t="s">
        <v>93</v>
      </c>
      <c r="T6" t="s">
        <v>93</v>
      </c>
      <c r="X6" t="s">
        <v>168</v>
      </c>
      <c r="AN6" t="s">
        <v>80</v>
      </c>
      <c r="AO6" t="str">
        <f>HYPERLINK("https://nconnect.nicmar.ac.in/pdf/117_resume_1771481916.pdf/Y2FyZWVy","View Resume")</f>
        <v>0</v>
      </c>
      <c r="AP6" t="str">
        <f>HYPERLINK("https://nconnect.nicmar.ac.in/pdf/117_aadhar_1771481937.png/Y2FyZWVy","View Aadhar")</f>
        <v>0</v>
      </c>
      <c r="AQ6" t="s">
        <v>80</v>
      </c>
      <c r="AR6" t="s">
        <v>80</v>
      </c>
      <c r="AS6" t="s">
        <v>80</v>
      </c>
      <c r="AT6" t="s">
        <v>80</v>
      </c>
      <c r="AU6" t="s">
        <v>169</v>
      </c>
    </row>
    <row r="7" spans="1:47">
      <c r="A7" t="s">
        <v>47</v>
      </c>
      <c r="B7" t="s">
        <v>48</v>
      </c>
      <c r="C7" t="s">
        <v>170</v>
      </c>
      <c r="D7" t="s">
        <v>171</v>
      </c>
      <c r="E7">
        <v>7348892241</v>
      </c>
      <c r="F7" t="s">
        <v>51</v>
      </c>
      <c r="G7" t="s">
        <v>172</v>
      </c>
      <c r="H7" t="s">
        <v>86</v>
      </c>
      <c r="I7" t="s">
        <v>173</v>
      </c>
      <c r="J7" t="s">
        <v>174</v>
      </c>
      <c r="K7" t="s">
        <v>175</v>
      </c>
      <c r="L7" t="s">
        <v>176</v>
      </c>
      <c r="M7" t="s">
        <v>177</v>
      </c>
      <c r="N7" t="s">
        <v>178</v>
      </c>
      <c r="O7" t="s">
        <v>179</v>
      </c>
      <c r="P7" t="s">
        <v>93</v>
      </c>
      <c r="T7" t="s">
        <v>93</v>
      </c>
      <c r="V7" t="s">
        <v>180</v>
      </c>
      <c r="W7" t="s">
        <v>181</v>
      </c>
      <c r="X7" t="s">
        <v>182</v>
      </c>
      <c r="Y7" t="s">
        <v>183</v>
      </c>
      <c r="Z7" t="s">
        <v>184</v>
      </c>
      <c r="AA7" t="s">
        <v>185</v>
      </c>
      <c r="AB7" t="s">
        <v>186</v>
      </c>
      <c r="AC7" t="s">
        <v>187</v>
      </c>
      <c r="AD7" t="s">
        <v>188</v>
      </c>
      <c r="AE7" t="s">
        <v>189</v>
      </c>
      <c r="AF7" t="s">
        <v>190</v>
      </c>
      <c r="AH7" t="s">
        <v>191</v>
      </c>
      <c r="AI7" t="s">
        <v>192</v>
      </c>
      <c r="AJ7" t="s">
        <v>193</v>
      </c>
      <c r="AN7" t="str">
        <f>HYPERLINK("https://nconnect.nicmar.ac.in/storage/profile/69bc01613d033.png","Download")</f>
        <v>0</v>
      </c>
      <c r="AO7" t="str">
        <f>HYPERLINK("https://nconnect.nicmar.ac.in/pdf/1153_resume_1773935409.pdf/Y2FyZWVy","View Resume")</f>
        <v>0</v>
      </c>
      <c r="AP7" t="str">
        <f>HYPERLINK("https://nconnect.nicmar.ac.in/pdf/1153_aadhar_1773935467.pdf/Y2FyZWVy","View Aadhar")</f>
        <v>0</v>
      </c>
      <c r="AQ7" t="str">
        <f>HYPERLINK("https://nconnect.nicmar.ac.in/pdf/1153_noc_certificate_1773935491.pdf/Y2FyZWVy","View NOC")</f>
        <v>0</v>
      </c>
      <c r="AR7" t="str">
        <f>HYPERLINK("https://nconnect.nicmar.ac.in/pdf/1153_research_publication_1773935527.pdf/Y2FyZWVy","View Research Publication")</f>
        <v>0</v>
      </c>
      <c r="AS7" t="str">
        <f>HYPERLINK("https://nconnect.nicmar.ac.in/pdf/1153_book_chapters_1773935562.pdf/Y2FyZWVy","View Book Chapters")</f>
        <v>0</v>
      </c>
      <c r="AT7" t="s">
        <v>80</v>
      </c>
      <c r="AU7" t="s">
        <v>194</v>
      </c>
    </row>
    <row r="8" spans="1:47">
      <c r="A8" t="s">
        <v>47</v>
      </c>
      <c r="B8" t="s">
        <v>48</v>
      </c>
      <c r="C8" t="s">
        <v>195</v>
      </c>
      <c r="D8" t="s">
        <v>196</v>
      </c>
      <c r="E8">
        <v>9992294144</v>
      </c>
      <c r="F8" t="s">
        <v>51</v>
      </c>
      <c r="G8" t="s">
        <v>197</v>
      </c>
      <c r="H8" t="s">
        <v>86</v>
      </c>
      <c r="I8" t="s">
        <v>198</v>
      </c>
      <c r="J8" t="s">
        <v>199</v>
      </c>
      <c r="K8" t="s">
        <v>200</v>
      </c>
      <c r="L8" t="s">
        <v>201</v>
      </c>
      <c r="M8" t="s">
        <v>202</v>
      </c>
      <c r="N8" t="s">
        <v>203</v>
      </c>
      <c r="O8" t="s">
        <v>204</v>
      </c>
      <c r="P8" t="s">
        <v>93</v>
      </c>
      <c r="T8" t="s">
        <v>93</v>
      </c>
      <c r="V8" t="s">
        <v>205</v>
      </c>
      <c r="W8" t="s">
        <v>206</v>
      </c>
      <c r="X8" t="s">
        <v>207</v>
      </c>
      <c r="Y8" t="s">
        <v>208</v>
      </c>
      <c r="Z8" t="s">
        <v>209</v>
      </c>
      <c r="AA8" t="s">
        <v>210</v>
      </c>
      <c r="AB8" t="s">
        <v>211</v>
      </c>
      <c r="AC8" t="s">
        <v>212</v>
      </c>
      <c r="AD8" t="s">
        <v>213</v>
      </c>
      <c r="AE8" t="s">
        <v>214</v>
      </c>
      <c r="AF8" t="s">
        <v>215</v>
      </c>
      <c r="AH8" t="s">
        <v>216</v>
      </c>
      <c r="AI8" t="s">
        <v>217</v>
      </c>
      <c r="AJ8" t="s">
        <v>218</v>
      </c>
      <c r="AK8" t="s">
        <v>219</v>
      </c>
      <c r="AL8" t="s">
        <v>220</v>
      </c>
      <c r="AN8" t="str">
        <f>HYPERLINK("https://nconnect.nicmar.ac.in/storage/profile/69b8f479d4d19.png","Download")</f>
        <v>0</v>
      </c>
      <c r="AO8" t="str">
        <f>HYPERLINK("https://nconnect.nicmar.ac.in/pdf/1145_resume_1773902885.pdf/Y2FyZWVy","View Resume")</f>
        <v>0</v>
      </c>
      <c r="AP8" t="str">
        <f>HYPERLINK("https://nconnect.nicmar.ac.in/pdf/1145_aadhar_1773902625.pdf/Y2FyZWVy","View Aadhar")</f>
        <v>0</v>
      </c>
      <c r="AQ8" t="str">
        <f>HYPERLINK("https://nconnect.nicmar.ac.in/pdf/1145_noc_certificate_1773940787.pdf/Y2FyZWVy","View NOC")</f>
        <v>0</v>
      </c>
      <c r="AR8" t="str">
        <f>HYPERLINK("https://nconnect.nicmar.ac.in/pdf/1145_research_publication_1773903763.pdf/Y2FyZWVy","View Research Publication")</f>
        <v>0</v>
      </c>
      <c r="AS8" t="str">
        <f>HYPERLINK("https://nconnect.nicmar.ac.in/pdf/1145_book_chapters_1773903878.pdf/Y2FyZWVy","View Book Chapters")</f>
        <v>0</v>
      </c>
      <c r="AT8" t="str">
        <f>HYPERLINK("https://nconnect.nicmar.ac.in/pdf/1145_other_1773903914.pdf/Y2FyZWVy","View Other Document")</f>
        <v>0</v>
      </c>
      <c r="AU8" t="s">
        <v>221</v>
      </c>
    </row>
    <row r="9" spans="1:47">
      <c r="A9" t="s">
        <v>47</v>
      </c>
      <c r="B9" t="s">
        <v>48</v>
      </c>
      <c r="C9" t="s">
        <v>222</v>
      </c>
      <c r="D9" t="s">
        <v>223</v>
      </c>
      <c r="E9">
        <v>9899044799</v>
      </c>
      <c r="F9" t="s">
        <v>51</v>
      </c>
      <c r="G9" t="s">
        <v>224</v>
      </c>
      <c r="H9" t="s">
        <v>86</v>
      </c>
      <c r="I9" t="s">
        <v>54</v>
      </c>
      <c r="J9" t="s">
        <v>225</v>
      </c>
      <c r="K9" t="s">
        <v>226</v>
      </c>
      <c r="L9" t="s">
        <v>90</v>
      </c>
      <c r="M9" t="s">
        <v>227</v>
      </c>
      <c r="N9" t="s">
        <v>228</v>
      </c>
      <c r="O9" t="s">
        <v>229</v>
      </c>
      <c r="P9" t="s">
        <v>93</v>
      </c>
      <c r="T9" t="s">
        <v>93</v>
      </c>
      <c r="V9" t="s">
        <v>230</v>
      </c>
      <c r="W9" t="s">
        <v>231</v>
      </c>
      <c r="X9" t="s">
        <v>232</v>
      </c>
      <c r="Y9" t="s">
        <v>233</v>
      </c>
      <c r="Z9" t="s">
        <v>234</v>
      </c>
      <c r="AA9" t="s">
        <v>235</v>
      </c>
      <c r="AB9" t="s">
        <v>236</v>
      </c>
      <c r="AC9" t="s">
        <v>237</v>
      </c>
      <c r="AD9" t="s">
        <v>238</v>
      </c>
      <c r="AE9" t="s">
        <v>239</v>
      </c>
      <c r="AH9" t="s">
        <v>240</v>
      </c>
      <c r="AI9" t="s">
        <v>241</v>
      </c>
      <c r="AJ9" t="s">
        <v>242</v>
      </c>
      <c r="AK9" t="s">
        <v>243</v>
      </c>
      <c r="AL9" t="s">
        <v>244</v>
      </c>
      <c r="AM9" t="s">
        <v>245</v>
      </c>
      <c r="AN9" t="str">
        <f>HYPERLINK("https://nconnect.nicmar.ac.in/storage/profile/69bbeefd5eeb1.png","Download")</f>
        <v>0</v>
      </c>
      <c r="AO9" t="str">
        <f>HYPERLINK("https://nconnect.nicmar.ac.in/pdf/1152_resume_1773946644.pdf/Y2FyZWVy","View Resume")</f>
        <v>0</v>
      </c>
      <c r="AP9" t="str">
        <f>HYPERLINK("https://nconnect.nicmar.ac.in/pdf/1152_aadhar_1773946698.pdf/Y2FyZWVy","View Aadhar")</f>
        <v>0</v>
      </c>
      <c r="AQ9" t="str">
        <f>HYPERLINK("https://nconnect.nicmar.ac.in/pdf/1152_noc_certificate_1773947286.pdf/Y2FyZWVy","View NOC")</f>
        <v>0</v>
      </c>
      <c r="AR9" t="str">
        <f>HYPERLINK("https://nconnect.nicmar.ac.in/pdf/1152_research_publication_1773950011.pdf/Y2FyZWVy","View Research Publication")</f>
        <v>0</v>
      </c>
      <c r="AS9" t="str">
        <f>HYPERLINK("https://nconnect.nicmar.ac.in/pdf/1152_book_chapters_1773947333.pdf/Y2FyZWVy","View Book Chapters")</f>
        <v>0</v>
      </c>
      <c r="AT9" t="str">
        <f>HYPERLINK("https://nconnect.nicmar.ac.in/pdf/1152_other_1773947350.pdf/Y2FyZWVy","View Other Document")</f>
        <v>0</v>
      </c>
      <c r="AU9" t="s">
        <v>246</v>
      </c>
    </row>
    <row r="10" spans="1:47">
      <c r="A10" t="s">
        <v>47</v>
      </c>
      <c r="B10" t="s">
        <v>48</v>
      </c>
      <c r="C10" t="s">
        <v>247</v>
      </c>
      <c r="D10" t="s">
        <v>248</v>
      </c>
      <c r="E10">
        <v>9999914535</v>
      </c>
      <c r="F10" t="s">
        <v>51</v>
      </c>
      <c r="G10" t="s">
        <v>249</v>
      </c>
      <c r="H10" t="s">
        <v>86</v>
      </c>
      <c r="I10" t="s">
        <v>250</v>
      </c>
      <c r="J10" t="s">
        <v>251</v>
      </c>
      <c r="K10" t="s">
        <v>252</v>
      </c>
      <c r="L10" t="s">
        <v>253</v>
      </c>
      <c r="M10" t="s">
        <v>254</v>
      </c>
      <c r="N10" t="s">
        <v>255</v>
      </c>
      <c r="O10" t="s">
        <v>256</v>
      </c>
      <c r="P10" t="s">
        <v>93</v>
      </c>
      <c r="T10" t="s">
        <v>93</v>
      </c>
      <c r="V10" t="s">
        <v>257</v>
      </c>
      <c r="W10" t="s">
        <v>258</v>
      </c>
      <c r="X10" t="s">
        <v>259</v>
      </c>
      <c r="Y10" t="s">
        <v>260</v>
      </c>
      <c r="Z10" t="s">
        <v>261</v>
      </c>
      <c r="AA10" t="s">
        <v>262</v>
      </c>
      <c r="AB10" t="s">
        <v>263</v>
      </c>
      <c r="AC10" t="s">
        <v>264</v>
      </c>
      <c r="AD10" t="s">
        <v>265</v>
      </c>
      <c r="AE10" t="s">
        <v>266</v>
      </c>
      <c r="AF10" t="s">
        <v>267</v>
      </c>
      <c r="AJ10" t="s">
        <v>268</v>
      </c>
      <c r="AN10" t="str">
        <f>HYPERLINK("https://nconnect.nicmar.ac.in/storage/profile/69bd27108b19b.png","Download")</f>
        <v>0</v>
      </c>
      <c r="AO10" t="str">
        <f>HYPERLINK("https://nconnect.nicmar.ac.in/pdf/1157_resume_1774010404.pdf/Y2FyZWVy","View Resume")</f>
        <v>0</v>
      </c>
      <c r="AP10" t="str">
        <f>HYPERLINK("https://nconnect.nicmar.ac.in/pdf/1157_aadhar_1774010468.pdf/Y2FyZWVy","View Aadhar")</f>
        <v>0</v>
      </c>
      <c r="AQ10" t="str">
        <f>HYPERLINK("https://nconnect.nicmar.ac.in/pdf/1157_noc_certificate_1774010497.jpg/Y2FyZWVy","View NOC")</f>
        <v>0</v>
      </c>
      <c r="AR10" t="str">
        <f>HYPERLINK("https://nconnect.nicmar.ac.in/pdf/1157_research_publication_1774010521.pdf/Y2FyZWVy","View Research Publication")</f>
        <v>0</v>
      </c>
      <c r="AS10" t="str">
        <f>HYPERLINK("https://nconnect.nicmar.ac.in/pdf/1157_book_chapters_1774010536.pdf/Y2FyZWVy","View Book Chapters")</f>
        <v>0</v>
      </c>
      <c r="AT10" t="str">
        <f>HYPERLINK("https://nconnect.nicmar.ac.in/pdf/1157_other_1774010421.jpg/Y2FyZWVy","View Other Document")</f>
        <v>0</v>
      </c>
      <c r="AU10" t="s">
        <v>269</v>
      </c>
    </row>
    <row r="11" spans="1:47">
      <c r="A11" t="s">
        <v>47</v>
      </c>
      <c r="B11" t="s">
        <v>48</v>
      </c>
      <c r="C11" t="s">
        <v>270</v>
      </c>
      <c r="D11" t="s">
        <v>271</v>
      </c>
      <c r="E11">
        <v>9871699257</v>
      </c>
      <c r="F11" t="s">
        <v>51</v>
      </c>
      <c r="G11" t="s">
        <v>272</v>
      </c>
      <c r="H11" t="s">
        <v>86</v>
      </c>
      <c r="I11" t="s">
        <v>273</v>
      </c>
      <c r="J11" t="s">
        <v>274</v>
      </c>
      <c r="K11" t="s">
        <v>275</v>
      </c>
      <c r="L11" t="s">
        <v>276</v>
      </c>
      <c r="M11" t="s">
        <v>277</v>
      </c>
      <c r="N11">
        <v>13</v>
      </c>
      <c r="O11" t="s">
        <v>278</v>
      </c>
      <c r="P11" t="s">
        <v>93</v>
      </c>
      <c r="T11" t="s">
        <v>93</v>
      </c>
      <c r="V11" t="s">
        <v>279</v>
      </c>
      <c r="W11" t="s">
        <v>280</v>
      </c>
      <c r="X11" t="s">
        <v>281</v>
      </c>
      <c r="Y11" t="s">
        <v>282</v>
      </c>
      <c r="Z11" t="s">
        <v>283</v>
      </c>
      <c r="AA11" t="s">
        <v>284</v>
      </c>
      <c r="AB11" t="s">
        <v>285</v>
      </c>
      <c r="AC11" t="s">
        <v>286</v>
      </c>
      <c r="AD11" t="s">
        <v>287</v>
      </c>
      <c r="AE11" t="s">
        <v>288</v>
      </c>
      <c r="AF11" t="s">
        <v>289</v>
      </c>
      <c r="AH11" t="s">
        <v>290</v>
      </c>
      <c r="AI11" t="s">
        <v>291</v>
      </c>
      <c r="AJ11" t="s">
        <v>292</v>
      </c>
      <c r="AK11" t="s">
        <v>293</v>
      </c>
      <c r="AL11" t="s">
        <v>294</v>
      </c>
      <c r="AM11" t="s">
        <v>295</v>
      </c>
      <c r="AN11" t="str">
        <f>HYPERLINK("https://nconnect.nicmar.ac.in/storage/profile/69bfa55d7a97e.png","Download")</f>
        <v>0</v>
      </c>
      <c r="AO11" t="str">
        <f>HYPERLINK("https://nconnect.nicmar.ac.in/pdf/1163_resume_1774167619.pdf/Y2FyZWVy","View Resume")</f>
        <v>0</v>
      </c>
      <c r="AP11" t="str">
        <f>HYPERLINK("https://nconnect.nicmar.ac.in/pdf/1163_aadhar_1774168210.jpg/Y2FyZWVy","View Aadhar")</f>
        <v>0</v>
      </c>
      <c r="AQ11" t="str">
        <f>HYPERLINK("https://nconnect.nicmar.ac.in/pdf/1163_noc_certificate_1774168583.pdf/Y2FyZWVy","View NOC")</f>
        <v>0</v>
      </c>
      <c r="AR11" t="str">
        <f>HYPERLINK("https://nconnect.nicmar.ac.in/pdf/1163_research_publication_1774169053.pdf/Y2FyZWVy","View Research Publication")</f>
        <v>0</v>
      </c>
      <c r="AS11" t="str">
        <f>HYPERLINK("https://nconnect.nicmar.ac.in/pdf/1163_book_chapters_1774169467.pdf/Y2FyZWVy","View Book Chapters")</f>
        <v>0</v>
      </c>
      <c r="AT11" t="str">
        <f>HYPERLINK("https://nconnect.nicmar.ac.in/pdf/1163_other_1774168603.pdf/Y2FyZWVy","View Other Document")</f>
        <v>0</v>
      </c>
      <c r="AU11" t="s">
        <v>296</v>
      </c>
    </row>
    <row r="12" spans="1:47">
      <c r="A12" t="s">
        <v>47</v>
      </c>
      <c r="B12" t="s">
        <v>48</v>
      </c>
      <c r="C12" t="s">
        <v>297</v>
      </c>
      <c r="D12" t="s">
        <v>298</v>
      </c>
      <c r="E12">
        <v>9337622198</v>
      </c>
      <c r="F12" t="s">
        <v>51</v>
      </c>
      <c r="G12" t="s">
        <v>299</v>
      </c>
      <c r="H12" t="s">
        <v>86</v>
      </c>
      <c r="I12" t="s">
        <v>300</v>
      </c>
      <c r="J12" t="s">
        <v>301</v>
      </c>
      <c r="K12" t="s">
        <v>302</v>
      </c>
      <c r="L12" t="s">
        <v>303</v>
      </c>
      <c r="M12" t="s">
        <v>303</v>
      </c>
      <c r="N12">
        <v>14</v>
      </c>
      <c r="O12" t="s">
        <v>304</v>
      </c>
      <c r="P12" t="s">
        <v>93</v>
      </c>
      <c r="T12" t="s">
        <v>93</v>
      </c>
      <c r="V12" t="s">
        <v>305</v>
      </c>
      <c r="W12" t="s">
        <v>306</v>
      </c>
      <c r="X12" t="s">
        <v>307</v>
      </c>
      <c r="Y12" t="s">
        <v>308</v>
      </c>
      <c r="Z12" t="s">
        <v>309</v>
      </c>
      <c r="AA12" t="s">
        <v>310</v>
      </c>
      <c r="AB12" t="s">
        <v>311</v>
      </c>
      <c r="AJ12" t="s">
        <v>312</v>
      </c>
      <c r="AN12" t="str">
        <f>HYPERLINK("https://nconnect.nicmar.ac.in/storage/profile/69bff7072eeb6.png","Download")</f>
        <v>0</v>
      </c>
      <c r="AO12" t="str">
        <f>HYPERLINK("https://nconnect.nicmar.ac.in/pdf/1164_resume_1774192282.pdf/Y2FyZWVy","View Resume")</f>
        <v>0</v>
      </c>
      <c r="AP12" t="str">
        <f>HYPERLINK("https://nconnect.nicmar.ac.in/pdf/1164_aadhar_1774192544.pdf/Y2FyZWVy","View Aadhar")</f>
        <v>0</v>
      </c>
      <c r="AQ12" t="str">
        <f>HYPERLINK("https://nconnect.nicmar.ac.in/pdf/1164_noc_certificate_1774192718.pdf/Y2FyZWVy","View NOC")</f>
        <v>0</v>
      </c>
      <c r="AR12" t="str">
        <f>HYPERLINK("https://nconnect.nicmar.ac.in/pdf/1164_research_publication_1774192707.pdf/Y2FyZWVy","View Research Publication")</f>
        <v>0</v>
      </c>
      <c r="AS12" t="str">
        <f>HYPERLINK("https://nconnect.nicmar.ac.in/pdf/1164_book_chapters_1774192730.pdf/Y2FyZWVy","View Book Chapters")</f>
        <v>0</v>
      </c>
      <c r="AT12" t="s">
        <v>80</v>
      </c>
      <c r="AU12" t="s">
        <v>313</v>
      </c>
    </row>
    <row r="13" spans="1:47">
      <c r="A13" t="s">
        <v>47</v>
      </c>
      <c r="B13" t="s">
        <v>48</v>
      </c>
      <c r="C13" t="s">
        <v>314</v>
      </c>
      <c r="D13" t="s">
        <v>315</v>
      </c>
      <c r="E13">
        <v>8939139453</v>
      </c>
      <c r="F13" t="s">
        <v>84</v>
      </c>
      <c r="G13" t="s">
        <v>316</v>
      </c>
      <c r="H13" t="s">
        <v>86</v>
      </c>
      <c r="I13" t="s">
        <v>317</v>
      </c>
      <c r="J13" t="s">
        <v>318</v>
      </c>
      <c r="K13" t="s">
        <v>319</v>
      </c>
      <c r="L13" t="s">
        <v>320</v>
      </c>
      <c r="M13" t="s">
        <v>321</v>
      </c>
      <c r="N13">
        <v>14</v>
      </c>
      <c r="O13" t="s">
        <v>322</v>
      </c>
      <c r="P13" t="s">
        <v>93</v>
      </c>
      <c r="T13" t="s">
        <v>93</v>
      </c>
      <c r="V13" t="s">
        <v>323</v>
      </c>
      <c r="W13" t="s">
        <v>324</v>
      </c>
      <c r="X13" t="s">
        <v>325</v>
      </c>
      <c r="Y13" t="s">
        <v>326</v>
      </c>
      <c r="Z13" t="s">
        <v>327</v>
      </c>
      <c r="AA13" t="s">
        <v>328</v>
      </c>
      <c r="AC13" t="s">
        <v>329</v>
      </c>
      <c r="AD13" t="s">
        <v>330</v>
      </c>
      <c r="AF13" t="s">
        <v>331</v>
      </c>
      <c r="AI13" t="s">
        <v>332</v>
      </c>
      <c r="AJ13" t="s">
        <v>333</v>
      </c>
      <c r="AK13" t="s">
        <v>334</v>
      </c>
      <c r="AL13" t="s">
        <v>335</v>
      </c>
      <c r="AM13" t="s">
        <v>336</v>
      </c>
      <c r="AN13" t="str">
        <f>HYPERLINK("https://nconnect.nicmar.ac.in/storage/profile/69ba590e00aed.png","Download")</f>
        <v>0</v>
      </c>
      <c r="AO13" t="str">
        <f>HYPERLINK("https://nconnect.nicmar.ac.in/pdf/1148_resume_1774001264.pdf/Y2FyZWVy","View Resume")</f>
        <v>0</v>
      </c>
      <c r="AP13" t="str">
        <f>HYPERLINK("https://nconnect.nicmar.ac.in/pdf/1148_aadhar_1773997547.jpg/Y2FyZWVy","View Aadhar")</f>
        <v>0</v>
      </c>
      <c r="AQ13" t="str">
        <f>HYPERLINK("https://nconnect.nicmar.ac.in/pdf/1148_noc_certificate_1774001296.pdf/Y2FyZWVy","View NOC")</f>
        <v>0</v>
      </c>
      <c r="AR13" t="str">
        <f>HYPERLINK("https://nconnect.nicmar.ac.in/pdf/1148_research_publication_1773997888.pdf/Y2FyZWVy","View Research Publication")</f>
        <v>0</v>
      </c>
      <c r="AS13" t="str">
        <f>HYPERLINK("https://nconnect.nicmar.ac.in/pdf/1148_book_chapters_1773997896.pdf/Y2FyZWVy","View Book Chapters")</f>
        <v>0</v>
      </c>
      <c r="AT13" t="str">
        <f>HYPERLINK("https://nconnect.nicmar.ac.in/pdf/1148_other_1773997902.pdf/Y2FyZWVy","View Other Document")</f>
        <v>0</v>
      </c>
      <c r="AU13" t="s">
        <v>337</v>
      </c>
    </row>
    <row r="14" spans="1:47">
      <c r="A14" t="s">
        <v>47</v>
      </c>
      <c r="B14" t="s">
        <v>48</v>
      </c>
      <c r="C14" t="s">
        <v>338</v>
      </c>
      <c r="D14" t="s">
        <v>339</v>
      </c>
      <c r="E14">
        <v>9987899586</v>
      </c>
      <c r="F14" t="s">
        <v>84</v>
      </c>
      <c r="G14" t="s">
        <v>340</v>
      </c>
      <c r="H14" t="s">
        <v>86</v>
      </c>
      <c r="I14" t="s">
        <v>341</v>
      </c>
      <c r="J14" t="s">
        <v>342</v>
      </c>
      <c r="K14" t="s">
        <v>343</v>
      </c>
      <c r="L14" t="s">
        <v>344</v>
      </c>
      <c r="M14" t="s">
        <v>345</v>
      </c>
      <c r="N14" t="s">
        <v>320</v>
      </c>
      <c r="O14" t="s">
        <v>346</v>
      </c>
      <c r="P14" t="s">
        <v>93</v>
      </c>
      <c r="T14" t="s">
        <v>93</v>
      </c>
      <c r="V14" t="s">
        <v>347</v>
      </c>
      <c r="W14" t="s">
        <v>348</v>
      </c>
      <c r="X14" t="s">
        <v>349</v>
      </c>
      <c r="Y14" t="s">
        <v>350</v>
      </c>
      <c r="Z14" t="s">
        <v>351</v>
      </c>
      <c r="AA14" t="s">
        <v>352</v>
      </c>
      <c r="AB14" t="s">
        <v>353</v>
      </c>
      <c r="AC14" t="s">
        <v>354</v>
      </c>
      <c r="AE14" t="s">
        <v>355</v>
      </c>
      <c r="AI14" t="s">
        <v>356</v>
      </c>
      <c r="AJ14" t="s">
        <v>357</v>
      </c>
      <c r="AK14" t="s">
        <v>358</v>
      </c>
      <c r="AL14" t="s">
        <v>359</v>
      </c>
      <c r="AM14" t="s">
        <v>360</v>
      </c>
      <c r="AN14" t="str">
        <f>HYPERLINK("https://nconnect.nicmar.ac.in/storage/profile/69ba3f4760511.png","Download")</f>
        <v>0</v>
      </c>
      <c r="AO14" t="str">
        <f>HYPERLINK("https://nconnect.nicmar.ac.in/pdf/1146_resume_1773825174.pdf/Y2FyZWVy","View Resume")</f>
        <v>0</v>
      </c>
      <c r="AP14" t="str">
        <f>HYPERLINK("https://nconnect.nicmar.ac.in/pdf/1146_aadhar_1773823966.pdf/Y2FyZWVy","View Aadhar")</f>
        <v>0</v>
      </c>
      <c r="AQ14" t="str">
        <f>HYPERLINK("https://nconnect.nicmar.ac.in/pdf/1146_noc_certificate_1773825917.pdf/Y2FyZWVy","View NOC")</f>
        <v>0</v>
      </c>
      <c r="AR14" t="str">
        <f>HYPERLINK("https://nconnect.nicmar.ac.in/pdf/1146_research_publication_1773825650.pdf/Y2FyZWVy","View Research Publication")</f>
        <v>0</v>
      </c>
      <c r="AS14" t="str">
        <f>HYPERLINK("https://nconnect.nicmar.ac.in/pdf/1146_book_chapters_1773825723.pdf/Y2FyZWVy","View Book Chapters")</f>
        <v>0</v>
      </c>
      <c r="AT14" t="str">
        <f>HYPERLINK("https://nconnect.nicmar.ac.in/pdf/1146_other_1773825705.pdf/Y2FyZWVy","View Other Document")</f>
        <v>0</v>
      </c>
      <c r="AU14" t="s">
        <v>361</v>
      </c>
    </row>
    <row r="15" spans="1:47">
      <c r="A15" t="s">
        <v>47</v>
      </c>
      <c r="B15" t="s">
        <v>48</v>
      </c>
      <c r="C15" t="s">
        <v>362</v>
      </c>
      <c r="D15" t="s">
        <v>363</v>
      </c>
      <c r="E15">
        <v>9604180544</v>
      </c>
      <c r="F15" t="s">
        <v>51</v>
      </c>
      <c r="G15" t="s">
        <v>364</v>
      </c>
      <c r="H15" t="s">
        <v>86</v>
      </c>
      <c r="I15" t="s">
        <v>365</v>
      </c>
      <c r="J15" t="s">
        <v>366</v>
      </c>
      <c r="K15" t="s">
        <v>117</v>
      </c>
      <c r="L15" t="s">
        <v>367</v>
      </c>
      <c r="M15" t="s">
        <v>368</v>
      </c>
      <c r="N15">
        <v>14</v>
      </c>
      <c r="O15" t="s">
        <v>369</v>
      </c>
      <c r="P15" t="s">
        <v>93</v>
      </c>
      <c r="T15" t="s">
        <v>93</v>
      </c>
      <c r="V15" t="s">
        <v>370</v>
      </c>
      <c r="W15" t="s">
        <v>371</v>
      </c>
      <c r="X15" t="s">
        <v>372</v>
      </c>
      <c r="Y15" t="s">
        <v>373</v>
      </c>
      <c r="Z15" t="s">
        <v>374</v>
      </c>
      <c r="AA15" t="s">
        <v>375</v>
      </c>
      <c r="AB15" t="s">
        <v>376</v>
      </c>
      <c r="AC15" t="s">
        <v>377</v>
      </c>
      <c r="AD15" t="s">
        <v>378</v>
      </c>
      <c r="AE15" t="s">
        <v>379</v>
      </c>
      <c r="AF15" t="s">
        <v>380</v>
      </c>
      <c r="AG15" t="s">
        <v>381</v>
      </c>
      <c r="AH15" t="s">
        <v>382</v>
      </c>
      <c r="AI15" t="s">
        <v>383</v>
      </c>
      <c r="AJ15" t="s">
        <v>384</v>
      </c>
      <c r="AN15" t="s">
        <v>80</v>
      </c>
      <c r="AO15" t="str">
        <f>HYPERLINK("https://nconnect.nicmar.ac.in/pdf/1172_resume_1774337307.pdf/Y2FyZWVy","View Resume")</f>
        <v>0</v>
      </c>
      <c r="AP15" t="str">
        <f>HYPERLINK("https://nconnect.nicmar.ac.in/pdf/1172_aadhar_1774337313.pdf/Y2FyZWVy","View Aadhar")</f>
        <v>0</v>
      </c>
      <c r="AQ15" t="str">
        <f>HYPERLINK("https://nconnect.nicmar.ac.in/pdf/1172_noc_certificate_1774337322.pdf/Y2FyZWVy","View NOC")</f>
        <v>0</v>
      </c>
      <c r="AR15" t="str">
        <f>HYPERLINK("https://nconnect.nicmar.ac.in/pdf/1172_research_publication_1774337327.pdf/Y2FyZWVy","View Research Publication")</f>
        <v>0</v>
      </c>
      <c r="AS15" t="str">
        <f>HYPERLINK("https://nconnect.nicmar.ac.in/pdf/1172_book_chapters_1774337336.pdf/Y2FyZWVy","View Book Chapters")</f>
        <v>0</v>
      </c>
      <c r="AT15" t="str">
        <f>HYPERLINK("https://nconnect.nicmar.ac.in/pdf/1172_other_1774337342.pdf/Y2FyZWVy","View Other Document")</f>
        <v>0</v>
      </c>
      <c r="AU15" t="s">
        <v>385</v>
      </c>
    </row>
    <row r="16" spans="1:47">
      <c r="A16" t="s">
        <v>47</v>
      </c>
      <c r="B16" t="s">
        <v>48</v>
      </c>
      <c r="C16" t="s">
        <v>386</v>
      </c>
      <c r="D16" t="s">
        <v>387</v>
      </c>
      <c r="E16">
        <v>9766312693</v>
      </c>
      <c r="F16" t="s">
        <v>51</v>
      </c>
      <c r="G16" t="s">
        <v>388</v>
      </c>
      <c r="H16" t="s">
        <v>86</v>
      </c>
      <c r="I16" t="s">
        <v>54</v>
      </c>
      <c r="J16" t="s">
        <v>389</v>
      </c>
      <c r="K16" t="s">
        <v>390</v>
      </c>
      <c r="L16" t="s">
        <v>391</v>
      </c>
      <c r="M16" t="s">
        <v>392</v>
      </c>
      <c r="N16">
        <v>15</v>
      </c>
      <c r="O16" t="s">
        <v>393</v>
      </c>
      <c r="P16" t="s">
        <v>93</v>
      </c>
      <c r="T16" t="s">
        <v>93</v>
      </c>
      <c r="V16" t="s">
        <v>394</v>
      </c>
      <c r="W16" t="s">
        <v>395</v>
      </c>
      <c r="X16" t="s">
        <v>396</v>
      </c>
      <c r="AN16" t="s">
        <v>80</v>
      </c>
      <c r="AO16" t="str">
        <f>HYPERLINK("https://nconnect.nicmar.ac.in/pdf/1147_resume_1774416329.pdf/Y2FyZWVy","View Resume")</f>
        <v>0</v>
      </c>
      <c r="AP16" t="str">
        <f>HYPERLINK("https://nconnect.nicmar.ac.in/pdf/1147_aadhar_1774416368.pdf/Y2FyZWVy","View Aadhar")</f>
        <v>0</v>
      </c>
      <c r="AQ16" t="str">
        <f>HYPERLINK("https://nconnect.nicmar.ac.in/pdf/1147_noc_certificate_1774416379.pdf/Y2FyZWVy","View NOC")</f>
        <v>0</v>
      </c>
      <c r="AR16" t="str">
        <f>HYPERLINK("https://nconnect.nicmar.ac.in/pdf/1147_research_publication_1774416388.pdf/Y2FyZWVy","View Research Publication")</f>
        <v>0</v>
      </c>
      <c r="AS16" t="str">
        <f>HYPERLINK("https://nconnect.nicmar.ac.in/pdf/1147_book_chapters_1774416402.pdf/Y2FyZWVy","View Book Chapters")</f>
        <v>0</v>
      </c>
      <c r="AT16" t="str">
        <f>HYPERLINK("https://nconnect.nicmar.ac.in/pdf/1147_other_1774417400.pdf/Y2FyZWVy","View Other Document")</f>
        <v>0</v>
      </c>
      <c r="AU16" t="s">
        <v>397</v>
      </c>
    </row>
    <row r="17" spans="1:47">
      <c r="A17" t="s">
        <v>47</v>
      </c>
      <c r="B17" t="s">
        <v>48</v>
      </c>
      <c r="C17" t="s">
        <v>398</v>
      </c>
      <c r="D17" t="s">
        <v>399</v>
      </c>
      <c r="E17">
        <v>8890306647</v>
      </c>
      <c r="F17" t="s">
        <v>84</v>
      </c>
      <c r="G17" t="s">
        <v>400</v>
      </c>
      <c r="H17" t="s">
        <v>86</v>
      </c>
      <c r="I17" t="s">
        <v>401</v>
      </c>
      <c r="J17" t="s">
        <v>402</v>
      </c>
      <c r="K17" t="s">
        <v>403</v>
      </c>
      <c r="L17" t="s">
        <v>404</v>
      </c>
      <c r="M17" t="s">
        <v>405</v>
      </c>
      <c r="N17">
        <v>14</v>
      </c>
      <c r="O17" t="s">
        <v>406</v>
      </c>
      <c r="P17" t="s">
        <v>93</v>
      </c>
      <c r="T17" t="s">
        <v>93</v>
      </c>
      <c r="V17" t="s">
        <v>407</v>
      </c>
      <c r="W17" t="s">
        <v>408</v>
      </c>
      <c r="X17" t="s">
        <v>409</v>
      </c>
      <c r="Y17" t="s">
        <v>410</v>
      </c>
      <c r="Z17" t="s">
        <v>411</v>
      </c>
      <c r="AA17" t="s">
        <v>412</v>
      </c>
      <c r="AB17" t="s">
        <v>413</v>
      </c>
      <c r="AC17" t="s">
        <v>414</v>
      </c>
      <c r="AD17" t="s">
        <v>415</v>
      </c>
      <c r="AE17" t="s">
        <v>416</v>
      </c>
      <c r="AF17" t="s">
        <v>417</v>
      </c>
      <c r="AG17" t="s">
        <v>418</v>
      </c>
      <c r="AH17" t="s">
        <v>419</v>
      </c>
      <c r="AI17" t="s">
        <v>420</v>
      </c>
      <c r="AJ17" t="s">
        <v>421</v>
      </c>
      <c r="AK17" t="s">
        <v>422</v>
      </c>
      <c r="AL17" t="s">
        <v>423</v>
      </c>
      <c r="AM17" t="s">
        <v>424</v>
      </c>
      <c r="AN17" t="str">
        <f>HYPERLINK("https://nconnect.nicmar.ac.in/storage/profile/69c3a91c7f639.png","Download")</f>
        <v>0</v>
      </c>
      <c r="AO17" t="str">
        <f>HYPERLINK("https://nconnect.nicmar.ac.in/pdf/1129_resume_1774432369.pdf/Y2FyZWVy","View Resume")</f>
        <v>0</v>
      </c>
      <c r="AP17" t="str">
        <f>HYPERLINK("https://nconnect.nicmar.ac.in/pdf/1129_aadhar_1774345979.pdf/Y2FyZWVy","View Aadhar")</f>
        <v>0</v>
      </c>
      <c r="AQ17" t="str">
        <f>HYPERLINK("https://nconnect.nicmar.ac.in/pdf/1129_noc_certificate_1774346073.pdf/Y2FyZWVy","View NOC")</f>
        <v>0</v>
      </c>
      <c r="AR17" t="str">
        <f>HYPERLINK("https://nconnect.nicmar.ac.in/pdf/1129_research_publication_1774428078.pdf/Y2FyZWVy","View Research Publication")</f>
        <v>0</v>
      </c>
      <c r="AS17" t="str">
        <f>HYPERLINK("https://nconnect.nicmar.ac.in/pdf/1129_book_chapters_1774352822.pdf/Y2FyZWVy","View Book Chapters")</f>
        <v>0</v>
      </c>
      <c r="AT17" t="str">
        <f>HYPERLINK("https://nconnect.nicmar.ac.in/pdf/1129_other_1774844623.pdf/Y2FyZWVy","View Other Document")</f>
        <v>0</v>
      </c>
      <c r="AU17" t="s">
        <v>425</v>
      </c>
    </row>
    <row r="18" spans="1:47">
      <c r="A18" t="s">
        <v>47</v>
      </c>
      <c r="B18" t="s">
        <v>48</v>
      </c>
      <c r="C18" t="s">
        <v>426</v>
      </c>
      <c r="D18" t="s">
        <v>427</v>
      </c>
      <c r="E18">
        <v>9967329285</v>
      </c>
      <c r="F18" t="s">
        <v>51</v>
      </c>
      <c r="G18" t="s">
        <v>428</v>
      </c>
      <c r="H18" t="s">
        <v>86</v>
      </c>
      <c r="I18" t="s">
        <v>429</v>
      </c>
      <c r="J18" t="s">
        <v>430</v>
      </c>
      <c r="K18" t="s">
        <v>431</v>
      </c>
      <c r="L18" t="s">
        <v>432</v>
      </c>
      <c r="M18" t="s">
        <v>433</v>
      </c>
      <c r="N18">
        <v>10</v>
      </c>
      <c r="O18" t="s">
        <v>434</v>
      </c>
      <c r="P18" t="s">
        <v>93</v>
      </c>
      <c r="T18" t="s">
        <v>93</v>
      </c>
      <c r="V18" t="s">
        <v>435</v>
      </c>
      <c r="W18" t="s">
        <v>436</v>
      </c>
      <c r="X18" t="s">
        <v>437</v>
      </c>
      <c r="Y18" t="s">
        <v>438</v>
      </c>
      <c r="Z18" t="s">
        <v>439</v>
      </c>
      <c r="AA18" t="s">
        <v>440</v>
      </c>
      <c r="AB18" t="s">
        <v>441</v>
      </c>
      <c r="AC18" t="s">
        <v>442</v>
      </c>
      <c r="AD18" t="s">
        <v>443</v>
      </c>
      <c r="AE18" t="s">
        <v>444</v>
      </c>
      <c r="AF18" t="s">
        <v>445</v>
      </c>
      <c r="AG18" t="s">
        <v>381</v>
      </c>
      <c r="AH18" t="s">
        <v>446</v>
      </c>
      <c r="AI18" t="s">
        <v>447</v>
      </c>
      <c r="AJ18" t="s">
        <v>448</v>
      </c>
      <c r="AK18" t="s">
        <v>449</v>
      </c>
      <c r="AL18" t="s">
        <v>450</v>
      </c>
      <c r="AM18" t="s">
        <v>451</v>
      </c>
      <c r="AN18" t="str">
        <f>HYPERLINK("https://nconnect.nicmar.ac.in/storage/profile/69bcfe63142e5.png","Download")</f>
        <v>0</v>
      </c>
      <c r="AO18" t="str">
        <f>HYPERLINK("https://nconnect.nicmar.ac.in/pdf/1156_resume_1774523089.pdf/Y2FyZWVy","View Resume")</f>
        <v>0</v>
      </c>
      <c r="AP18" t="str">
        <f>HYPERLINK("https://nconnect.nicmar.ac.in/pdf/1156_aadhar_1774527808.jpg/Y2FyZWVy","View Aadhar")</f>
        <v>0</v>
      </c>
      <c r="AQ18" t="str">
        <f>HYPERLINK("https://nconnect.nicmar.ac.in/pdf/1156_noc_certificate_1774532504.pdf/Y2FyZWVy","View NOC")</f>
        <v>0</v>
      </c>
      <c r="AR18" t="str">
        <f>HYPERLINK("https://nconnect.nicmar.ac.in/pdf/1156_research_publication_1774532190.pdf/Y2FyZWVy","View Research Publication")</f>
        <v>0</v>
      </c>
      <c r="AS18" t="str">
        <f>HYPERLINK("https://nconnect.nicmar.ac.in/pdf/1156_book_chapters_1774532204.pdf/Y2FyZWVy","View Book Chapters")</f>
        <v>0</v>
      </c>
      <c r="AT18" t="str">
        <f>HYPERLINK("https://nconnect.nicmar.ac.in/pdf/1156_other_1774532149.pdf/Y2FyZWVy","View Other Document")</f>
        <v>0</v>
      </c>
      <c r="AU18" t="s">
        <v>452</v>
      </c>
    </row>
    <row r="19" spans="1:47">
      <c r="A19" t="s">
        <v>47</v>
      </c>
      <c r="B19" t="s">
        <v>48</v>
      </c>
      <c r="C19" t="s">
        <v>453</v>
      </c>
      <c r="D19" t="s">
        <v>454</v>
      </c>
      <c r="E19">
        <v>9866283104</v>
      </c>
      <c r="F19" t="s">
        <v>51</v>
      </c>
      <c r="G19" t="s">
        <v>455</v>
      </c>
      <c r="H19" t="s">
        <v>86</v>
      </c>
      <c r="I19" t="s">
        <v>456</v>
      </c>
      <c r="J19" t="s">
        <v>457</v>
      </c>
      <c r="K19" t="s">
        <v>458</v>
      </c>
      <c r="L19" t="s">
        <v>459</v>
      </c>
      <c r="M19" t="s">
        <v>460</v>
      </c>
      <c r="N19" t="s">
        <v>145</v>
      </c>
      <c r="O19" t="s">
        <v>461</v>
      </c>
      <c r="P19" t="s">
        <v>93</v>
      </c>
      <c r="T19" t="s">
        <v>93</v>
      </c>
      <c r="V19" t="s">
        <v>462</v>
      </c>
      <c r="W19" t="s">
        <v>463</v>
      </c>
      <c r="X19" t="s">
        <v>464</v>
      </c>
      <c r="Y19" t="s">
        <v>465</v>
      </c>
      <c r="AA19" t="s">
        <v>466</v>
      </c>
      <c r="AB19" t="s">
        <v>467</v>
      </c>
      <c r="AC19" t="s">
        <v>468</v>
      </c>
      <c r="AD19" t="s">
        <v>469</v>
      </c>
      <c r="AE19" t="s">
        <v>470</v>
      </c>
      <c r="AF19" t="s">
        <v>471</v>
      </c>
      <c r="AG19" t="s">
        <v>472</v>
      </c>
      <c r="AH19" t="s">
        <v>473</v>
      </c>
      <c r="AJ19" t="s">
        <v>474</v>
      </c>
      <c r="AN19" t="str">
        <f>HYPERLINK("https://nconnect.nicmar.ac.in/storage/profile/69c681661cc13.png","Download")</f>
        <v>0</v>
      </c>
      <c r="AO19" t="str">
        <f>HYPERLINK("https://nconnect.nicmar.ac.in/pdf/1180_resume_1774607438.pdf/Y2FyZWVy","View Resume")</f>
        <v>0</v>
      </c>
      <c r="AP19" t="str">
        <f>HYPERLINK("https://nconnect.nicmar.ac.in/pdf/1180_aadhar_1774607455.pdf/Y2FyZWVy","View Aadhar")</f>
        <v>0</v>
      </c>
      <c r="AQ19" t="str">
        <f>HYPERLINK("https://nconnect.nicmar.ac.in/pdf/1180_noc_certificate_1774607574.pdf/Y2FyZWVy","View NOC")</f>
        <v>0</v>
      </c>
      <c r="AR19" t="str">
        <f>HYPERLINK("https://nconnect.nicmar.ac.in/pdf/1180_research_publication_1774607713.pdf/Y2FyZWVy","View Research Publication")</f>
        <v>0</v>
      </c>
      <c r="AS19" t="str">
        <f>HYPERLINK("https://nconnect.nicmar.ac.in/pdf/1180_book_chapters_1774607728.pdf/Y2FyZWVy","View Book Chapters")</f>
        <v>0</v>
      </c>
      <c r="AT19" t="str">
        <f>HYPERLINK("https://nconnect.nicmar.ac.in/pdf/1180_other_1774607843.pdf/Y2FyZWVy","View Other Document")</f>
        <v>0</v>
      </c>
      <c r="AU19" t="s">
        <v>475</v>
      </c>
    </row>
    <row r="20" spans="1:47">
      <c r="A20" t="s">
        <v>47</v>
      </c>
      <c r="B20" t="s">
        <v>48</v>
      </c>
      <c r="C20" t="s">
        <v>476</v>
      </c>
      <c r="D20" t="s">
        <v>477</v>
      </c>
      <c r="E20">
        <v>8983277205</v>
      </c>
      <c r="F20" t="s">
        <v>51</v>
      </c>
      <c r="G20" t="s">
        <v>478</v>
      </c>
      <c r="H20" t="s">
        <v>86</v>
      </c>
      <c r="I20" t="s">
        <v>479</v>
      </c>
      <c r="J20" t="s">
        <v>480</v>
      </c>
      <c r="K20" t="s">
        <v>481</v>
      </c>
      <c r="L20" t="s">
        <v>482</v>
      </c>
      <c r="M20" t="s">
        <v>483</v>
      </c>
      <c r="N20" t="s">
        <v>484</v>
      </c>
      <c r="O20" t="s">
        <v>485</v>
      </c>
      <c r="P20" t="s">
        <v>93</v>
      </c>
      <c r="T20" t="s">
        <v>93</v>
      </c>
      <c r="V20" t="s">
        <v>486</v>
      </c>
      <c r="W20" t="s">
        <v>487</v>
      </c>
      <c r="X20" t="s">
        <v>488</v>
      </c>
      <c r="Y20" t="s">
        <v>489</v>
      </c>
      <c r="Z20" t="s">
        <v>490</v>
      </c>
      <c r="AA20" t="s">
        <v>491</v>
      </c>
      <c r="AB20" t="s">
        <v>492</v>
      </c>
      <c r="AC20" t="s">
        <v>493</v>
      </c>
      <c r="AD20" t="s">
        <v>494</v>
      </c>
      <c r="AI20" t="s">
        <v>495</v>
      </c>
      <c r="AJ20" t="s">
        <v>496</v>
      </c>
      <c r="AK20" t="s">
        <v>497</v>
      </c>
      <c r="AN20" t="str">
        <f>HYPERLINK("https://nconnect.nicmar.ac.in/storage/profile/6998346f10996.png","Download")</f>
        <v>0</v>
      </c>
      <c r="AO20" t="str">
        <f>HYPERLINK("https://nconnect.nicmar.ac.in/pdf/215_resume_1771580745.pdf/Y2FyZWVy","View Resume")</f>
        <v>0</v>
      </c>
      <c r="AP20" t="str">
        <f>HYPERLINK("https://nconnect.nicmar.ac.in/pdf/215_aadhar_1771509271.pdf/Y2FyZWVy","View Aadhar")</f>
        <v>0</v>
      </c>
      <c r="AQ20" t="str">
        <f>HYPERLINK("https://nconnect.nicmar.ac.in/pdf/215_noc_certificate_1774620864.pdf/Y2FyZWVy","View NOC")</f>
        <v>0</v>
      </c>
      <c r="AR20" t="str">
        <f>HYPERLINK("https://nconnect.nicmar.ac.in/pdf/215_research_publication_1774619888.pdf/Y2FyZWVy","View Research Publication")</f>
        <v>0</v>
      </c>
      <c r="AS20" t="str">
        <f>HYPERLINK("https://nconnect.nicmar.ac.in/pdf/215_book_chapters_1774620899.pdf/Y2FyZWVy","View Book Chapters")</f>
        <v>0</v>
      </c>
      <c r="AT20" t="str">
        <f>HYPERLINK("https://nconnect.nicmar.ac.in/pdf/215_other_1774620786.pdf/Y2FyZWVy","View Other Document")</f>
        <v>0</v>
      </c>
      <c r="AU20" t="s">
        <v>498</v>
      </c>
    </row>
    <row r="21" spans="1:47">
      <c r="A21" t="s">
        <v>47</v>
      </c>
      <c r="B21" t="s">
        <v>48</v>
      </c>
      <c r="C21" t="s">
        <v>499</v>
      </c>
      <c r="D21" t="s">
        <v>500</v>
      </c>
      <c r="E21">
        <v>9822607590</v>
      </c>
      <c r="F21" t="s">
        <v>84</v>
      </c>
      <c r="G21" t="s">
        <v>501</v>
      </c>
      <c r="H21" t="s">
        <v>86</v>
      </c>
      <c r="I21" t="s">
        <v>502</v>
      </c>
      <c r="J21" t="s">
        <v>503</v>
      </c>
      <c r="K21" t="s">
        <v>504</v>
      </c>
      <c r="L21" t="s">
        <v>505</v>
      </c>
      <c r="M21" t="s">
        <v>506</v>
      </c>
      <c r="N21" t="s">
        <v>507</v>
      </c>
      <c r="O21" t="s">
        <v>508</v>
      </c>
      <c r="P21" t="s">
        <v>93</v>
      </c>
      <c r="T21" t="s">
        <v>93</v>
      </c>
      <c r="V21" t="s">
        <v>509</v>
      </c>
      <c r="W21" t="s">
        <v>510</v>
      </c>
      <c r="X21" t="s">
        <v>511</v>
      </c>
      <c r="Y21" t="s">
        <v>512</v>
      </c>
      <c r="Z21" t="s">
        <v>513</v>
      </c>
      <c r="AA21" t="s">
        <v>514</v>
      </c>
      <c r="AB21" t="s">
        <v>515</v>
      </c>
      <c r="AC21" t="s">
        <v>516</v>
      </c>
      <c r="AD21" t="s">
        <v>517</v>
      </c>
      <c r="AE21" t="s">
        <v>518</v>
      </c>
      <c r="AF21" t="s">
        <v>519</v>
      </c>
      <c r="AG21" t="s">
        <v>520</v>
      </c>
      <c r="AH21" t="s">
        <v>521</v>
      </c>
      <c r="AI21" t="s">
        <v>522</v>
      </c>
      <c r="AJ21" t="s">
        <v>523</v>
      </c>
      <c r="AK21" t="s">
        <v>524</v>
      </c>
      <c r="AL21" t="s">
        <v>525</v>
      </c>
      <c r="AM21" t="s">
        <v>526</v>
      </c>
      <c r="AN21" t="str">
        <f>HYPERLINK("https://nconnect.nicmar.ac.in/storage/profile/69c3a32e494fc.png","Download")</f>
        <v>0</v>
      </c>
      <c r="AO21" t="str">
        <f>HYPERLINK("https://nconnect.nicmar.ac.in/pdf/1141_resume_1774339183.pdf/Y2FyZWVy","View Resume")</f>
        <v>0</v>
      </c>
      <c r="AP21" t="str">
        <f>HYPERLINK("https://nconnect.nicmar.ac.in/pdf/1141_aadhar_1773818134.pdf/Y2FyZWVy","View Aadhar")</f>
        <v>0</v>
      </c>
      <c r="AQ21" t="str">
        <f>HYPERLINK("https://nconnect.nicmar.ac.in/pdf/1141_noc_certificate_1774339674.pdf/Y2FyZWVy","View NOC")</f>
        <v>0</v>
      </c>
      <c r="AR21" t="str">
        <f>HYPERLINK("https://nconnect.nicmar.ac.in/pdf/1141_research_publication_1774339117.pdf/Y2FyZWVy","View Research Publication")</f>
        <v>0</v>
      </c>
      <c r="AS21" t="str">
        <f>HYPERLINK("https://nconnect.nicmar.ac.in/pdf/1141_book_chapters_1774339205.pdf/Y2FyZWVy","View Book Chapters")</f>
        <v>0</v>
      </c>
      <c r="AT21" t="s">
        <v>80</v>
      </c>
      <c r="AU21" t="s">
        <v>527</v>
      </c>
    </row>
    <row r="22" spans="1:47">
      <c r="A22" t="s">
        <v>47</v>
      </c>
      <c r="B22" t="s">
        <v>48</v>
      </c>
      <c r="C22" t="s">
        <v>528</v>
      </c>
      <c r="D22" t="s">
        <v>529</v>
      </c>
      <c r="E22">
        <v>9866081761</v>
      </c>
      <c r="F22" t="s">
        <v>51</v>
      </c>
      <c r="G22" t="s">
        <v>530</v>
      </c>
      <c r="H22" t="s">
        <v>86</v>
      </c>
      <c r="I22" t="s">
        <v>531</v>
      </c>
      <c r="J22" t="s">
        <v>532</v>
      </c>
      <c r="K22" t="s">
        <v>533</v>
      </c>
      <c r="P22" t="s">
        <v>93</v>
      </c>
      <c r="T22" t="s">
        <v>93</v>
      </c>
      <c r="V22" t="s">
        <v>534</v>
      </c>
      <c r="W22" t="s">
        <v>535</v>
      </c>
      <c r="X22" t="s">
        <v>536</v>
      </c>
      <c r="Y22" t="s">
        <v>537</v>
      </c>
      <c r="AA22" t="s">
        <v>538</v>
      </c>
      <c r="AC22" t="s">
        <v>539</v>
      </c>
      <c r="AD22" t="s">
        <v>540</v>
      </c>
      <c r="AE22" t="s">
        <v>541</v>
      </c>
      <c r="AG22" t="s">
        <v>73</v>
      </c>
      <c r="AJ22" t="s">
        <v>542</v>
      </c>
      <c r="AN22" t="str">
        <f>HYPERLINK("https://nconnect.nicmar.ac.in/storage/profile/6996d1d70d53f.png","Download")</f>
        <v>0</v>
      </c>
      <c r="AO22" t="str">
        <f>HYPERLINK("https://nconnect.nicmar.ac.in/pdf/186_resume_1774711986.pdf/Y2FyZWVy","View Resume")</f>
        <v>0</v>
      </c>
      <c r="AP22" t="str">
        <f>HYPERLINK("https://nconnect.nicmar.ac.in/pdf/186_aadhar_1774712005.pdf/Y2FyZWVy","View Aadhar")</f>
        <v>0</v>
      </c>
      <c r="AQ22" t="str">
        <f>HYPERLINK("https://nconnect.nicmar.ac.in/pdf/186_noc_certificate_1774712027.pdf/Y2FyZWVy","View NOC")</f>
        <v>0</v>
      </c>
      <c r="AR22" t="str">
        <f>HYPERLINK("https://nconnect.nicmar.ac.in/pdf/186_research_publication_1774712197.pdf/Y2FyZWVy","View Research Publication")</f>
        <v>0</v>
      </c>
      <c r="AS22" t="str">
        <f>HYPERLINK("https://nconnect.nicmar.ac.in/pdf/186_book_chapters_1774712170.pdf/Y2FyZWVy","View Book Chapters")</f>
        <v>0</v>
      </c>
      <c r="AT22" t="str">
        <f>HYPERLINK("https://nconnect.nicmar.ac.in/pdf/186_other_1774712148.pdf/Y2FyZWVy","View Other Document")</f>
        <v>0</v>
      </c>
      <c r="AU22" t="s">
        <v>543</v>
      </c>
    </row>
    <row r="23" spans="1:47">
      <c r="A23" t="s">
        <v>47</v>
      </c>
      <c r="B23" t="s">
        <v>48</v>
      </c>
      <c r="C23" t="s">
        <v>544</v>
      </c>
      <c r="D23" t="s">
        <v>545</v>
      </c>
      <c r="E23">
        <v>8668245845</v>
      </c>
      <c r="F23" t="s">
        <v>51</v>
      </c>
      <c r="G23" t="s">
        <v>546</v>
      </c>
      <c r="H23" t="s">
        <v>86</v>
      </c>
      <c r="I23" t="s">
        <v>547</v>
      </c>
      <c r="J23" t="s">
        <v>548</v>
      </c>
      <c r="K23" t="s">
        <v>549</v>
      </c>
      <c r="L23" t="s">
        <v>550</v>
      </c>
      <c r="M23" t="s">
        <v>551</v>
      </c>
      <c r="N23">
        <v>14</v>
      </c>
      <c r="O23" t="s">
        <v>552</v>
      </c>
      <c r="P23" t="s">
        <v>93</v>
      </c>
      <c r="T23" t="s">
        <v>93</v>
      </c>
      <c r="V23" t="s">
        <v>553</v>
      </c>
      <c r="W23" t="s">
        <v>554</v>
      </c>
      <c r="X23" t="s">
        <v>555</v>
      </c>
      <c r="Y23" t="s">
        <v>556</v>
      </c>
      <c r="Z23" t="s">
        <v>557</v>
      </c>
      <c r="AA23" t="s">
        <v>558</v>
      </c>
      <c r="AB23" t="s">
        <v>559</v>
      </c>
      <c r="AC23" t="s">
        <v>560</v>
      </c>
      <c r="AD23" t="s">
        <v>561</v>
      </c>
      <c r="AF23" t="s">
        <v>562</v>
      </c>
      <c r="AG23" t="s">
        <v>563</v>
      </c>
      <c r="AI23" t="s">
        <v>564</v>
      </c>
      <c r="AJ23" t="s">
        <v>565</v>
      </c>
      <c r="AK23" t="s">
        <v>566</v>
      </c>
      <c r="AL23" t="s">
        <v>566</v>
      </c>
      <c r="AM23" t="s">
        <v>567</v>
      </c>
      <c r="AN23" t="str">
        <f>HYPERLINK("https://nconnect.nicmar.ac.in/storage/profile/69c9f4be83cea.png","Download")</f>
        <v>0</v>
      </c>
      <c r="AO23" t="str">
        <f>HYPERLINK("https://nconnect.nicmar.ac.in/pdf/1131_resume_1775042346.pdf/Y2FyZWVy","View Resume")</f>
        <v>0</v>
      </c>
      <c r="AP23" t="str">
        <f>HYPERLINK("https://nconnect.nicmar.ac.in/pdf/1131_aadhar_1775043073.pdf/Y2FyZWVy","View Aadhar")</f>
        <v>0</v>
      </c>
      <c r="AQ23" t="str">
        <f>HYPERLINK("https://nconnect.nicmar.ac.in/pdf/1131_noc_certificate_1775042366.pdf/Y2FyZWVy","View NOC")</f>
        <v>0</v>
      </c>
      <c r="AR23" t="str">
        <f>HYPERLINK("https://nconnect.nicmar.ac.in/pdf/1131_research_publication_1775043089.pdf/Y2FyZWVy","View Research Publication")</f>
        <v>0</v>
      </c>
      <c r="AS23" t="str">
        <f>HYPERLINK("https://nconnect.nicmar.ac.in/pdf/1131_book_chapters_1775043098.pdf/Y2FyZWVy","View Book Chapters")</f>
        <v>0</v>
      </c>
      <c r="AT23" t="str">
        <f>HYPERLINK("https://nconnect.nicmar.ac.in/pdf/1131_other_1775043388.pdf/Y2FyZWVy","View Other Document")</f>
        <v>0</v>
      </c>
      <c r="AU23" t="s">
        <v>568</v>
      </c>
    </row>
    <row r="24" spans="1:47">
      <c r="A24" t="s">
        <v>47</v>
      </c>
      <c r="B24" t="s">
        <v>48</v>
      </c>
      <c r="C24" t="s">
        <v>569</v>
      </c>
      <c r="D24" t="s">
        <v>570</v>
      </c>
      <c r="E24">
        <v>9872005961</v>
      </c>
      <c r="F24" t="s">
        <v>51</v>
      </c>
      <c r="G24" t="s">
        <v>571</v>
      </c>
      <c r="H24" t="s">
        <v>86</v>
      </c>
      <c r="I24" t="s">
        <v>572</v>
      </c>
      <c r="J24" t="s">
        <v>573</v>
      </c>
      <c r="K24" t="s">
        <v>574</v>
      </c>
      <c r="L24" t="s">
        <v>320</v>
      </c>
      <c r="M24" t="s">
        <v>575</v>
      </c>
      <c r="N24">
        <v>14</v>
      </c>
      <c r="O24" t="s">
        <v>576</v>
      </c>
      <c r="P24" t="s">
        <v>93</v>
      </c>
      <c r="T24" t="s">
        <v>93</v>
      </c>
      <c r="V24" t="s">
        <v>577</v>
      </c>
      <c r="W24" t="s">
        <v>578</v>
      </c>
      <c r="X24" t="s">
        <v>579</v>
      </c>
      <c r="Y24" t="s">
        <v>580</v>
      </c>
      <c r="Z24" t="s">
        <v>581</v>
      </c>
      <c r="AA24" t="s">
        <v>582</v>
      </c>
      <c r="AB24" t="s">
        <v>583</v>
      </c>
      <c r="AD24" t="s">
        <v>584</v>
      </c>
      <c r="AF24" t="s">
        <v>585</v>
      </c>
      <c r="AG24" t="s">
        <v>586</v>
      </c>
      <c r="AH24" t="s">
        <v>587</v>
      </c>
      <c r="AI24" t="s">
        <v>588</v>
      </c>
      <c r="AJ24" t="s">
        <v>589</v>
      </c>
      <c r="AN24" t="str">
        <f>HYPERLINK("https://nconnect.nicmar.ac.in/storage/profile/69ca154246884.png","Download")</f>
        <v>0</v>
      </c>
      <c r="AO24" t="str">
        <f>HYPERLINK("https://nconnect.nicmar.ac.in/pdf/1182_resume_1775023261.pdf/Y2FyZWVy","View Resume")</f>
        <v>0</v>
      </c>
      <c r="AP24" t="str">
        <f>HYPERLINK("https://nconnect.nicmar.ac.in/pdf/1182_aadhar_1775023359.pdf/Y2FyZWVy","View Aadhar")</f>
        <v>0</v>
      </c>
      <c r="AQ24" t="str">
        <f>HYPERLINK("https://nconnect.nicmar.ac.in/pdf/1182_noc_certificate_1775108606.pdf/Y2FyZWVy","View NOC")</f>
        <v>0</v>
      </c>
      <c r="AR24" t="str">
        <f>HYPERLINK("https://nconnect.nicmar.ac.in/pdf/1182_research_publication_1775024347.pdf/Y2FyZWVy","View Research Publication")</f>
        <v>0</v>
      </c>
      <c r="AS24" t="str">
        <f>HYPERLINK("https://nconnect.nicmar.ac.in/pdf/1182_book_chapters_1775024320.pdf/Y2FyZWVy","View Book Chapters")</f>
        <v>0</v>
      </c>
      <c r="AT24" t="str">
        <f>HYPERLINK("https://nconnect.nicmar.ac.in/pdf/1182_other_1775024436.pdf/Y2FyZWVy","View Other Document")</f>
        <v>0</v>
      </c>
      <c r="AU24" t="s">
        <v>590</v>
      </c>
    </row>
    <row r="25" spans="1:47">
      <c r="A25" t="s">
        <v>47</v>
      </c>
      <c r="B25" t="s">
        <v>48</v>
      </c>
      <c r="C25" t="s">
        <v>591</v>
      </c>
      <c r="D25" t="s">
        <v>592</v>
      </c>
      <c r="E25">
        <v>9010202842</v>
      </c>
      <c r="F25" t="s">
        <v>51</v>
      </c>
      <c r="G25" t="s">
        <v>593</v>
      </c>
      <c r="H25" t="s">
        <v>86</v>
      </c>
      <c r="I25" t="s">
        <v>572</v>
      </c>
      <c r="J25" t="s">
        <v>594</v>
      </c>
      <c r="K25" t="s">
        <v>595</v>
      </c>
      <c r="L25" t="s">
        <v>320</v>
      </c>
      <c r="M25" t="s">
        <v>596</v>
      </c>
      <c r="N25" t="s">
        <v>597</v>
      </c>
      <c r="O25" t="s">
        <v>598</v>
      </c>
      <c r="P25" t="s">
        <v>93</v>
      </c>
      <c r="T25" t="s">
        <v>93</v>
      </c>
      <c r="V25" t="s">
        <v>599</v>
      </c>
      <c r="W25" t="s">
        <v>600</v>
      </c>
      <c r="X25" t="s">
        <v>601</v>
      </c>
      <c r="Y25" t="s">
        <v>602</v>
      </c>
      <c r="Z25" t="s">
        <v>603</v>
      </c>
      <c r="AA25" t="s">
        <v>604</v>
      </c>
      <c r="AB25" t="s">
        <v>605</v>
      </c>
      <c r="AG25" t="s">
        <v>418</v>
      </c>
      <c r="AI25" t="s">
        <v>606</v>
      </c>
      <c r="AJ25" t="s">
        <v>607</v>
      </c>
      <c r="AK25" t="s">
        <v>608</v>
      </c>
      <c r="AL25" t="s">
        <v>609</v>
      </c>
      <c r="AM25" t="s">
        <v>610</v>
      </c>
      <c r="AN25" t="str">
        <f>HYPERLINK("https://nconnect.nicmar.ac.in/storage/profile/69cd453d778a3.png","Download")</f>
        <v>0</v>
      </c>
      <c r="AO25" t="str">
        <f>HYPERLINK("https://nconnect.nicmar.ac.in/pdf/1189_resume_1775065206.pdf/Y2FyZWVy","View Resume")</f>
        <v>0</v>
      </c>
      <c r="AP25" t="str">
        <f>HYPERLINK("https://nconnect.nicmar.ac.in/pdf/1189_aadhar_1775199219.pdf/Y2FyZWVy","View Aadhar")</f>
        <v>0</v>
      </c>
      <c r="AQ25" t="str">
        <f>HYPERLINK("https://nconnect.nicmar.ac.in/pdf/1189_noc_certificate_1775140812.pdf/Y2FyZWVy","View NOC")</f>
        <v>0</v>
      </c>
      <c r="AR25" t="str">
        <f>HYPERLINK("https://nconnect.nicmar.ac.in/pdf/1189_research_publication_1775066045.pdf/Y2FyZWVy","View Research Publication")</f>
        <v>0</v>
      </c>
      <c r="AS25" t="str">
        <f>HYPERLINK("https://nconnect.nicmar.ac.in/pdf/1189_book_chapters_1775065614.pdf/Y2FyZWVy","View Book Chapters")</f>
        <v>0</v>
      </c>
      <c r="AT25" t="s">
        <v>80</v>
      </c>
      <c r="AU25" t="s">
        <v>611</v>
      </c>
    </row>
    <row r="26" spans="1:47">
      <c r="A26" t="s">
        <v>47</v>
      </c>
      <c r="B26" t="s">
        <v>48</v>
      </c>
      <c r="C26" t="s">
        <v>612</v>
      </c>
      <c r="D26" t="s">
        <v>613</v>
      </c>
      <c r="E26">
        <v>9422061954</v>
      </c>
      <c r="F26" t="s">
        <v>51</v>
      </c>
      <c r="G26" t="s">
        <v>614</v>
      </c>
      <c r="H26" t="s">
        <v>86</v>
      </c>
      <c r="I26" t="s">
        <v>615</v>
      </c>
      <c r="J26" t="s">
        <v>616</v>
      </c>
      <c r="K26" t="s">
        <v>617</v>
      </c>
      <c r="L26" t="s">
        <v>201</v>
      </c>
      <c r="M26" t="s">
        <v>551</v>
      </c>
      <c r="N26">
        <v>14</v>
      </c>
      <c r="O26" t="s">
        <v>618</v>
      </c>
      <c r="P26" t="s">
        <v>93</v>
      </c>
      <c r="T26" t="s">
        <v>93</v>
      </c>
      <c r="V26" t="s">
        <v>619</v>
      </c>
      <c r="W26" t="s">
        <v>620</v>
      </c>
      <c r="X26" t="s">
        <v>621</v>
      </c>
      <c r="Y26" t="s">
        <v>622</v>
      </c>
      <c r="Z26" t="s">
        <v>623</v>
      </c>
      <c r="AA26" t="s">
        <v>624</v>
      </c>
      <c r="AB26" t="s">
        <v>625</v>
      </c>
      <c r="AC26" t="s">
        <v>626</v>
      </c>
      <c r="AD26" t="s">
        <v>627</v>
      </c>
      <c r="AE26" t="s">
        <v>628</v>
      </c>
      <c r="AF26" t="s">
        <v>629</v>
      </c>
      <c r="AH26" t="s">
        <v>630</v>
      </c>
      <c r="AI26" t="s">
        <v>631</v>
      </c>
      <c r="AJ26" t="s">
        <v>632</v>
      </c>
      <c r="AK26" t="s">
        <v>633</v>
      </c>
      <c r="AN26" t="str">
        <f>HYPERLINK("https://nconnect.nicmar.ac.in/storage/profile/69bd3745a5bf4.png","Download")</f>
        <v>0</v>
      </c>
      <c r="AO26" t="str">
        <f>HYPERLINK("https://nconnect.nicmar.ac.in/pdf/1158_resume_1775110458.pdf/Y2FyZWVy","View Resume")</f>
        <v>0</v>
      </c>
      <c r="AP26" t="str">
        <f>HYPERLINK("https://nconnect.nicmar.ac.in/pdf/1158_aadhar_1775110465.pdf/Y2FyZWVy","View Aadhar")</f>
        <v>0</v>
      </c>
      <c r="AQ26" t="str">
        <f>HYPERLINK("https://nconnect.nicmar.ac.in/pdf/1158_noc_certificate_1775110472.pdf/Y2FyZWVy","View NOC")</f>
        <v>0</v>
      </c>
      <c r="AR26" t="str">
        <f>HYPERLINK("https://nconnect.nicmar.ac.in/pdf/1158_research_publication_1775110479.pdf/Y2FyZWVy","View Research Publication")</f>
        <v>0</v>
      </c>
      <c r="AS26" t="str">
        <f>HYPERLINK("https://nconnect.nicmar.ac.in/pdf/1158_book_chapters_1775110486.pdf/Y2FyZWVy","View Book Chapters")</f>
        <v>0</v>
      </c>
      <c r="AT26" t="str">
        <f>HYPERLINK("https://nconnect.nicmar.ac.in/pdf/1158_other_1775110502.pdf/Y2FyZWVy","View Other Document")</f>
        <v>0</v>
      </c>
      <c r="AU26" t="s">
        <v>634</v>
      </c>
    </row>
    <row r="27" spans="1:47">
      <c r="A27" t="s">
        <v>47</v>
      </c>
      <c r="B27" t="s">
        <v>48</v>
      </c>
      <c r="C27" t="s">
        <v>635</v>
      </c>
      <c r="D27" t="s">
        <v>636</v>
      </c>
      <c r="E27">
        <v>9894396544</v>
      </c>
      <c r="F27" t="s">
        <v>51</v>
      </c>
      <c r="G27" t="s">
        <v>637</v>
      </c>
      <c r="H27" t="s">
        <v>86</v>
      </c>
      <c r="I27" t="s">
        <v>638</v>
      </c>
      <c r="J27" t="s">
        <v>639</v>
      </c>
      <c r="K27" t="s">
        <v>640</v>
      </c>
      <c r="L27" t="s">
        <v>641</v>
      </c>
      <c r="M27" t="s">
        <v>642</v>
      </c>
      <c r="N27" t="s">
        <v>643</v>
      </c>
      <c r="O27" t="s">
        <v>644</v>
      </c>
      <c r="P27" t="s">
        <v>93</v>
      </c>
      <c r="T27" t="s">
        <v>93</v>
      </c>
      <c r="V27" t="s">
        <v>645</v>
      </c>
      <c r="W27" t="s">
        <v>646</v>
      </c>
      <c r="X27" t="s">
        <v>647</v>
      </c>
      <c r="Y27" t="s">
        <v>648</v>
      </c>
      <c r="Z27" t="s">
        <v>649</v>
      </c>
      <c r="AA27" t="s">
        <v>650</v>
      </c>
      <c r="AB27" t="s">
        <v>651</v>
      </c>
      <c r="AC27" t="s">
        <v>652</v>
      </c>
      <c r="AD27" t="s">
        <v>653</v>
      </c>
      <c r="AE27" t="s">
        <v>654</v>
      </c>
      <c r="AF27" t="s">
        <v>655</v>
      </c>
      <c r="AG27" t="s">
        <v>656</v>
      </c>
      <c r="AH27" t="s">
        <v>657</v>
      </c>
      <c r="AI27" t="s">
        <v>658</v>
      </c>
      <c r="AJ27" t="s">
        <v>659</v>
      </c>
      <c r="AK27" t="s">
        <v>660</v>
      </c>
      <c r="AL27" t="s">
        <v>661</v>
      </c>
      <c r="AN27" t="str">
        <f>HYPERLINK("https://nconnect.nicmar.ac.in/storage/profile/69ca6465bd9f6.png","Download")</f>
        <v>0</v>
      </c>
      <c r="AO27" t="str">
        <f>HYPERLINK("https://nconnect.nicmar.ac.in/pdf/1183_resume_1775114139.pdf/Y2FyZWVy","View Resume")</f>
        <v>0</v>
      </c>
      <c r="AP27" t="str">
        <f>HYPERLINK("https://nconnect.nicmar.ac.in/pdf/1183_aadhar_1775110439.pdf/Y2FyZWVy","View Aadhar")</f>
        <v>0</v>
      </c>
      <c r="AQ27" t="str">
        <f>HYPERLINK("https://nconnect.nicmar.ac.in/pdf/1183_noc_certificate_1775117261.jpg/Y2FyZWVy","View NOC")</f>
        <v>0</v>
      </c>
      <c r="AR27" t="str">
        <f>HYPERLINK("https://nconnect.nicmar.ac.in/pdf/1183_research_publication_1775114151.pdf/Y2FyZWVy","View Research Publication")</f>
        <v>0</v>
      </c>
      <c r="AS27" t="str">
        <f>HYPERLINK("https://nconnect.nicmar.ac.in/pdf/1183_book_chapters_1775114174.pdf/Y2FyZWVy","View Book Chapters")</f>
        <v>0</v>
      </c>
      <c r="AT27" t="str">
        <f>HYPERLINK("https://nconnect.nicmar.ac.in/pdf/1183_other_1775114597.pdf/Y2FyZWVy","View Other Document")</f>
        <v>0</v>
      </c>
      <c r="AU27" t="s">
        <v>662</v>
      </c>
    </row>
    <row r="28" spans="1:47">
      <c r="A28" t="s">
        <v>47</v>
      </c>
      <c r="B28" t="s">
        <v>48</v>
      </c>
      <c r="C28" t="s">
        <v>663</v>
      </c>
      <c r="D28" t="s">
        <v>664</v>
      </c>
      <c r="E28">
        <v>9483210107</v>
      </c>
      <c r="F28" t="s">
        <v>51</v>
      </c>
      <c r="G28" t="s">
        <v>665</v>
      </c>
      <c r="H28" t="s">
        <v>86</v>
      </c>
      <c r="I28" t="s">
        <v>666</v>
      </c>
      <c r="J28" t="s">
        <v>667</v>
      </c>
      <c r="K28" t="s">
        <v>668</v>
      </c>
      <c r="L28" t="s">
        <v>669</v>
      </c>
      <c r="M28" t="s">
        <v>670</v>
      </c>
      <c r="N28" t="s">
        <v>669</v>
      </c>
      <c r="O28" t="s">
        <v>671</v>
      </c>
      <c r="P28" t="s">
        <v>93</v>
      </c>
      <c r="T28" t="s">
        <v>93</v>
      </c>
      <c r="V28" t="s">
        <v>672</v>
      </c>
      <c r="W28" t="s">
        <v>673</v>
      </c>
      <c r="X28" t="s">
        <v>674</v>
      </c>
      <c r="Y28" t="s">
        <v>675</v>
      </c>
      <c r="Z28" t="s">
        <v>676</v>
      </c>
      <c r="AA28" t="s">
        <v>677</v>
      </c>
      <c r="AB28" t="s">
        <v>678</v>
      </c>
      <c r="AC28" t="s">
        <v>679</v>
      </c>
      <c r="AF28" t="s">
        <v>680</v>
      </c>
      <c r="AG28" t="s">
        <v>681</v>
      </c>
      <c r="AI28" t="s">
        <v>682</v>
      </c>
      <c r="AJ28" t="s">
        <v>683</v>
      </c>
      <c r="AK28" t="s">
        <v>684</v>
      </c>
      <c r="AL28" t="s">
        <v>685</v>
      </c>
      <c r="AN28" t="s">
        <v>80</v>
      </c>
      <c r="AO28" t="str">
        <f>HYPERLINK("https://nconnect.nicmar.ac.in/pdf/1160_resume_1774935957.pdf/Y2FyZWVy","View Resume")</f>
        <v>0</v>
      </c>
      <c r="AP28" t="str">
        <f>HYPERLINK("https://nconnect.nicmar.ac.in/pdf/1160_aadhar_1774935992.pdf/Y2FyZWVy","View Aadhar")</f>
        <v>0</v>
      </c>
      <c r="AQ28" t="str">
        <f>HYPERLINK("https://nconnect.nicmar.ac.in/pdf/1160_noc_certificate_1774936132.pdf/Y2FyZWVy","View NOC")</f>
        <v>0</v>
      </c>
      <c r="AR28" t="str">
        <f>HYPERLINK("https://nconnect.nicmar.ac.in/pdf/1160_research_publication_1775128916.pdf/Y2FyZWVy","View Research Publication")</f>
        <v>0</v>
      </c>
      <c r="AS28" t="str">
        <f>HYPERLINK("https://nconnect.nicmar.ac.in/pdf/1160_book_chapters_1775128923.pdf/Y2FyZWVy","View Book Chapters")</f>
        <v>0</v>
      </c>
      <c r="AT28" t="s">
        <v>80</v>
      </c>
      <c r="AU28" t="s">
        <v>686</v>
      </c>
    </row>
    <row r="29" spans="1:47">
      <c r="A29" t="s">
        <v>47</v>
      </c>
      <c r="B29" t="s">
        <v>48</v>
      </c>
      <c r="C29" t="s">
        <v>687</v>
      </c>
      <c r="D29" t="s">
        <v>688</v>
      </c>
      <c r="E29">
        <v>7318196866</v>
      </c>
      <c r="F29" t="s">
        <v>51</v>
      </c>
      <c r="G29" t="s">
        <v>689</v>
      </c>
      <c r="H29" t="s">
        <v>86</v>
      </c>
      <c r="I29" t="s">
        <v>690</v>
      </c>
      <c r="J29" t="s">
        <v>691</v>
      </c>
      <c r="K29" t="s">
        <v>692</v>
      </c>
      <c r="L29" t="s">
        <v>693</v>
      </c>
      <c r="M29" t="s">
        <v>694</v>
      </c>
      <c r="N29" t="s">
        <v>695</v>
      </c>
      <c r="O29" t="s">
        <v>696</v>
      </c>
      <c r="P29" t="s">
        <v>93</v>
      </c>
      <c r="T29" t="s">
        <v>93</v>
      </c>
      <c r="V29" t="s">
        <v>697</v>
      </c>
      <c r="W29" t="s">
        <v>698</v>
      </c>
      <c r="X29" t="s">
        <v>699</v>
      </c>
      <c r="AC29" t="s">
        <v>700</v>
      </c>
      <c r="AD29" t="s">
        <v>701</v>
      </c>
      <c r="AF29" t="s">
        <v>702</v>
      </c>
      <c r="AG29" t="s">
        <v>703</v>
      </c>
      <c r="AH29" t="s">
        <v>704</v>
      </c>
      <c r="AJ29" t="s">
        <v>705</v>
      </c>
      <c r="AN29" t="str">
        <f>HYPERLINK("https://nconnect.nicmar.ac.in/storage/profile/69bc09a4cae25.png","Download")</f>
        <v>0</v>
      </c>
      <c r="AO29" t="str">
        <f>HYPERLINK("https://nconnect.nicmar.ac.in/pdf/1154_resume_1773992908.pdf/Y2FyZWVy","View Resume")</f>
        <v>0</v>
      </c>
      <c r="AP29" t="str">
        <f>HYPERLINK("https://nconnect.nicmar.ac.in/pdf/1154_aadhar_1773992853.pdf/Y2FyZWVy","View Aadhar")</f>
        <v>0</v>
      </c>
      <c r="AQ29" t="str">
        <f>HYPERLINK("https://nconnect.nicmar.ac.in/pdf/1154_noc_certificate_1775136352.pdf/Y2FyZWVy","View NOC")</f>
        <v>0</v>
      </c>
      <c r="AR29" t="str">
        <f>HYPERLINK("https://nconnect.nicmar.ac.in/pdf/1154_research_publication_1773993416.pdf/Y2FyZWVy","View Research Publication")</f>
        <v>0</v>
      </c>
      <c r="AS29" t="str">
        <f>HYPERLINK("https://nconnect.nicmar.ac.in/pdf/1154_book_chapters_1773993507.pdf/Y2FyZWVy","View Book Chapters")</f>
        <v>0</v>
      </c>
      <c r="AT29" t="str">
        <f>HYPERLINK("https://nconnect.nicmar.ac.in/pdf/1154_other_1773993526.pdf/Y2FyZWVy","View Other Document")</f>
        <v>0</v>
      </c>
      <c r="AU29" t="s">
        <v>706</v>
      </c>
    </row>
    <row r="30" spans="1:47">
      <c r="A30" t="s">
        <v>47</v>
      </c>
      <c r="B30" t="s">
        <v>48</v>
      </c>
      <c r="C30" t="s">
        <v>707</v>
      </c>
      <c r="D30" t="s">
        <v>708</v>
      </c>
      <c r="E30">
        <v>9923056961</v>
      </c>
      <c r="F30" t="s">
        <v>51</v>
      </c>
      <c r="G30" t="s">
        <v>709</v>
      </c>
      <c r="H30" t="s">
        <v>86</v>
      </c>
      <c r="I30" t="s">
        <v>710</v>
      </c>
      <c r="J30" t="s">
        <v>711</v>
      </c>
      <c r="K30" t="s">
        <v>712</v>
      </c>
      <c r="L30" t="s">
        <v>713</v>
      </c>
      <c r="M30" t="s">
        <v>714</v>
      </c>
      <c r="N30" t="s">
        <v>715</v>
      </c>
      <c r="O30" t="s">
        <v>716</v>
      </c>
      <c r="P30" t="s">
        <v>93</v>
      </c>
      <c r="T30" t="s">
        <v>93</v>
      </c>
      <c r="V30" t="s">
        <v>717</v>
      </c>
      <c r="W30" t="s">
        <v>718</v>
      </c>
      <c r="X30" t="s">
        <v>719</v>
      </c>
      <c r="Y30" t="s">
        <v>720</v>
      </c>
      <c r="Z30" t="s">
        <v>721</v>
      </c>
      <c r="AA30" t="s">
        <v>722</v>
      </c>
      <c r="AB30" t="s">
        <v>723</v>
      </c>
      <c r="AC30" t="s">
        <v>724</v>
      </c>
      <c r="AD30" t="s">
        <v>725</v>
      </c>
      <c r="AE30" t="s">
        <v>726</v>
      </c>
      <c r="AF30" t="s">
        <v>727</v>
      </c>
      <c r="AG30" t="s">
        <v>728</v>
      </c>
      <c r="AH30" t="s">
        <v>729</v>
      </c>
      <c r="AI30" t="s">
        <v>730</v>
      </c>
      <c r="AJ30" t="s">
        <v>731</v>
      </c>
      <c r="AK30" t="s">
        <v>732</v>
      </c>
      <c r="AN30" t="str">
        <f>HYPERLINK("https://nconnect.nicmar.ac.in/storage/profile/69ce25017c3f4.png","Download")</f>
        <v>0</v>
      </c>
      <c r="AO30" t="str">
        <f>HYPERLINK("https://nconnect.nicmar.ac.in/pdf/1191_resume_1775147497.pdf/Y2FyZWVy","View Resume")</f>
        <v>0</v>
      </c>
      <c r="AP30" t="str">
        <f>HYPERLINK("https://nconnect.nicmar.ac.in/pdf/1191_aadhar_1775147684.pdf/Y2FyZWVy","View Aadhar")</f>
        <v>0</v>
      </c>
      <c r="AQ30" t="str">
        <f>HYPERLINK("https://nconnect.nicmar.ac.in/pdf/1191_noc_certificate_1775147700.pdf/Y2FyZWVy","View NOC")</f>
        <v>0</v>
      </c>
      <c r="AR30" t="str">
        <f>HYPERLINK("https://nconnect.nicmar.ac.in/pdf/1191_research_publication_1775147717.pdf/Y2FyZWVy","View Research Publication")</f>
        <v>0</v>
      </c>
      <c r="AS30" t="str">
        <f>HYPERLINK("https://nconnect.nicmar.ac.in/pdf/1191_book_chapters_1775147725.pdf/Y2FyZWVy","View Book Chapters")</f>
        <v>0</v>
      </c>
      <c r="AT30" t="str">
        <f>HYPERLINK("https://nconnect.nicmar.ac.in/pdf/1191_other_1775147852.pdf/Y2FyZWVy","View Other Document")</f>
        <v>0</v>
      </c>
      <c r="AU30" t="s">
        <v>733</v>
      </c>
    </row>
    <row r="31" spans="1:47">
      <c r="A31" t="s">
        <v>47</v>
      </c>
      <c r="B31" t="s">
        <v>48</v>
      </c>
      <c r="C31" t="s">
        <v>734</v>
      </c>
      <c r="D31" t="s">
        <v>735</v>
      </c>
      <c r="E31">
        <v>7378774973</v>
      </c>
      <c r="F31" t="s">
        <v>51</v>
      </c>
      <c r="G31" t="s">
        <v>736</v>
      </c>
      <c r="H31" t="s">
        <v>86</v>
      </c>
      <c r="I31" t="s">
        <v>737</v>
      </c>
      <c r="J31" t="s">
        <v>738</v>
      </c>
      <c r="K31" t="s">
        <v>739</v>
      </c>
      <c r="L31" t="s">
        <v>740</v>
      </c>
      <c r="M31" t="s">
        <v>741</v>
      </c>
      <c r="N31" t="s">
        <v>145</v>
      </c>
      <c r="O31" t="s">
        <v>742</v>
      </c>
      <c r="P31" t="s">
        <v>93</v>
      </c>
      <c r="T31" t="s">
        <v>93</v>
      </c>
      <c r="V31" t="s">
        <v>743</v>
      </c>
      <c r="W31" t="s">
        <v>744</v>
      </c>
      <c r="X31" t="s">
        <v>745</v>
      </c>
      <c r="Y31" t="s">
        <v>746</v>
      </c>
      <c r="Z31" t="s">
        <v>747</v>
      </c>
      <c r="AA31" t="s">
        <v>748</v>
      </c>
      <c r="AB31" t="s">
        <v>749</v>
      </c>
      <c r="AC31" t="s">
        <v>750</v>
      </c>
      <c r="AD31" t="s">
        <v>751</v>
      </c>
      <c r="AE31" t="s">
        <v>752</v>
      </c>
      <c r="AF31" t="s">
        <v>753</v>
      </c>
      <c r="AG31" t="s">
        <v>472</v>
      </c>
      <c r="AH31" t="s">
        <v>754</v>
      </c>
      <c r="AI31" t="s">
        <v>755</v>
      </c>
      <c r="AJ31" t="s">
        <v>756</v>
      </c>
      <c r="AK31" t="s">
        <v>757</v>
      </c>
      <c r="AL31" t="s">
        <v>758</v>
      </c>
      <c r="AM31" t="s">
        <v>759</v>
      </c>
      <c r="AN31" t="str">
        <f>HYPERLINK("https://nconnect.nicmar.ac.in/storage/profile/69ce38b86aafd.png","Download")</f>
        <v>0</v>
      </c>
      <c r="AO31" t="str">
        <f>HYPERLINK("https://nconnect.nicmar.ac.in/pdf/1187_resume_1775150786.pdf/Y2FyZWVy","View Resume")</f>
        <v>0</v>
      </c>
      <c r="AP31" t="str">
        <f>HYPERLINK("https://nconnect.nicmar.ac.in/pdf/1187_aadhar_1775110352.pdf/Y2FyZWVy","View Aadhar")</f>
        <v>0</v>
      </c>
      <c r="AQ31" t="str">
        <f>HYPERLINK("https://nconnect.nicmar.ac.in/pdf/1187_noc_certificate_1775114990.pdf/Y2FyZWVy","View NOC")</f>
        <v>0</v>
      </c>
      <c r="AR31" t="str">
        <f>HYPERLINK("https://nconnect.nicmar.ac.in/pdf/1187_research_publication_1775150808.pdf/Y2FyZWVy","View Research Publication")</f>
        <v>0</v>
      </c>
      <c r="AS31" t="str">
        <f>HYPERLINK("https://nconnect.nicmar.ac.in/pdf/1187_book_chapters_1775150827.pdf/Y2FyZWVy","View Book Chapters")</f>
        <v>0</v>
      </c>
      <c r="AT31" t="s">
        <v>80</v>
      </c>
      <c r="AU31" t="s">
        <v>760</v>
      </c>
    </row>
    <row r="32" spans="1:47">
      <c r="A32" t="s">
        <v>47</v>
      </c>
      <c r="B32" t="s">
        <v>48</v>
      </c>
      <c r="C32" t="s">
        <v>761</v>
      </c>
      <c r="D32" t="s">
        <v>762</v>
      </c>
      <c r="E32">
        <v>9970700701</v>
      </c>
      <c r="F32" t="s">
        <v>84</v>
      </c>
      <c r="G32" t="s">
        <v>763</v>
      </c>
      <c r="H32" t="s">
        <v>86</v>
      </c>
      <c r="I32" t="s">
        <v>764</v>
      </c>
      <c r="J32" t="s">
        <v>765</v>
      </c>
      <c r="K32" t="s">
        <v>766</v>
      </c>
      <c r="L32" t="s">
        <v>90</v>
      </c>
      <c r="M32" t="s">
        <v>767</v>
      </c>
      <c r="N32">
        <v>17</v>
      </c>
      <c r="O32" t="s">
        <v>768</v>
      </c>
      <c r="P32" t="s">
        <v>93</v>
      </c>
      <c r="T32" t="s">
        <v>93</v>
      </c>
      <c r="V32" t="s">
        <v>769</v>
      </c>
      <c r="W32" t="s">
        <v>770</v>
      </c>
      <c r="X32" t="s">
        <v>771</v>
      </c>
      <c r="Y32" t="s">
        <v>772</v>
      </c>
      <c r="Z32" t="s">
        <v>773</v>
      </c>
      <c r="AA32" t="s">
        <v>774</v>
      </c>
      <c r="AB32" t="s">
        <v>775</v>
      </c>
      <c r="AC32" t="s">
        <v>776</v>
      </c>
      <c r="AD32" t="s">
        <v>777</v>
      </c>
      <c r="AE32" t="s">
        <v>778</v>
      </c>
      <c r="AF32" t="s">
        <v>779</v>
      </c>
      <c r="AG32" t="s">
        <v>780</v>
      </c>
      <c r="AH32" t="s">
        <v>781</v>
      </c>
      <c r="AI32" t="s">
        <v>782</v>
      </c>
      <c r="AJ32" t="s">
        <v>783</v>
      </c>
      <c r="AK32" t="s">
        <v>784</v>
      </c>
      <c r="AL32" t="s">
        <v>785</v>
      </c>
      <c r="AM32" t="s">
        <v>786</v>
      </c>
      <c r="AN32" t="str">
        <f>HYPERLINK("https://nconnect.nicmar.ac.in/storage/profile/69ca7d3020775.png","Download")</f>
        <v>0</v>
      </c>
      <c r="AO32" t="str">
        <f>HYPERLINK("https://nconnect.nicmar.ac.in/pdf/1184_resume_1775149326.pdf/Y2FyZWVy","View Resume")</f>
        <v>0</v>
      </c>
      <c r="AP32" t="str">
        <f>HYPERLINK("https://nconnect.nicmar.ac.in/pdf/1184_aadhar_1775037869.pdf/Y2FyZWVy","View Aadhar")</f>
        <v>0</v>
      </c>
      <c r="AQ32" t="str">
        <f>HYPERLINK("https://nconnect.nicmar.ac.in/pdf/1184_noc_certificate_1775037906.pdf/Y2FyZWVy","View NOC")</f>
        <v>0</v>
      </c>
      <c r="AR32" t="str">
        <f>HYPERLINK("https://nconnect.nicmar.ac.in/pdf/1184_research_publication_1775123871.pdf/Y2FyZWVy","View Research Publication")</f>
        <v>0</v>
      </c>
      <c r="AS32" t="str">
        <f>HYPERLINK("https://nconnect.nicmar.ac.in/pdf/1184_book_chapters_1775044901.pdf/Y2FyZWVy","View Book Chapters")</f>
        <v>0</v>
      </c>
      <c r="AT32" t="str">
        <f>HYPERLINK("https://nconnect.nicmar.ac.in/pdf/1184_other_1775040830.pdf/Y2FyZWVy","View Other Document")</f>
        <v>0</v>
      </c>
      <c r="AU32" t="s">
        <v>787</v>
      </c>
    </row>
    <row r="33" spans="1:47">
      <c r="A33" t="s">
        <v>47</v>
      </c>
      <c r="B33" t="s">
        <v>48</v>
      </c>
      <c r="C33" t="s">
        <v>788</v>
      </c>
      <c r="D33" t="s">
        <v>789</v>
      </c>
      <c r="E33">
        <v>9890835363</v>
      </c>
      <c r="F33" t="s">
        <v>51</v>
      </c>
      <c r="G33" t="s">
        <v>790</v>
      </c>
      <c r="H33" t="s">
        <v>86</v>
      </c>
      <c r="I33" t="s">
        <v>791</v>
      </c>
      <c r="J33" t="s">
        <v>792</v>
      </c>
      <c r="K33" t="s">
        <v>793</v>
      </c>
      <c r="L33" t="s">
        <v>320</v>
      </c>
      <c r="M33" t="s">
        <v>794</v>
      </c>
      <c r="N33">
        <v>14</v>
      </c>
      <c r="O33" t="s">
        <v>795</v>
      </c>
      <c r="P33" t="s">
        <v>93</v>
      </c>
      <c r="T33" t="s">
        <v>93</v>
      </c>
      <c r="V33" t="s">
        <v>796</v>
      </c>
      <c r="W33" t="s">
        <v>797</v>
      </c>
      <c r="X33" t="s">
        <v>798</v>
      </c>
      <c r="Y33" t="s">
        <v>799</v>
      </c>
      <c r="Z33" t="s">
        <v>800</v>
      </c>
      <c r="AA33" t="s">
        <v>801</v>
      </c>
      <c r="AB33" t="s">
        <v>802</v>
      </c>
      <c r="AC33" t="s">
        <v>803</v>
      </c>
      <c r="AE33" t="s">
        <v>804</v>
      </c>
      <c r="AF33" t="s">
        <v>805</v>
      </c>
      <c r="AG33" t="s">
        <v>806</v>
      </c>
      <c r="AH33" t="s">
        <v>807</v>
      </c>
      <c r="AI33" t="s">
        <v>808</v>
      </c>
      <c r="AJ33" t="s">
        <v>809</v>
      </c>
      <c r="AN33" t="str">
        <f>HYPERLINK("https://nconnect.nicmar.ac.in/storage/profile/69cdfe1a27a64.png","Download")</f>
        <v>0</v>
      </c>
      <c r="AO33" t="str">
        <f>HYPERLINK("https://nconnect.nicmar.ac.in/pdf/1161_resume_1775154410.pdf/Y2FyZWVy","View Resume")</f>
        <v>0</v>
      </c>
      <c r="AP33" t="str">
        <f>HYPERLINK("https://nconnect.nicmar.ac.in/pdf/1161_aadhar_1775154428.pdf/Y2FyZWVy","View Aadhar")</f>
        <v>0</v>
      </c>
      <c r="AQ33" t="str">
        <f>HYPERLINK("https://nconnect.nicmar.ac.in/pdf/1161_noc_certificate_1775155543.pdf/Y2FyZWVy","View NOC")</f>
        <v>0</v>
      </c>
      <c r="AR33" t="str">
        <f>HYPERLINK("https://nconnect.nicmar.ac.in/pdf/1161_research_publication_1775155324.pdf/Y2FyZWVy","View Research Publication")</f>
        <v>0</v>
      </c>
      <c r="AS33" t="str">
        <f>HYPERLINK("https://nconnect.nicmar.ac.in/pdf/1161_book_chapters_1775155154.pdf/Y2FyZWVy","View Book Chapters")</f>
        <v>0</v>
      </c>
      <c r="AT33" t="str">
        <f>HYPERLINK("https://nconnect.nicmar.ac.in/pdf/1161_other_1775155800.pdf/Y2FyZWVy","View Other Document")</f>
        <v>0</v>
      </c>
      <c r="AU33" t="s">
        <v>810</v>
      </c>
    </row>
    <row r="34" spans="1:47">
      <c r="A34" t="s">
        <v>47</v>
      </c>
      <c r="B34" t="s">
        <v>48</v>
      </c>
      <c r="C34" t="s">
        <v>811</v>
      </c>
      <c r="D34" t="s">
        <v>812</v>
      </c>
      <c r="E34">
        <v>7722072696</v>
      </c>
      <c r="F34" t="s">
        <v>51</v>
      </c>
      <c r="G34" t="s">
        <v>813</v>
      </c>
      <c r="H34" t="s">
        <v>86</v>
      </c>
      <c r="I34" t="s">
        <v>814</v>
      </c>
      <c r="J34" t="s">
        <v>815</v>
      </c>
      <c r="K34" t="s">
        <v>816</v>
      </c>
      <c r="L34" t="s">
        <v>303</v>
      </c>
      <c r="M34" t="s">
        <v>817</v>
      </c>
      <c r="N34">
        <v>14</v>
      </c>
      <c r="O34" t="s">
        <v>818</v>
      </c>
      <c r="P34" t="s">
        <v>93</v>
      </c>
      <c r="T34" t="s">
        <v>93</v>
      </c>
      <c r="V34" t="s">
        <v>819</v>
      </c>
      <c r="W34" t="s">
        <v>820</v>
      </c>
      <c r="X34" t="s">
        <v>821</v>
      </c>
      <c r="Y34" t="s">
        <v>822</v>
      </c>
      <c r="AA34" t="s">
        <v>823</v>
      </c>
      <c r="AB34" t="s">
        <v>824</v>
      </c>
      <c r="AE34" t="s">
        <v>825</v>
      </c>
      <c r="AF34" t="s">
        <v>826</v>
      </c>
      <c r="AG34" t="s">
        <v>472</v>
      </c>
      <c r="AH34" t="s">
        <v>827</v>
      </c>
      <c r="AI34" t="s">
        <v>828</v>
      </c>
      <c r="AJ34" t="s">
        <v>829</v>
      </c>
      <c r="AK34" t="s">
        <v>830</v>
      </c>
      <c r="AL34" t="s">
        <v>831</v>
      </c>
      <c r="AM34" t="s">
        <v>832</v>
      </c>
      <c r="AN34" t="str">
        <f>HYPERLINK("https://nconnect.nicmar.ac.in/storage/profile/69c8b2de515c3.png","Download")</f>
        <v>0</v>
      </c>
      <c r="AO34" t="str">
        <f>HYPERLINK("https://nconnect.nicmar.ac.in/pdf/1181_resume_1774935731.pdf/Y2FyZWVy","View Resume")</f>
        <v>0</v>
      </c>
      <c r="AP34" t="str">
        <f>HYPERLINK("https://nconnect.nicmar.ac.in/pdf/1181_aadhar_1774935763.pdf/Y2FyZWVy","View Aadhar")</f>
        <v>0</v>
      </c>
      <c r="AQ34" t="str">
        <f>HYPERLINK("https://nconnect.nicmar.ac.in/pdf/1181_noc_certificate_1775113408.pdf/Y2FyZWVy","View NOC")</f>
        <v>0</v>
      </c>
      <c r="AR34" t="str">
        <f>HYPERLINK("https://nconnect.nicmar.ac.in/pdf/1181_research_publication_1775191129.pdf/Y2FyZWVy","View Research Publication")</f>
        <v>0</v>
      </c>
      <c r="AS34" t="str">
        <f>HYPERLINK("https://nconnect.nicmar.ac.in/pdf/1181_book_chapters_1775194623.pdf/Y2FyZWVy","View Book Chapters")</f>
        <v>0</v>
      </c>
      <c r="AT34" t="s">
        <v>80</v>
      </c>
      <c r="AU34" t="s">
        <v>833</v>
      </c>
    </row>
    <row r="35" spans="1:47">
      <c r="A35" t="s">
        <v>47</v>
      </c>
      <c r="B35" t="s">
        <v>48</v>
      </c>
      <c r="C35" t="s">
        <v>834</v>
      </c>
      <c r="D35" t="s">
        <v>835</v>
      </c>
      <c r="E35">
        <v>9673455331</v>
      </c>
      <c r="F35" t="s">
        <v>51</v>
      </c>
      <c r="G35" t="s">
        <v>836</v>
      </c>
      <c r="H35" t="s">
        <v>86</v>
      </c>
      <c r="I35" t="s">
        <v>837</v>
      </c>
      <c r="J35" t="s">
        <v>838</v>
      </c>
      <c r="K35" t="s">
        <v>839</v>
      </c>
      <c r="L35" t="s">
        <v>840</v>
      </c>
      <c r="M35" t="s">
        <v>841</v>
      </c>
      <c r="N35" t="s">
        <v>320</v>
      </c>
      <c r="O35" t="s">
        <v>842</v>
      </c>
      <c r="P35" t="s">
        <v>93</v>
      </c>
      <c r="T35" t="s">
        <v>93</v>
      </c>
      <c r="V35" t="s">
        <v>843</v>
      </c>
      <c r="W35" t="s">
        <v>844</v>
      </c>
      <c r="X35" t="s">
        <v>845</v>
      </c>
      <c r="Y35" t="s">
        <v>846</v>
      </c>
      <c r="Z35" t="s">
        <v>847</v>
      </c>
      <c r="AA35" t="s">
        <v>848</v>
      </c>
      <c r="AB35" t="s">
        <v>849</v>
      </c>
      <c r="AC35" t="s">
        <v>850</v>
      </c>
      <c r="AD35" t="s">
        <v>851</v>
      </c>
      <c r="AE35" t="s">
        <v>852</v>
      </c>
      <c r="AF35" t="s">
        <v>853</v>
      </c>
      <c r="AH35" t="s">
        <v>854</v>
      </c>
      <c r="AI35" t="s">
        <v>855</v>
      </c>
      <c r="AJ35" t="s">
        <v>856</v>
      </c>
      <c r="AK35" t="s">
        <v>857</v>
      </c>
      <c r="AL35" t="s">
        <v>858</v>
      </c>
      <c r="AM35" t="s">
        <v>859</v>
      </c>
      <c r="AN35" t="str">
        <f>HYPERLINK("https://nconnect.nicmar.ac.in/storage/profile/69cf64e991444.png","Download")</f>
        <v>0</v>
      </c>
      <c r="AO35" t="str">
        <f>HYPERLINK("https://nconnect.nicmar.ac.in/pdf/1192_resume_1775197580.pdf/Y2FyZWVy","View Resume")</f>
        <v>0</v>
      </c>
      <c r="AP35" t="str">
        <f>HYPERLINK("https://nconnect.nicmar.ac.in/pdf/1192_aadhar_1775197650.pdf/Y2FyZWVy","View Aadhar")</f>
        <v>0</v>
      </c>
      <c r="AQ35" t="str">
        <f>HYPERLINK("https://nconnect.nicmar.ac.in/pdf/1192_noc_certificate_1775197673.pdf/Y2FyZWVy","View NOC")</f>
        <v>0</v>
      </c>
      <c r="AR35" t="str">
        <f>HYPERLINK("https://nconnect.nicmar.ac.in/pdf/1192_research_publication_1775198174.pdf/Y2FyZWVy","View Research Publication")</f>
        <v>0</v>
      </c>
      <c r="AS35" t="str">
        <f>HYPERLINK("https://nconnect.nicmar.ac.in/pdf/1192_book_chapters_1775197773.pdf/Y2FyZWVy","View Book Chapters")</f>
        <v>0</v>
      </c>
      <c r="AT35" t="s">
        <v>80</v>
      </c>
      <c r="AU35" t="s">
        <v>860</v>
      </c>
    </row>
    <row r="36" spans="1:47">
      <c r="A36" t="s">
        <v>47</v>
      </c>
      <c r="B36" t="s">
        <v>48</v>
      </c>
      <c r="C36" t="s">
        <v>861</v>
      </c>
      <c r="D36" t="s">
        <v>862</v>
      </c>
      <c r="E36">
        <v>9881474729</v>
      </c>
      <c r="F36" t="s">
        <v>84</v>
      </c>
      <c r="G36" t="s">
        <v>863</v>
      </c>
      <c r="H36" t="s">
        <v>86</v>
      </c>
      <c r="I36" t="s">
        <v>837</v>
      </c>
      <c r="J36" t="s">
        <v>864</v>
      </c>
      <c r="K36" t="s">
        <v>865</v>
      </c>
      <c r="L36" t="s">
        <v>866</v>
      </c>
      <c r="M36" t="s">
        <v>867</v>
      </c>
      <c r="N36" t="s">
        <v>868</v>
      </c>
      <c r="O36" t="s">
        <v>869</v>
      </c>
      <c r="P36" t="s">
        <v>93</v>
      </c>
      <c r="Q36" t="s">
        <v>93</v>
      </c>
      <c r="R36" t="s">
        <v>93</v>
      </c>
      <c r="S36" t="s">
        <v>870</v>
      </c>
      <c r="T36" t="s">
        <v>93</v>
      </c>
      <c r="V36" t="s">
        <v>871</v>
      </c>
      <c r="W36" t="s">
        <v>872</v>
      </c>
      <c r="X36" t="s">
        <v>873</v>
      </c>
      <c r="Y36" t="s">
        <v>874</v>
      </c>
      <c r="Z36" t="s">
        <v>875</v>
      </c>
      <c r="AA36" t="s">
        <v>876</v>
      </c>
      <c r="AC36" t="s">
        <v>877</v>
      </c>
      <c r="AD36" t="s">
        <v>878</v>
      </c>
      <c r="AG36" t="s">
        <v>879</v>
      </c>
      <c r="AH36" t="s">
        <v>880</v>
      </c>
      <c r="AI36" t="s">
        <v>881</v>
      </c>
      <c r="AN36" t="str">
        <f>HYPERLINK("https://nconnect.nicmar.ac.in/storage/profile/69cf83196f0d9.png","Download")</f>
        <v>0</v>
      </c>
      <c r="AO36" t="str">
        <f>HYPERLINK("https://nconnect.nicmar.ac.in/pdf/1170_resume_1775136835.pdf/Y2FyZWVy","View Resume")</f>
        <v>0</v>
      </c>
      <c r="AP36" t="str">
        <f>HYPERLINK("https://nconnect.nicmar.ac.in/pdf/1170_aadhar_1775136776.pdf/Y2FyZWVy","View Aadhar")</f>
        <v>0</v>
      </c>
      <c r="AQ36" t="str">
        <f>HYPERLINK("https://nconnect.nicmar.ac.in/pdf/1170_noc_certificate_1775138070.jpeg/Y2FyZWVy","View NOC")</f>
        <v>0</v>
      </c>
      <c r="AR36" t="str">
        <f>HYPERLINK("https://nconnect.nicmar.ac.in/pdf/1170_research_publication_1775141766.pdf/Y2FyZWVy","View Research Publication")</f>
        <v>0</v>
      </c>
      <c r="AS36" t="str">
        <f>HYPERLINK("https://nconnect.nicmar.ac.in/pdf/1170_book_chapters_1775138975.jpg/Y2FyZWVy","View Book Chapters")</f>
        <v>0</v>
      </c>
      <c r="AT36" t="str">
        <f>HYPERLINK("https://nconnect.nicmar.ac.in/pdf/1170_other_1775138994.jpg/Y2FyZWVy","View Other Document")</f>
        <v>0</v>
      </c>
      <c r="AU36" t="s">
        <v>882</v>
      </c>
    </row>
    <row r="37" spans="1:47">
      <c r="A37" t="s">
        <v>47</v>
      </c>
      <c r="B37" t="s">
        <v>48</v>
      </c>
      <c r="C37" t="s">
        <v>883</v>
      </c>
      <c r="D37" t="s">
        <v>884</v>
      </c>
      <c r="E37">
        <v>9423175320</v>
      </c>
      <c r="F37" t="s">
        <v>51</v>
      </c>
      <c r="G37" t="s">
        <v>885</v>
      </c>
      <c r="H37" t="s">
        <v>86</v>
      </c>
      <c r="I37" t="s">
        <v>502</v>
      </c>
      <c r="J37" t="s">
        <v>886</v>
      </c>
      <c r="K37" t="s">
        <v>887</v>
      </c>
      <c r="L37" t="s">
        <v>888</v>
      </c>
      <c r="M37" t="s">
        <v>889</v>
      </c>
      <c r="N37" t="s">
        <v>890</v>
      </c>
      <c r="O37" t="s">
        <v>891</v>
      </c>
      <c r="P37" t="s">
        <v>93</v>
      </c>
      <c r="T37" t="s">
        <v>93</v>
      </c>
      <c r="V37" t="s">
        <v>892</v>
      </c>
      <c r="W37" t="s">
        <v>893</v>
      </c>
      <c r="X37" t="s">
        <v>873</v>
      </c>
      <c r="Y37" t="s">
        <v>894</v>
      </c>
      <c r="Z37" t="s">
        <v>895</v>
      </c>
      <c r="AA37" t="s">
        <v>896</v>
      </c>
      <c r="AB37" t="s">
        <v>897</v>
      </c>
      <c r="AC37" t="s">
        <v>898</v>
      </c>
      <c r="AD37" t="s">
        <v>899</v>
      </c>
      <c r="AE37" t="s">
        <v>900</v>
      </c>
      <c r="AF37" t="s">
        <v>901</v>
      </c>
      <c r="AG37" t="s">
        <v>902</v>
      </c>
      <c r="AH37" t="s">
        <v>903</v>
      </c>
      <c r="AI37" t="s">
        <v>904</v>
      </c>
      <c r="AJ37" t="s">
        <v>905</v>
      </c>
      <c r="AK37" t="s">
        <v>906</v>
      </c>
      <c r="AL37" t="s">
        <v>907</v>
      </c>
      <c r="AM37" t="s">
        <v>908</v>
      </c>
      <c r="AN37" t="str">
        <f>HYPERLINK("https://nconnect.nicmar.ac.in/storage/profile/69cebcdd5c6c3.png","Download")</f>
        <v>0</v>
      </c>
      <c r="AO37" t="str">
        <f>HYPERLINK("https://nconnect.nicmar.ac.in/pdf/1168_resume_1775209915.pdf/Y2FyZWVy","View Resume")</f>
        <v>0</v>
      </c>
      <c r="AP37" t="str">
        <f>HYPERLINK("https://nconnect.nicmar.ac.in/pdf/1168_aadhar_1774350241.pdf/Y2FyZWVy","View Aadhar")</f>
        <v>0</v>
      </c>
      <c r="AQ37" t="str">
        <f>HYPERLINK("https://nconnect.nicmar.ac.in/pdf/1168_noc_certificate_1775206689.pdf/Y2FyZWVy","View NOC")</f>
        <v>0</v>
      </c>
      <c r="AR37" t="str">
        <f>HYPERLINK("https://nconnect.nicmar.ac.in/pdf/1168_research_publication_1775157819.pdf/Y2FyZWVy","View Research Publication")</f>
        <v>0</v>
      </c>
      <c r="AS37" t="str">
        <f>HYPERLINK("https://nconnect.nicmar.ac.in/pdf/1168_book_chapters_1775207383.pdf/Y2FyZWVy","View Book Chapters")</f>
        <v>0</v>
      </c>
      <c r="AT37" t="str">
        <f>HYPERLINK("https://nconnect.nicmar.ac.in/pdf/1168_other_1775210652.pdf/Y2FyZWVy","View Other Document")</f>
        <v>0</v>
      </c>
      <c r="AU37" t="s">
        <v>909</v>
      </c>
    </row>
    <row r="38" spans="1:47">
      <c r="A38" t="s">
        <v>47</v>
      </c>
      <c r="B38" t="s">
        <v>48</v>
      </c>
      <c r="C38" t="s">
        <v>910</v>
      </c>
      <c r="D38" t="s">
        <v>911</v>
      </c>
      <c r="E38">
        <v>9437263982</v>
      </c>
      <c r="F38" t="s">
        <v>51</v>
      </c>
      <c r="G38" t="s">
        <v>912</v>
      </c>
      <c r="H38" t="s">
        <v>86</v>
      </c>
      <c r="I38" t="s">
        <v>913</v>
      </c>
      <c r="J38" t="s">
        <v>914</v>
      </c>
      <c r="K38" t="s">
        <v>915</v>
      </c>
      <c r="L38" t="s">
        <v>916</v>
      </c>
      <c r="M38" t="s">
        <v>917</v>
      </c>
      <c r="N38">
        <v>15</v>
      </c>
      <c r="O38" t="s">
        <v>918</v>
      </c>
      <c r="P38" t="s">
        <v>93</v>
      </c>
      <c r="T38" t="s">
        <v>93</v>
      </c>
      <c r="V38" t="s">
        <v>919</v>
      </c>
      <c r="W38" t="s">
        <v>920</v>
      </c>
      <c r="X38" t="s">
        <v>921</v>
      </c>
      <c r="Y38" t="s">
        <v>922</v>
      </c>
      <c r="Z38" t="s">
        <v>923</v>
      </c>
      <c r="AC38" t="s">
        <v>924</v>
      </c>
      <c r="AD38" t="s">
        <v>925</v>
      </c>
      <c r="AE38" t="s">
        <v>926</v>
      </c>
      <c r="AF38" t="s">
        <v>927</v>
      </c>
      <c r="AH38" t="s">
        <v>928</v>
      </c>
      <c r="AI38" t="s">
        <v>929</v>
      </c>
      <c r="AJ38" t="s">
        <v>930</v>
      </c>
      <c r="AK38" t="s">
        <v>931</v>
      </c>
      <c r="AN38" t="str">
        <f>HYPERLINK("https://nconnect.nicmar.ac.in/storage/profile/69ce2121f1280.png","Download")</f>
        <v>0</v>
      </c>
      <c r="AO38" t="str">
        <f>HYPERLINK("https://nconnect.nicmar.ac.in/pdf/1190_resume_1775213773.pdf/Y2FyZWVy","View Resume")</f>
        <v>0</v>
      </c>
      <c r="AP38" t="str">
        <f>HYPERLINK("https://nconnect.nicmar.ac.in/pdf/1190_aadhar_1775214738.pdf/Y2FyZWVy","View Aadhar")</f>
        <v>0</v>
      </c>
      <c r="AQ38" t="str">
        <f>HYPERLINK("https://nconnect.nicmar.ac.in/pdf/1190_noc_certificate_1775215939.pdf/Y2FyZWVy","View NOC")</f>
        <v>0</v>
      </c>
      <c r="AR38" t="str">
        <f>HYPERLINK("https://nconnect.nicmar.ac.in/pdf/1190_research_publication_1775215111.pdf/Y2FyZWVy","View Research Publication")</f>
        <v>0</v>
      </c>
      <c r="AS38" t="str">
        <f>HYPERLINK("https://nconnect.nicmar.ac.in/pdf/1190_book_chapters_1775216092.pdf/Y2FyZWVy","View Book Chapters")</f>
        <v>0</v>
      </c>
      <c r="AT38" t="s">
        <v>80</v>
      </c>
      <c r="AU38" t="s">
        <v>932</v>
      </c>
    </row>
    <row r="39" spans="1:47">
      <c r="A39" t="s">
        <v>47</v>
      </c>
      <c r="B39" t="s">
        <v>48</v>
      </c>
      <c r="C39" t="s">
        <v>933</v>
      </c>
      <c r="D39" t="s">
        <v>934</v>
      </c>
      <c r="E39">
        <v>9990661349</v>
      </c>
      <c r="F39" t="s">
        <v>51</v>
      </c>
      <c r="G39" t="s">
        <v>935</v>
      </c>
      <c r="H39" t="s">
        <v>86</v>
      </c>
      <c r="I39" t="s">
        <v>54</v>
      </c>
      <c r="J39" t="s">
        <v>936</v>
      </c>
      <c r="K39" t="s">
        <v>937</v>
      </c>
      <c r="L39" t="s">
        <v>938</v>
      </c>
      <c r="M39" t="s">
        <v>939</v>
      </c>
      <c r="N39" t="s">
        <v>940</v>
      </c>
      <c r="O39" t="s">
        <v>941</v>
      </c>
      <c r="P39" t="s">
        <v>93</v>
      </c>
      <c r="T39" t="s">
        <v>93</v>
      </c>
      <c r="V39" t="s">
        <v>942</v>
      </c>
      <c r="W39" t="s">
        <v>943</v>
      </c>
      <c r="X39" t="s">
        <v>944</v>
      </c>
      <c r="Y39" t="s">
        <v>945</v>
      </c>
      <c r="AA39" t="s">
        <v>946</v>
      </c>
      <c r="AB39" t="s">
        <v>947</v>
      </c>
      <c r="AN39" t="s">
        <v>80</v>
      </c>
      <c r="AO39" t="str">
        <f>HYPERLINK("https://nconnect.nicmar.ac.in/pdf/1169_resume_1775216188.pdf/Y2FyZWVy","View Resume")</f>
        <v>0</v>
      </c>
      <c r="AP39" t="str">
        <f>HYPERLINK("https://nconnect.nicmar.ac.in/pdf/1169_aadhar_1775217251.pdf/Y2FyZWVy","View Aadhar")</f>
        <v>0</v>
      </c>
      <c r="AQ39" t="str">
        <f>HYPERLINK("https://nconnect.nicmar.ac.in/pdf/1169_noc_certificate_1775218250.pdf/Y2FyZWVy","View NOC")</f>
        <v>0</v>
      </c>
      <c r="AR39" t="str">
        <f>HYPERLINK("https://nconnect.nicmar.ac.in/pdf/1169_research_publication_1775217850.pdf/Y2FyZWVy","View Research Publication")</f>
        <v>0</v>
      </c>
      <c r="AS39" t="str">
        <f>HYPERLINK("https://nconnect.nicmar.ac.in/pdf/1169_book_chapters_1775217831.pdf/Y2FyZWVy","View Book Chapters")</f>
        <v>0</v>
      </c>
      <c r="AT39" t="str">
        <f>HYPERLINK("https://nconnect.nicmar.ac.in/pdf/1169_other_1775218036.pdf/Y2FyZWVy","View Other Document")</f>
        <v>0</v>
      </c>
      <c r="AU39"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2026-04-06T17:21:49+05:30</dcterms:created>
  <dcterms:modified xsi:type="dcterms:W3CDTF">2026-04-06T17:21:49+05:30</dcterms:modified>
  <dc:title>Untitled Spreadsheet</dc:title>
  <dc:description/>
  <dc:subject/>
  <cp:keywords/>
  <cp:category/>
</cp:coreProperties>
</file>